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6360" windowHeight="11640" tabRatio="901"/>
  </bookViews>
  <sheets>
    <sheet name="Rekapitulace" sheetId="8" r:id="rId1"/>
    <sheet name="1035" sheetId="35" r:id="rId2"/>
    <sheet name="1036" sheetId="34" r:id="rId3"/>
    <sheet name="1037" sheetId="33" r:id="rId4"/>
    <sheet name="1038" sheetId="32" r:id="rId5"/>
    <sheet name="1108" sheetId="30" r:id="rId6"/>
    <sheet name="1109" sheetId="29" r:id="rId7"/>
    <sheet name="1110" sheetId="28" r:id="rId8"/>
    <sheet name="1128" sheetId="27" r:id="rId9"/>
    <sheet name="1129" sheetId="26" r:id="rId10"/>
    <sheet name="1130" sheetId="25" r:id="rId11"/>
    <sheet name="1131" sheetId="24" r:id="rId12"/>
    <sheet name="1132" sheetId="23" r:id="rId13"/>
    <sheet name="1133" sheetId="22" r:id="rId14"/>
    <sheet name="1134" sheetId="21" r:id="rId15"/>
    <sheet name="1152" sheetId="20" r:id="rId16"/>
    <sheet name="1162" sheetId="19" r:id="rId17"/>
    <sheet name="1171" sheetId="18" r:id="rId18"/>
    <sheet name="1173" sheetId="17" r:id="rId19"/>
    <sheet name="1216" sheetId="16" r:id="rId20"/>
    <sheet name="1218" sheetId="14" r:id="rId21"/>
    <sheet name="1306" sheetId="13" r:id="rId22"/>
    <sheet name="1307" sheetId="12" r:id="rId23"/>
    <sheet name="1308" sheetId="11" r:id="rId24"/>
    <sheet name="1309" sheetId="10" r:id="rId25"/>
    <sheet name="1310" sheetId="9" r:id="rId26"/>
    <sheet name="1353" sheetId="39" r:id="rId27"/>
    <sheet name="1403" sheetId="37" r:id="rId28"/>
    <sheet name="1404" sheetId="36" r:id="rId29"/>
    <sheet name="1405" sheetId="40" r:id="rId30"/>
    <sheet name="List1" sheetId="41" state="hidden" r:id="rId31"/>
  </sheets>
  <definedNames>
    <definedName name="názvy.tisku" localSheetId="0">Rekapitulace!$7:$8</definedName>
    <definedName name="názvy.tisku">#REF!</definedName>
    <definedName name="_xlnm.Print_Titles" localSheetId="0">Rekapitulace!$7:$8</definedName>
    <definedName name="_xlnm.Print_Area" localSheetId="1">'1035'!$A$1:$I$53</definedName>
    <definedName name="_xlnm.Print_Area" localSheetId="2">'1036'!$A$1:$I$52</definedName>
    <definedName name="_xlnm.Print_Area" localSheetId="3">'1037'!$A$1:$I$52</definedName>
    <definedName name="_xlnm.Print_Area" localSheetId="4">'1038'!$A$1:$I$53</definedName>
    <definedName name="_xlnm.Print_Area" localSheetId="5">'1108'!$A$1:$I$53</definedName>
    <definedName name="_xlnm.Print_Area" localSheetId="6">'1109'!$A$1:$I$53</definedName>
    <definedName name="_xlnm.Print_Area" localSheetId="7">'1110'!$A$1:$I$54</definedName>
    <definedName name="_xlnm.Print_Area" localSheetId="8">'1128'!$A$1:$I$52</definedName>
    <definedName name="_xlnm.Print_Area" localSheetId="9">'1129'!$A$1:$I$53</definedName>
    <definedName name="_xlnm.Print_Area" localSheetId="10">'1130'!$A$1:$I$52</definedName>
    <definedName name="_xlnm.Print_Area" localSheetId="11">'1131'!$A$1:$I$53</definedName>
    <definedName name="_xlnm.Print_Area" localSheetId="12">'1132'!$A$1:$I$53</definedName>
    <definedName name="_xlnm.Print_Area" localSheetId="13">'1133'!$A$1:$I$53</definedName>
    <definedName name="_xlnm.Print_Area" localSheetId="14">'1134'!$A$1:$I$53</definedName>
    <definedName name="_xlnm.Print_Area" localSheetId="15">'1152'!$A$1:$I$53</definedName>
    <definedName name="_xlnm.Print_Area" localSheetId="16">'1162'!$A$1:$I$53</definedName>
    <definedName name="_xlnm.Print_Area" localSheetId="17">'1171'!$A$1:$I$52</definedName>
    <definedName name="_xlnm.Print_Area" localSheetId="18">'1173'!$A$1:$I$53</definedName>
    <definedName name="_xlnm.Print_Area" localSheetId="19">'1216'!$A$1:$I$53</definedName>
    <definedName name="_xlnm.Print_Area" localSheetId="20">'1218'!$A$1:$I$52</definedName>
    <definedName name="_xlnm.Print_Area" localSheetId="21">'1306'!$A$1:$I$53</definedName>
    <definedName name="_xlnm.Print_Area" localSheetId="22">'1307'!$A$1:$I$53</definedName>
    <definedName name="_xlnm.Print_Area" localSheetId="23">'1308'!$A$1:$I$52</definedName>
    <definedName name="_xlnm.Print_Area" localSheetId="24">'1309'!$A$1:$I$53</definedName>
    <definedName name="_xlnm.Print_Area" localSheetId="25">'1310'!$A$1:$I$52</definedName>
    <definedName name="_xlnm.Print_Area" localSheetId="26">'1353'!$A$1:$I$53</definedName>
    <definedName name="_xlnm.Print_Area" localSheetId="27">'1403'!$A$1:$I$52</definedName>
    <definedName name="_xlnm.Print_Area" localSheetId="28">'1404'!$A$1:$I$53</definedName>
    <definedName name="_xlnm.Print_Area" localSheetId="29">'1405'!$A$1:$I$54</definedName>
    <definedName name="_xlnm.Print_Area" localSheetId="0">Rekapitulace!$A$1:$M$76</definedName>
  </definedNames>
  <calcPr calcId="145621"/>
</workbook>
</file>

<file path=xl/calcChain.xml><?xml version="1.0" encoding="utf-8"?>
<calcChain xmlns="http://schemas.openxmlformats.org/spreadsheetml/2006/main">
  <c r="I31" i="41" l="1"/>
  <c r="I54" i="41"/>
  <c r="H54" i="41"/>
  <c r="G54" i="41"/>
  <c r="F54" i="41"/>
  <c r="I53" i="41"/>
  <c r="G53" i="41"/>
  <c r="F53" i="41"/>
  <c r="I52" i="41"/>
  <c r="H52" i="41"/>
  <c r="G52" i="41"/>
  <c r="F52" i="41"/>
  <c r="I51" i="41"/>
  <c r="G51" i="41"/>
  <c r="F51" i="41"/>
  <c r="I50" i="41"/>
  <c r="H50" i="41"/>
  <c r="G50" i="41"/>
  <c r="F50" i="41"/>
  <c r="E54" i="41"/>
  <c r="E52" i="41"/>
  <c r="E51" i="41"/>
  <c r="E50" i="41"/>
  <c r="G41" i="41"/>
  <c r="F41" i="41"/>
  <c r="G40" i="41"/>
  <c r="F40" i="41"/>
  <c r="G39" i="41"/>
  <c r="F39" i="41"/>
  <c r="G38" i="41"/>
  <c r="F38" i="41"/>
  <c r="G37" i="41"/>
  <c r="F37" i="41"/>
  <c r="G31" i="41"/>
  <c r="G30" i="41"/>
  <c r="G29" i="41"/>
  <c r="G28" i="41"/>
  <c r="I24" i="41"/>
  <c r="H24" i="41"/>
  <c r="G24" i="41"/>
  <c r="I22" i="41"/>
  <c r="H22" i="41"/>
  <c r="G22" i="41"/>
  <c r="I18" i="41"/>
  <c r="H18" i="41"/>
  <c r="G18" i="41"/>
  <c r="F18" i="41"/>
  <c r="E18" i="41"/>
  <c r="I16" i="41"/>
  <c r="H16" i="41"/>
  <c r="G16" i="41"/>
  <c r="F16" i="41"/>
  <c r="E16" i="41"/>
  <c r="I40" i="41"/>
  <c r="I38" i="41"/>
  <c r="I68" i="8" l="1"/>
  <c r="H68" i="8"/>
  <c r="G68" i="8"/>
  <c r="F68" i="8"/>
  <c r="I69" i="8" s="1"/>
  <c r="E68" i="8"/>
  <c r="L13" i="8"/>
  <c r="L68" i="8" s="1"/>
  <c r="K13" i="8"/>
  <c r="J13" i="8"/>
  <c r="M13" i="8" s="1"/>
  <c r="K17" i="8"/>
  <c r="K68" i="8" s="1"/>
  <c r="J17" i="8"/>
  <c r="J68" i="8" s="1"/>
  <c r="K14" i="8" l="1"/>
  <c r="L14" i="8"/>
  <c r="G28" i="36"/>
  <c r="G28" i="37"/>
  <c r="G28" i="12"/>
  <c r="G28" i="18"/>
  <c r="G28" i="22"/>
  <c r="G28" i="28"/>
  <c r="G28" i="33"/>
  <c r="I53" i="10" l="1"/>
  <c r="J23" i="8" l="1"/>
  <c r="I52" i="40" l="1"/>
  <c r="F52" i="40"/>
  <c r="F51" i="36"/>
  <c r="G50" i="37"/>
  <c r="F50" i="37"/>
  <c r="F51" i="39"/>
  <c r="G51" i="39"/>
  <c r="G51" i="10" l="1"/>
  <c r="F51" i="10"/>
  <c r="F50" i="14"/>
  <c r="F51" i="16" l="1"/>
  <c r="I51" i="17" l="1"/>
  <c r="F51" i="17"/>
  <c r="F50" i="18"/>
  <c r="F51" i="19"/>
  <c r="E51" i="19"/>
  <c r="F51" i="20" l="1"/>
  <c r="F51" i="21"/>
  <c r="I51" i="22" l="1"/>
  <c r="F51" i="22"/>
  <c r="G51" i="23"/>
  <c r="F51" i="23"/>
  <c r="I51" i="24"/>
  <c r="G51" i="24"/>
  <c r="F51" i="24"/>
  <c r="I50" i="25"/>
  <c r="G50" i="25"/>
  <c r="F50" i="25"/>
  <c r="I51" i="26" l="1"/>
  <c r="F51" i="26"/>
  <c r="G50" i="27"/>
  <c r="G52" i="28"/>
  <c r="F52" i="28"/>
  <c r="I51" i="29"/>
  <c r="G51" i="29"/>
  <c r="F51" i="29"/>
  <c r="I51" i="30"/>
  <c r="G51" i="30"/>
  <c r="F51" i="30"/>
  <c r="G16" i="33" l="1"/>
  <c r="F51" i="35"/>
  <c r="L35" i="8" l="1"/>
  <c r="L15" i="8"/>
  <c r="I41" i="23" l="1"/>
  <c r="I38" i="24" l="1"/>
  <c r="J14" i="8" l="1"/>
  <c r="M14" i="8"/>
  <c r="H51" i="35" l="1"/>
  <c r="I51" i="35" s="1"/>
  <c r="H52" i="35"/>
  <c r="H50" i="35"/>
  <c r="H49" i="35"/>
  <c r="H50" i="34"/>
  <c r="H51" i="34"/>
  <c r="H49" i="34"/>
  <c r="H48" i="34"/>
  <c r="H50" i="33"/>
  <c r="I50" i="33" s="1"/>
  <c r="H51" i="33"/>
  <c r="H49" i="33"/>
  <c r="H48" i="33"/>
  <c r="H51" i="32"/>
  <c r="H52" i="32"/>
  <c r="H50" i="32"/>
  <c r="H49" i="32"/>
  <c r="H51" i="30"/>
  <c r="H52" i="30"/>
  <c r="H50" i="30"/>
  <c r="H49" i="30"/>
  <c r="H51" i="29"/>
  <c r="H51" i="41" s="1"/>
  <c r="H52" i="29"/>
  <c r="I52" i="29" s="1"/>
  <c r="H50" i="29"/>
  <c r="H49" i="29"/>
  <c r="H52" i="28"/>
  <c r="H53" i="28"/>
  <c r="H51" i="28"/>
  <c r="H50" i="28"/>
  <c r="H50" i="27"/>
  <c r="H51" i="27"/>
  <c r="I51" i="27" s="1"/>
  <c r="H49" i="27"/>
  <c r="H48" i="27"/>
  <c r="H51" i="26"/>
  <c r="H52" i="26"/>
  <c r="H50" i="26"/>
  <c r="H49" i="26"/>
  <c r="H50" i="25"/>
  <c r="H51" i="25"/>
  <c r="H49" i="25"/>
  <c r="H48" i="25"/>
  <c r="H51" i="24"/>
  <c r="H52" i="24"/>
  <c r="H50" i="24"/>
  <c r="H49" i="24"/>
  <c r="H51" i="23"/>
  <c r="H52" i="23"/>
  <c r="H50" i="23"/>
  <c r="H49" i="23"/>
  <c r="H51" i="22"/>
  <c r="H52" i="22"/>
  <c r="H50" i="22"/>
  <c r="H49" i="22"/>
  <c r="H51" i="21"/>
  <c r="H52" i="21"/>
  <c r="H50" i="21"/>
  <c r="H49" i="21"/>
  <c r="H51" i="20"/>
  <c r="H52" i="20"/>
  <c r="H50" i="20"/>
  <c r="H49" i="20"/>
  <c r="H51" i="19"/>
  <c r="H52" i="19"/>
  <c r="H50" i="19"/>
  <c r="H49" i="19"/>
  <c r="H50" i="18"/>
  <c r="H51" i="18"/>
  <c r="H49" i="18"/>
  <c r="H48" i="18"/>
  <c r="H51" i="17"/>
  <c r="H52" i="17"/>
  <c r="H50" i="17"/>
  <c r="H49" i="17"/>
  <c r="H51" i="16"/>
  <c r="H52" i="16"/>
  <c r="H50" i="16"/>
  <c r="H49" i="16"/>
  <c r="H50" i="14"/>
  <c r="H51" i="14"/>
  <c r="H49" i="14"/>
  <c r="H48" i="14"/>
  <c r="H51" i="13"/>
  <c r="H52" i="13"/>
  <c r="H50" i="13"/>
  <c r="I50" i="13" s="1"/>
  <c r="H49" i="13"/>
  <c r="H51" i="12"/>
  <c r="H52" i="12"/>
  <c r="H50" i="12"/>
  <c r="H49" i="12"/>
  <c r="H50" i="11"/>
  <c r="H51" i="11"/>
  <c r="H49" i="11"/>
  <c r="H48" i="11"/>
  <c r="H51" i="10"/>
  <c r="H52" i="10"/>
  <c r="H50" i="10"/>
  <c r="H49" i="10"/>
  <c r="H50" i="9"/>
  <c r="H51" i="9"/>
  <c r="H49" i="9"/>
  <c r="H48" i="9"/>
  <c r="H51" i="39"/>
  <c r="I51" i="39" s="1"/>
  <c r="H52" i="39"/>
  <c r="H50" i="39"/>
  <c r="H49" i="39"/>
  <c r="H50" i="37"/>
  <c r="H51" i="37"/>
  <c r="H49" i="37"/>
  <c r="H48" i="37"/>
  <c r="H51" i="36"/>
  <c r="I51" i="36" s="1"/>
  <c r="H52" i="36"/>
  <c r="H50" i="36"/>
  <c r="H49" i="36"/>
  <c r="H52" i="40"/>
  <c r="H53" i="40"/>
  <c r="H51" i="40"/>
  <c r="H50" i="40"/>
  <c r="I52" i="16" l="1"/>
  <c r="I52" i="26"/>
  <c r="I50" i="27"/>
  <c r="I37" i="16" l="1"/>
  <c r="J65" i="8"/>
  <c r="K65" i="8"/>
  <c r="M65" i="8" s="1"/>
  <c r="J63" i="8"/>
  <c r="K63" i="8"/>
  <c r="M63" i="8" s="1"/>
  <c r="J61" i="8"/>
  <c r="K61" i="8"/>
  <c r="M61" i="8" s="1"/>
  <c r="J59" i="8"/>
  <c r="K59" i="8"/>
  <c r="M59" i="8" s="1"/>
  <c r="J57" i="8"/>
  <c r="K57" i="8"/>
  <c r="M57" i="8" s="1"/>
  <c r="K58" i="8" s="1"/>
  <c r="J55" i="8"/>
  <c r="K55" i="8"/>
  <c r="M55" i="8" s="1"/>
  <c r="J53" i="8"/>
  <c r="K53" i="8"/>
  <c r="J51" i="8"/>
  <c r="K51" i="8"/>
  <c r="J49" i="8"/>
  <c r="K49" i="8"/>
  <c r="M49" i="8" s="1"/>
  <c r="J47" i="8"/>
  <c r="K47" i="8"/>
  <c r="J45" i="8"/>
  <c r="K45" i="8"/>
  <c r="J43" i="8"/>
  <c r="K43" i="8"/>
  <c r="J41" i="8"/>
  <c r="K41" i="8"/>
  <c r="M41" i="8" s="1"/>
  <c r="J39" i="8"/>
  <c r="K39" i="8"/>
  <c r="M39" i="8" s="1"/>
  <c r="J37" i="8"/>
  <c r="K37" i="8"/>
  <c r="M37" i="8" s="1"/>
  <c r="J33" i="8"/>
  <c r="K33" i="8"/>
  <c r="M33" i="8" s="1"/>
  <c r="J31" i="8"/>
  <c r="K31" i="8"/>
  <c r="J29" i="8"/>
  <c r="K29" i="8"/>
  <c r="J27" i="8"/>
  <c r="K27" i="8"/>
  <c r="J25" i="8"/>
  <c r="K25" i="8"/>
  <c r="M25" i="8" s="1"/>
  <c r="K23" i="8"/>
  <c r="L23" i="8"/>
  <c r="M23" i="8"/>
  <c r="J21" i="8"/>
  <c r="K21" i="8"/>
  <c r="M21" i="8" s="1"/>
  <c r="J19" i="8"/>
  <c r="K19" i="8"/>
  <c r="M17" i="8"/>
  <c r="M68" i="8" s="1"/>
  <c r="J15" i="8"/>
  <c r="K15" i="8"/>
  <c r="M15" i="8"/>
  <c r="L16" i="8" s="1"/>
  <c r="J11" i="8"/>
  <c r="K11" i="8"/>
  <c r="M11" i="8" s="1"/>
  <c r="K12" i="8" s="1"/>
  <c r="J9" i="8"/>
  <c r="K9" i="8"/>
  <c r="K35" i="8"/>
  <c r="J35" i="8"/>
  <c r="G18" i="22"/>
  <c r="G18" i="9"/>
  <c r="F58" i="8"/>
  <c r="I52" i="17"/>
  <c r="I53" i="28"/>
  <c r="I51" i="34"/>
  <c r="K62" i="8"/>
  <c r="J62" i="8"/>
  <c r="M62" i="8" s="1"/>
  <c r="I50" i="9"/>
  <c r="G18" i="21"/>
  <c r="F36" i="8" s="1"/>
  <c r="G16" i="21"/>
  <c r="E36" i="8"/>
  <c r="I52" i="21"/>
  <c r="I51" i="21"/>
  <c r="I49" i="22"/>
  <c r="G16" i="32"/>
  <c r="E16" i="8" s="1"/>
  <c r="G18" i="32"/>
  <c r="F16" i="8" s="1"/>
  <c r="I49" i="36"/>
  <c r="G53" i="36"/>
  <c r="F53" i="36"/>
  <c r="E53" i="36"/>
  <c r="I40" i="36"/>
  <c r="I38" i="36"/>
  <c r="H24" i="36"/>
  <c r="G18" i="36"/>
  <c r="G16" i="36"/>
  <c r="I48" i="37"/>
  <c r="I50" i="37"/>
  <c r="I51" i="37"/>
  <c r="G52" i="37"/>
  <c r="F52" i="37"/>
  <c r="E52" i="37"/>
  <c r="I40" i="37"/>
  <c r="I38" i="37"/>
  <c r="I24" i="37"/>
  <c r="H24" i="37"/>
  <c r="G18" i="37"/>
  <c r="G16" i="37"/>
  <c r="G22" i="37"/>
  <c r="I49" i="39"/>
  <c r="I52" i="39"/>
  <c r="G53" i="39"/>
  <c r="F53" i="39"/>
  <c r="E53" i="39"/>
  <c r="I40" i="39"/>
  <c r="I38" i="39"/>
  <c r="I37" i="39"/>
  <c r="G28" i="39"/>
  <c r="I24" i="39"/>
  <c r="H24" i="39"/>
  <c r="G18" i="39"/>
  <c r="G16" i="39"/>
  <c r="I48" i="9"/>
  <c r="I51" i="9"/>
  <c r="G52" i="9"/>
  <c r="F52" i="9"/>
  <c r="E52" i="9"/>
  <c r="I40" i="9"/>
  <c r="I38" i="9"/>
  <c r="G28" i="9"/>
  <c r="H24" i="9"/>
  <c r="G16" i="9"/>
  <c r="E58" i="8" s="1"/>
  <c r="H58" i="8" s="1"/>
  <c r="I49" i="10"/>
  <c r="I51" i="10"/>
  <c r="H53" i="10"/>
  <c r="G53" i="10"/>
  <c r="F53" i="10"/>
  <c r="E53" i="10"/>
  <c r="I40" i="10"/>
  <c r="I38" i="10"/>
  <c r="G28" i="10"/>
  <c r="I24" i="10"/>
  <c r="H24" i="10"/>
  <c r="G18" i="10"/>
  <c r="G16" i="10"/>
  <c r="I48" i="11"/>
  <c r="I50" i="11"/>
  <c r="I51" i="11"/>
  <c r="H52" i="11"/>
  <c r="G52" i="11"/>
  <c r="F52" i="11"/>
  <c r="E52" i="11"/>
  <c r="G28" i="11"/>
  <c r="H24" i="11"/>
  <c r="G18" i="11"/>
  <c r="G16" i="11"/>
  <c r="I49" i="12"/>
  <c r="I51" i="12"/>
  <c r="I52" i="12"/>
  <c r="H53" i="12"/>
  <c r="G53" i="12"/>
  <c r="F53" i="12"/>
  <c r="E53" i="12"/>
  <c r="I40" i="12"/>
  <c r="I38" i="12"/>
  <c r="H24" i="12"/>
  <c r="G18" i="12"/>
  <c r="G16" i="12"/>
  <c r="I49" i="13"/>
  <c r="I51" i="13"/>
  <c r="I52" i="13"/>
  <c r="G53" i="13"/>
  <c r="F53" i="13"/>
  <c r="E53" i="13"/>
  <c r="G28" i="13"/>
  <c r="H24" i="13"/>
  <c r="G18" i="13"/>
  <c r="G16" i="13"/>
  <c r="I48" i="14"/>
  <c r="I50" i="14"/>
  <c r="G52" i="14"/>
  <c r="F52" i="14"/>
  <c r="E52" i="14"/>
  <c r="I40" i="14"/>
  <c r="I38" i="14"/>
  <c r="I37" i="14"/>
  <c r="G28" i="14"/>
  <c r="I24" i="14"/>
  <c r="H24" i="14"/>
  <c r="G18" i="14"/>
  <c r="G16" i="14"/>
  <c r="I49" i="16"/>
  <c r="I51" i="16"/>
  <c r="H53" i="16"/>
  <c r="G53" i="16"/>
  <c r="F53" i="16"/>
  <c r="E53" i="16"/>
  <c r="I40" i="16"/>
  <c r="I38" i="16"/>
  <c r="G28" i="16"/>
  <c r="I24" i="16"/>
  <c r="G18" i="16"/>
  <c r="G16" i="16"/>
  <c r="I49" i="17"/>
  <c r="I53" i="17" s="1"/>
  <c r="H53" i="17"/>
  <c r="G53" i="17"/>
  <c r="F53" i="17"/>
  <c r="E53" i="17"/>
  <c r="I40" i="17"/>
  <c r="I38" i="17"/>
  <c r="I37" i="17"/>
  <c r="G28" i="17"/>
  <c r="I24" i="17"/>
  <c r="H24" i="17"/>
  <c r="G18" i="17"/>
  <c r="G16" i="17"/>
  <c r="I48" i="18"/>
  <c r="I50" i="18"/>
  <c r="I51" i="18"/>
  <c r="H52" i="18"/>
  <c r="G52" i="18"/>
  <c r="F52" i="18"/>
  <c r="E52" i="18"/>
  <c r="I40" i="18"/>
  <c r="I38" i="18"/>
  <c r="I24" i="18"/>
  <c r="H24" i="18"/>
  <c r="G18" i="18"/>
  <c r="G16" i="18"/>
  <c r="I49" i="19"/>
  <c r="I51" i="19"/>
  <c r="I52" i="19"/>
  <c r="I53" i="19"/>
  <c r="H53" i="19"/>
  <c r="G53" i="19"/>
  <c r="F53" i="19"/>
  <c r="E53" i="19"/>
  <c r="I40" i="19"/>
  <c r="I38" i="19"/>
  <c r="G28" i="19"/>
  <c r="I24" i="19"/>
  <c r="H24" i="19"/>
  <c r="G18" i="19"/>
  <c r="G16" i="19"/>
  <c r="I49" i="20"/>
  <c r="I51" i="20"/>
  <c r="I52" i="20"/>
  <c r="H53" i="20"/>
  <c r="G53" i="20"/>
  <c r="F53" i="20"/>
  <c r="E53" i="20"/>
  <c r="I40" i="20"/>
  <c r="I38" i="20"/>
  <c r="I37" i="20"/>
  <c r="G28" i="20"/>
  <c r="I24" i="20"/>
  <c r="H24" i="20"/>
  <c r="G18" i="20"/>
  <c r="G16" i="20"/>
  <c r="I49" i="21"/>
  <c r="I53" i="21" s="1"/>
  <c r="G53" i="21"/>
  <c r="F53" i="21"/>
  <c r="E53" i="21"/>
  <c r="I41" i="21"/>
  <c r="I39" i="21"/>
  <c r="I38" i="21"/>
  <c r="G28" i="21"/>
  <c r="I24" i="21"/>
  <c r="H24" i="21"/>
  <c r="G22" i="21"/>
  <c r="G36" i="8" s="1"/>
  <c r="G24" i="21"/>
  <c r="I52" i="22"/>
  <c r="H53" i="22"/>
  <c r="G53" i="22"/>
  <c r="F53" i="22"/>
  <c r="E53" i="22"/>
  <c r="I40" i="22"/>
  <c r="I38" i="22"/>
  <c r="I37" i="22"/>
  <c r="I24" i="22"/>
  <c r="H24" i="22"/>
  <c r="G16" i="22"/>
  <c r="I49" i="23"/>
  <c r="I53" i="23" s="1"/>
  <c r="H53" i="23"/>
  <c r="G53" i="23"/>
  <c r="F53" i="23"/>
  <c r="E53" i="23"/>
  <c r="I40" i="23"/>
  <c r="I38" i="23"/>
  <c r="G28" i="23"/>
  <c r="I24" i="23"/>
  <c r="H24" i="23"/>
  <c r="G18" i="23"/>
  <c r="G16" i="23"/>
  <c r="G22" i="23"/>
  <c r="G32" i="8" s="1"/>
  <c r="G24" i="23"/>
  <c r="I49" i="24"/>
  <c r="I52" i="24"/>
  <c r="H53" i="24"/>
  <c r="G53" i="24"/>
  <c r="F53" i="24"/>
  <c r="E53" i="24"/>
  <c r="I40" i="24"/>
  <c r="I37" i="24"/>
  <c r="G28" i="24"/>
  <c r="I24" i="24"/>
  <c r="H24" i="24"/>
  <c r="G18" i="24"/>
  <c r="G16" i="24"/>
  <c r="G22" i="24"/>
  <c r="G24" i="24"/>
  <c r="I48" i="25"/>
  <c r="I51" i="25"/>
  <c r="I52" i="25"/>
  <c r="H52" i="25"/>
  <c r="G52" i="25"/>
  <c r="F52" i="25"/>
  <c r="E52" i="25"/>
  <c r="I40" i="25"/>
  <c r="I38" i="25"/>
  <c r="G28" i="25"/>
  <c r="I24" i="25"/>
  <c r="H24" i="25"/>
  <c r="G18" i="25"/>
  <c r="G16" i="25"/>
  <c r="I49" i="26"/>
  <c r="I53" i="26"/>
  <c r="H53" i="26"/>
  <c r="G53" i="26"/>
  <c r="F53" i="26"/>
  <c r="E53" i="26"/>
  <c r="I40" i="26"/>
  <c r="I38" i="26"/>
  <c r="G28" i="26"/>
  <c r="I24" i="26"/>
  <c r="G18" i="26"/>
  <c r="G16" i="26"/>
  <c r="I48" i="27"/>
  <c r="I52" i="27" s="1"/>
  <c r="G52" i="27"/>
  <c r="F52" i="27"/>
  <c r="E52" i="27"/>
  <c r="I40" i="27"/>
  <c r="I38" i="27"/>
  <c r="I37" i="27"/>
  <c r="I24" i="27"/>
  <c r="H24" i="27"/>
  <c r="G22" i="27"/>
  <c r="G24" i="8" s="1"/>
  <c r="G18" i="27"/>
  <c r="G16" i="27"/>
  <c r="I50" i="28"/>
  <c r="I52" i="28"/>
  <c r="H54" i="28"/>
  <c r="G54" i="28"/>
  <c r="F54" i="28"/>
  <c r="E54" i="28"/>
  <c r="I40" i="28"/>
  <c r="I38" i="28"/>
  <c r="I24" i="28"/>
  <c r="H24" i="28"/>
  <c r="G18" i="28"/>
  <c r="G16" i="28"/>
  <c r="I49" i="29"/>
  <c r="H53" i="29"/>
  <c r="H53" i="41" s="1"/>
  <c r="G53" i="29"/>
  <c r="F53" i="29"/>
  <c r="E53" i="29"/>
  <c r="E53" i="41" s="1"/>
  <c r="I40" i="29"/>
  <c r="I38" i="29"/>
  <c r="G28" i="29"/>
  <c r="I24" i="29"/>
  <c r="H24" i="29"/>
  <c r="G18" i="29"/>
  <c r="G16" i="29"/>
  <c r="I49" i="30"/>
  <c r="I52" i="30"/>
  <c r="I53" i="30" s="1"/>
  <c r="H53" i="30"/>
  <c r="G53" i="30"/>
  <c r="F53" i="30"/>
  <c r="E53" i="30"/>
  <c r="I40" i="30"/>
  <c r="I38" i="30"/>
  <c r="I37" i="30"/>
  <c r="G28" i="30"/>
  <c r="I24" i="30"/>
  <c r="H24" i="30"/>
  <c r="G18" i="30"/>
  <c r="G16" i="30"/>
  <c r="I49" i="32"/>
  <c r="I51" i="32"/>
  <c r="I52" i="32"/>
  <c r="G53" i="32"/>
  <c r="F53" i="32"/>
  <c r="E53" i="32"/>
  <c r="I41" i="32"/>
  <c r="I39" i="32"/>
  <c r="G28" i="32"/>
  <c r="I24" i="32"/>
  <c r="H24" i="32"/>
  <c r="I48" i="33"/>
  <c r="I51" i="33"/>
  <c r="H52" i="33"/>
  <c r="G52" i="33"/>
  <c r="F52" i="33"/>
  <c r="E52" i="33"/>
  <c r="G18" i="33"/>
  <c r="I48" i="34"/>
  <c r="I50" i="34"/>
  <c r="I52" i="34" s="1"/>
  <c r="H52" i="34"/>
  <c r="G52" i="34"/>
  <c r="F52" i="34"/>
  <c r="E52" i="34"/>
  <c r="I40" i="34"/>
  <c r="I38" i="34"/>
  <c r="G28" i="34"/>
  <c r="I24" i="34"/>
  <c r="H24" i="34"/>
  <c r="G18" i="34"/>
  <c r="G16" i="34"/>
  <c r="I49" i="35"/>
  <c r="I52" i="35"/>
  <c r="I53" i="35"/>
  <c r="H53" i="35"/>
  <c r="G53" i="35"/>
  <c r="F53" i="35"/>
  <c r="E53" i="35"/>
  <c r="G28" i="35"/>
  <c r="H24" i="35"/>
  <c r="G18" i="35"/>
  <c r="G16" i="35"/>
  <c r="I50" i="40"/>
  <c r="I53" i="40"/>
  <c r="G54" i="40"/>
  <c r="F54" i="40"/>
  <c r="E54" i="40"/>
  <c r="I40" i="40"/>
  <c r="I38" i="40"/>
  <c r="G28" i="40"/>
  <c r="H24" i="40"/>
  <c r="G18" i="40"/>
  <c r="G16" i="40"/>
  <c r="F62" i="8"/>
  <c r="E62" i="8"/>
  <c r="H62" i="8"/>
  <c r="I24" i="33"/>
  <c r="H24" i="33"/>
  <c r="G24" i="27"/>
  <c r="H24" i="26"/>
  <c r="H24" i="16"/>
  <c r="I24" i="13"/>
  <c r="I24" i="12"/>
  <c r="I24" i="11"/>
  <c r="I24" i="9"/>
  <c r="I24" i="36"/>
  <c r="I24" i="40"/>
  <c r="I24" i="35"/>
  <c r="K40" i="8"/>
  <c r="J40" i="8"/>
  <c r="M40" i="8" s="1"/>
  <c r="F66" i="8"/>
  <c r="E66" i="8"/>
  <c r="F64" i="8"/>
  <c r="E64" i="8"/>
  <c r="F60" i="8"/>
  <c r="E60" i="8"/>
  <c r="G22" i="10"/>
  <c r="G24" i="10" s="1"/>
  <c r="F56" i="8"/>
  <c r="E56" i="8"/>
  <c r="F54" i="8"/>
  <c r="E54" i="8"/>
  <c r="F52" i="8"/>
  <c r="E52" i="8"/>
  <c r="F50" i="8"/>
  <c r="E50" i="8"/>
  <c r="F48" i="8"/>
  <c r="E48" i="8"/>
  <c r="F46" i="8"/>
  <c r="E46" i="8"/>
  <c r="F44" i="8"/>
  <c r="E44" i="8"/>
  <c r="F42" i="8"/>
  <c r="E42" i="8"/>
  <c r="F40" i="8"/>
  <c r="E40" i="8"/>
  <c r="F38" i="8"/>
  <c r="E38" i="8"/>
  <c r="F34" i="8"/>
  <c r="E34" i="8"/>
  <c r="F32" i="8"/>
  <c r="E32" i="8"/>
  <c r="F30" i="8"/>
  <c r="E30" i="8"/>
  <c r="F28" i="8"/>
  <c r="E28" i="8"/>
  <c r="F26" i="8"/>
  <c r="E26" i="8"/>
  <c r="F24" i="8"/>
  <c r="E24" i="8"/>
  <c r="F22" i="8"/>
  <c r="E22" i="8"/>
  <c r="F20" i="8"/>
  <c r="E20" i="8"/>
  <c r="F18" i="8"/>
  <c r="E18" i="8"/>
  <c r="F14" i="8"/>
  <c r="E14" i="8"/>
  <c r="F12" i="8"/>
  <c r="E12" i="8"/>
  <c r="F10" i="8"/>
  <c r="E10" i="8"/>
  <c r="G28" i="27"/>
  <c r="G22" i="40"/>
  <c r="G22" i="36"/>
  <c r="G22" i="39"/>
  <c r="G22" i="9"/>
  <c r="G24" i="9" s="1"/>
  <c r="G22" i="11"/>
  <c r="G24" i="11" s="1"/>
  <c r="G22" i="12"/>
  <c r="G24" i="12" s="1"/>
  <c r="G22" i="13"/>
  <c r="G22" i="14"/>
  <c r="G22" i="16"/>
  <c r="G24" i="16" s="1"/>
  <c r="G22" i="17"/>
  <c r="G24" i="17" s="1"/>
  <c r="G22" i="18"/>
  <c r="G24" i="18" s="1"/>
  <c r="G22" i="19"/>
  <c r="G24" i="19" s="1"/>
  <c r="G22" i="20"/>
  <c r="G22" i="22"/>
  <c r="G24" i="22" s="1"/>
  <c r="G22" i="25"/>
  <c r="G24" i="25" s="1"/>
  <c r="G22" i="26"/>
  <c r="G22" i="28"/>
  <c r="G24" i="28" s="1"/>
  <c r="G22" i="29"/>
  <c r="G24" i="29" s="1"/>
  <c r="G22" i="30"/>
  <c r="G22" i="32"/>
  <c r="G24" i="32" s="1"/>
  <c r="G22" i="33"/>
  <c r="G24" i="33" s="1"/>
  <c r="G22" i="34"/>
  <c r="G24" i="34" s="1"/>
  <c r="G22" i="35"/>
  <c r="K66" i="8"/>
  <c r="K26" i="8"/>
  <c r="K18" i="8"/>
  <c r="H10" i="8"/>
  <c r="H12" i="8"/>
  <c r="H14" i="8"/>
  <c r="H18" i="8"/>
  <c r="J18" i="8"/>
  <c r="M18" i="8" s="1"/>
  <c r="H20" i="8"/>
  <c r="H22" i="8"/>
  <c r="J22" i="8"/>
  <c r="K22" i="8"/>
  <c r="H26" i="8"/>
  <c r="J26" i="8"/>
  <c r="M26" i="8" s="1"/>
  <c r="H28" i="8"/>
  <c r="H30" i="8"/>
  <c r="H34" i="8"/>
  <c r="J34" i="8"/>
  <c r="K34" i="8"/>
  <c r="H38" i="8"/>
  <c r="J38" i="8"/>
  <c r="K38" i="8"/>
  <c r="H40" i="8"/>
  <c r="H42" i="8"/>
  <c r="J42" i="8"/>
  <c r="K42" i="8"/>
  <c r="H44" i="8"/>
  <c r="H48" i="8"/>
  <c r="H50" i="8"/>
  <c r="J50" i="8"/>
  <c r="K50" i="8"/>
  <c r="H52" i="8"/>
  <c r="H54" i="8"/>
  <c r="J56" i="8"/>
  <c r="K56" i="8"/>
  <c r="H60" i="8"/>
  <c r="J60" i="8"/>
  <c r="K60" i="8"/>
  <c r="H64" i="8"/>
  <c r="H66" i="8"/>
  <c r="J66" i="8"/>
  <c r="M66" i="8" s="1"/>
  <c r="I46" i="8" l="1"/>
  <c r="G24" i="39"/>
  <c r="K16" i="8"/>
  <c r="J16" i="8"/>
  <c r="M16" i="8" s="1"/>
  <c r="M27" i="8"/>
  <c r="M31" i="8"/>
  <c r="M47" i="8"/>
  <c r="J58" i="8"/>
  <c r="M58" i="8" s="1"/>
  <c r="M51" i="8"/>
  <c r="J52" i="8" s="1"/>
  <c r="K52" i="8"/>
  <c r="H36" i="8"/>
  <c r="M29" i="8"/>
  <c r="M19" i="8"/>
  <c r="H16" i="8"/>
  <c r="J12" i="8"/>
  <c r="M12" i="8" s="1"/>
  <c r="M53" i="8"/>
  <c r="K54" i="8" s="1"/>
  <c r="J54" i="8"/>
  <c r="M54" i="8" s="1"/>
  <c r="M45" i="8"/>
  <c r="M43" i="8"/>
  <c r="J44" i="8" s="1"/>
  <c r="K44" i="8"/>
  <c r="M35" i="8"/>
  <c r="L36" i="8" s="1"/>
  <c r="M24" i="8"/>
  <c r="M9" i="8"/>
  <c r="K10" i="8" s="1"/>
  <c r="J10" i="8"/>
  <c r="M10" i="8" s="1"/>
  <c r="M60" i="8"/>
  <c r="M56" i="8"/>
  <c r="M50" i="8"/>
  <c r="M42" i="8"/>
  <c r="M38" i="8"/>
  <c r="M34" i="8"/>
  <c r="M22" i="8"/>
  <c r="G24" i="40"/>
  <c r="I54" i="40"/>
  <c r="G24" i="35"/>
  <c r="I52" i="33"/>
  <c r="G24" i="30"/>
  <c r="I54" i="28"/>
  <c r="G24" i="26"/>
  <c r="H32" i="8"/>
  <c r="G24" i="20"/>
  <c r="I52" i="18"/>
  <c r="G24" i="14"/>
  <c r="I52" i="14"/>
  <c r="G24" i="13"/>
  <c r="I53" i="12"/>
  <c r="I52" i="11"/>
  <c r="I52" i="9"/>
  <c r="G24" i="37"/>
  <c r="G24" i="36"/>
  <c r="I53" i="36"/>
  <c r="I53" i="22"/>
  <c r="H24" i="8"/>
  <c r="I53" i="39"/>
  <c r="I52" i="37"/>
  <c r="K64" i="8"/>
  <c r="J64" i="8"/>
  <c r="M64" i="8" s="1"/>
  <c r="I53" i="32"/>
  <c r="I53" i="24"/>
  <c r="I53" i="20"/>
  <c r="I53" i="16"/>
  <c r="I53" i="13"/>
  <c r="I53" i="29"/>
  <c r="G56" i="8"/>
  <c r="H56" i="8" s="1"/>
  <c r="H52" i="14"/>
  <c r="H53" i="13"/>
  <c r="H54" i="40"/>
  <c r="H53" i="32"/>
  <c r="H52" i="27"/>
  <c r="H53" i="21"/>
  <c r="H52" i="9"/>
  <c r="H53" i="39"/>
  <c r="H52" i="37"/>
  <c r="H53" i="36"/>
  <c r="J48" i="8" l="1"/>
  <c r="K48" i="8"/>
  <c r="K32" i="8"/>
  <c r="J32" i="8"/>
  <c r="M32" i="8" s="1"/>
  <c r="J28" i="8"/>
  <c r="K28" i="8"/>
  <c r="M52" i="8"/>
  <c r="J30" i="8"/>
  <c r="K30" i="8"/>
  <c r="J20" i="8"/>
  <c r="K20" i="8"/>
  <c r="K36" i="8"/>
  <c r="J36" i="8"/>
  <c r="M36" i="8" s="1"/>
  <c r="M44" i="8"/>
  <c r="M28" i="8" l="1"/>
  <c r="M48" i="8"/>
  <c r="M30" i="8"/>
  <c r="M20" i="8"/>
  <c r="M46" i="8"/>
</calcChain>
</file>

<file path=xl/sharedStrings.xml><?xml version="1.0" encoding="utf-8"?>
<sst xmlns="http://schemas.openxmlformats.org/spreadsheetml/2006/main" count="1997" uniqueCount="216">
  <si>
    <t>REKAPITULACE ZA ORGANIZACI :</t>
  </si>
  <si>
    <t>Název organizace :</t>
  </si>
  <si>
    <t>Adresa :</t>
  </si>
  <si>
    <t>ORG</t>
  </si>
  <si>
    <t xml:space="preserve">Schválený </t>
  </si>
  <si>
    <t>Upravený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</si>
  <si>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</si>
  <si>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</si>
  <si>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</si>
  <si>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</si>
  <si>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</si>
  <si>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</si>
  <si>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</si>
  <si>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 xml:space="preserve">a)    Náklady a výnosy    </t>
  </si>
  <si>
    <t>Náklady</t>
  </si>
  <si>
    <t>Výnosy</t>
  </si>
  <si>
    <t>Doplňující údaje :</t>
  </si>
  <si>
    <t>b)</t>
  </si>
  <si>
    <t xml:space="preserve"> - Návrh na příděly do fondů:</t>
  </si>
  <si>
    <t>Fond rezervní</t>
  </si>
  <si>
    <t>Fond odměn</t>
  </si>
  <si>
    <t xml:space="preserve"> - Způsob krytí ztráty :</t>
  </si>
  <si>
    <t>c)</t>
  </si>
  <si>
    <t>d)</t>
  </si>
  <si>
    <t>Fondy</t>
  </si>
  <si>
    <t>Tvorba</t>
  </si>
  <si>
    <t>Čerpání</t>
  </si>
  <si>
    <t xml:space="preserve">Stav k </t>
  </si>
  <si>
    <t>FKSP</t>
  </si>
  <si>
    <t>Investiční fond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</si>
  <si>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</si>
  <si>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</si>
  <si>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</si>
  <si>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</si>
  <si>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Výsledek hospodaření /po zdanění/</t>
  </si>
  <si>
    <t>Rozdělení výsledku hospodaření</t>
  </si>
  <si>
    <t>Schválená částka</t>
  </si>
  <si>
    <t>Odvody z investičního fondu</t>
  </si>
  <si>
    <t>daň z příjmů,dodatečné odvody daně z příjmů (nákladová položka)</t>
  </si>
  <si>
    <t>% plnění</t>
  </si>
  <si>
    <t>Finanční krytí k</t>
  </si>
  <si>
    <t>jednotka -  Kč na 2 des. místa</t>
  </si>
  <si>
    <t>Neinvestiční příspěvek /odpisy/</t>
  </si>
  <si>
    <t>Neinvestiční příspěvek /nájemné/</t>
  </si>
  <si>
    <t>a) Příspěvkové organizace v oblasti školství</t>
  </si>
  <si>
    <t>ORJ -10</t>
  </si>
  <si>
    <t xml:space="preserve">                Mgr. Miroslav Gajdůšek , MBA</t>
  </si>
  <si>
    <t xml:space="preserve">Název školy </t>
  </si>
  <si>
    <t>Adresa</t>
  </si>
  <si>
    <t>Daň</t>
  </si>
  <si>
    <t>Výsledek hospodaření</t>
  </si>
  <si>
    <t>Rozdělení do fondů - v Kč</t>
  </si>
  <si>
    <t>Pokrytí ztráty z minulých let</t>
  </si>
  <si>
    <t>zlepšený VH</t>
  </si>
  <si>
    <t>ztráta</t>
  </si>
  <si>
    <t>Celkem</t>
  </si>
  <si>
    <t>Základní škola</t>
  </si>
  <si>
    <t>Sladovní 492</t>
  </si>
  <si>
    <t>Kojetín</t>
  </si>
  <si>
    <t>Nová 1820</t>
  </si>
  <si>
    <t>Hranice</t>
  </si>
  <si>
    <t>Základní škola a Mateřská škola</t>
  </si>
  <si>
    <t>Malá Dlážka 4</t>
  </si>
  <si>
    <t>Přerov</t>
  </si>
  <si>
    <t>Osecká 301</t>
  </si>
  <si>
    <t>Lipník n.B.</t>
  </si>
  <si>
    <t>Gymnázium Jakuba Škody</t>
  </si>
  <si>
    <t>Komenského 29</t>
  </si>
  <si>
    <t>Gymnázium</t>
  </si>
  <si>
    <t>Zborovská 293</t>
  </si>
  <si>
    <t>Svat. Čecha 683</t>
  </si>
  <si>
    <t>Studentská 1384</t>
  </si>
  <si>
    <t>Střední průmyslová škola stavební</t>
  </si>
  <si>
    <t>Komen.sady 257</t>
  </si>
  <si>
    <t>Střední průmyslová škola</t>
  </si>
  <si>
    <t>Havlíčkova 2</t>
  </si>
  <si>
    <t>Šířava 7</t>
  </si>
  <si>
    <t>Střední lesnická škola</t>
  </si>
  <si>
    <t>Jurikova 588</t>
  </si>
  <si>
    <t>Denisova 3</t>
  </si>
  <si>
    <t>Střední škola zemědělská</t>
  </si>
  <si>
    <t>Osmek 47</t>
  </si>
  <si>
    <t>Obchodní akademie a Jazyková škola</t>
  </si>
  <si>
    <t>Bartošova 24</t>
  </si>
  <si>
    <t>Střední zdravotnická škola</t>
  </si>
  <si>
    <t>Studentská 1095</t>
  </si>
  <si>
    <t>Kouřilkova 8</t>
  </si>
  <si>
    <t>Střední škola řezbářská</t>
  </si>
  <si>
    <t>Nádražní 146</t>
  </si>
  <si>
    <t>Tovačov</t>
  </si>
  <si>
    <t>Odborné učiliště</t>
  </si>
  <si>
    <t>Křenovice 8</t>
  </si>
  <si>
    <t>Základní umělecká škola</t>
  </si>
  <si>
    <t>Potštát 36</t>
  </si>
  <si>
    <t>Potštát</t>
  </si>
  <si>
    <t>Škol.nám. 35</t>
  </si>
  <si>
    <t xml:space="preserve">Základní umělecká škola </t>
  </si>
  <si>
    <t>Hanusíkova 197</t>
  </si>
  <si>
    <t>Základní umělecká škola B. Kozánka</t>
  </si>
  <si>
    <t>tř. 17.listopadu 2</t>
  </si>
  <si>
    <t>Základní umělecká škola A. Dvořáka</t>
  </si>
  <si>
    <t>Havlíčkova 643</t>
  </si>
  <si>
    <t>Žižkova 12</t>
  </si>
  <si>
    <t>Dětský domov a Školní jídelna</t>
  </si>
  <si>
    <t>Tyršova 772</t>
  </si>
  <si>
    <t>CELKEM</t>
  </si>
  <si>
    <t>saldo</t>
  </si>
  <si>
    <t>Střední škola elektrotechnická</t>
  </si>
  <si>
    <t>Sladovní 492, Kojetín</t>
  </si>
  <si>
    <t>Základní škola Kojetín, Sladovní 492</t>
  </si>
  <si>
    <t>Nová 1820, Hranice</t>
  </si>
  <si>
    <t>Malá Dlážka 4, Přerov</t>
  </si>
  <si>
    <t>Osecká 301, Lipník nad Bečvou</t>
  </si>
  <si>
    <t>Komenského 29, Přerov</t>
  </si>
  <si>
    <t>Gymnázium, Hranice, Zborovská 293</t>
  </si>
  <si>
    <t>Zborovská 293, Hranice</t>
  </si>
  <si>
    <t>Gymnázium, Kojetín, Svatopluka Čecha 683</t>
  </si>
  <si>
    <t>Svatopluka Čecha 683, Kojetín</t>
  </si>
  <si>
    <t>Studentská 1384, Hranice</t>
  </si>
  <si>
    <t>00842893</t>
  </si>
  <si>
    <t>SPŠ stavební, Lipník nad Bečvou, Komenského sady 257</t>
  </si>
  <si>
    <t>Komenského sady 257</t>
  </si>
  <si>
    <t>Střední průmyslová škola, Přerov, Havlíčkova 2</t>
  </si>
  <si>
    <t>Havlíčkova 2, Přerov</t>
  </si>
  <si>
    <t>Šířava 7, Přerov</t>
  </si>
  <si>
    <t>00577227</t>
  </si>
  <si>
    <t>Střední lesnická škola, Hranice, Jurikova 588</t>
  </si>
  <si>
    <t>Jurikova 588, Hranice</t>
  </si>
  <si>
    <t>Denisova 3, Přerov</t>
  </si>
  <si>
    <t>Střední škola zemědělská, Přerov, Osmek 47</t>
  </si>
  <si>
    <t>Osmek 47, Přerov</t>
  </si>
  <si>
    <t>Obchodní akademie a Jazyková škola, Přerov, Bartošova 24</t>
  </si>
  <si>
    <t>Bartošova 24, Přerov</t>
  </si>
  <si>
    <t>Střední zdravotnická škola, Hranice, Studentská 1095</t>
  </si>
  <si>
    <t>Studentská 1095, Hranice</t>
  </si>
  <si>
    <t>00600903</t>
  </si>
  <si>
    <t>00845370</t>
  </si>
  <si>
    <t>Kouřílkova 8, Přerov</t>
  </si>
  <si>
    <t>Střední škola řezbářská, Tovačov, Nádražní 146</t>
  </si>
  <si>
    <t>Nádražní 146, Tovačov</t>
  </si>
  <si>
    <t>Odborné učiliště, Křenovice 8</t>
  </si>
  <si>
    <t>00842800</t>
  </si>
  <si>
    <t>Základní umělecká škola, Potštát 36</t>
  </si>
  <si>
    <t>Základní umělecká škola, Hranice, Školní náměstí 35</t>
  </si>
  <si>
    <t>Školní náměstí 35, Hranice</t>
  </si>
  <si>
    <t>Základní umělecká škola, Kojetín, Hanusíkova 197</t>
  </si>
  <si>
    <t>Hanusíkova 197, Kojetín</t>
  </si>
  <si>
    <t>Základní umělecká škola Bedřicha Kozánka, Přerov</t>
  </si>
  <si>
    <t>tř. 17. listopadu 2, Přerov</t>
  </si>
  <si>
    <t>Havlíčkova 643, Lipník nad Bečvou</t>
  </si>
  <si>
    <t>Žižkova 12, Přerov</t>
  </si>
  <si>
    <t>Dětský domov a Školní jídelna, Lipník nad Bečvou, Tyršova 772</t>
  </si>
  <si>
    <t>Tyršova 772, Lipník nad Bečvou</t>
  </si>
  <si>
    <t>Dětský domov a Školní jídelna, Přerov, Sušilova 25</t>
  </si>
  <si>
    <t>IČ</t>
  </si>
  <si>
    <t xml:space="preserve">Částka </t>
  </si>
  <si>
    <t xml:space="preserve"> /spolufin. akcí/</t>
  </si>
  <si>
    <t>nerozp.</t>
  </si>
  <si>
    <t>00842966</t>
  </si>
  <si>
    <t xml:space="preserve">   </t>
  </si>
  <si>
    <t>Základní škola a Mateřská škola Přerov, Malá dlážka 4</t>
  </si>
  <si>
    <t>Gymnázium Jakuba Škody, Přerov, Komenského 29</t>
  </si>
  <si>
    <t>ZUŠ Antonína Dvořáka, Havlíčkova 643, Lipník nad Bečvou</t>
  </si>
  <si>
    <t>Základní škola a Mateřská škola Hranice, Nová 1820</t>
  </si>
  <si>
    <t>Gymnázium Jana Blahoslava a Střední pedagogická škola, Přerov, Denisova 3</t>
  </si>
  <si>
    <t>Střední škola technická, Přerov, Kouřílkova 8</t>
  </si>
  <si>
    <t>Středisko volného času ATLAS a BIOS, Přerov, Žižkova 12</t>
  </si>
  <si>
    <t>Střední škola technická</t>
  </si>
  <si>
    <t>Středisko volného času ATLAS a BIOS</t>
  </si>
  <si>
    <t>Z celkového počtu 29 organizací okresu Přerov skončilo:</t>
  </si>
  <si>
    <t>Správce:  vedoucí odboru</t>
  </si>
  <si>
    <t>Odvody z investičního fondu /odpisy/</t>
  </si>
  <si>
    <t>Gymnázium Jana Blahoslava a Střední pedagogická škola</t>
  </si>
  <si>
    <t>Střední škola gastronomie a služeb</t>
  </si>
  <si>
    <t>Střední škola gastronomie a služeb, Přerov, Šířava 7</t>
  </si>
  <si>
    <t>Tyršova 781</t>
  </si>
  <si>
    <t>Tyršova 781, Lipník nad Bečvou</t>
  </si>
  <si>
    <t>SŠ elektrotechnická, Tyršova 781, Lipník nad Bečvou</t>
  </si>
  <si>
    <t>Střední průmyslová škola, Hranice, Studentská 1384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</si>
  <si>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</si>
  <si>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Dětský domov a Školní jídelna, Hranice, Purgešova 847</t>
  </si>
  <si>
    <t>Purgešova 847, Hranice</t>
  </si>
  <si>
    <t>Purgešova 847</t>
  </si>
  <si>
    <t>Sušilova 25/2392, Přerov</t>
  </si>
  <si>
    <t>Sušilova 25/2392</t>
  </si>
  <si>
    <t>v  Kč</t>
  </si>
  <si>
    <t>jednotka - Kč na 2 des. místa</t>
  </si>
  <si>
    <t>Střední škola a Základní škola Lipník nad Bečvou, Osecká 301</t>
  </si>
  <si>
    <t>Střední škola a Základní škola</t>
  </si>
  <si>
    <t>Pozn.: Vynaložené odpisy nad stanovený limit byly finančně pokryty z provozních prostředků organizace- 0,40 Kč.</t>
  </si>
  <si>
    <t>Rekapitulace hospodaření /výsledek hospodaření/  za rok  2012   -  okres Přerov</t>
  </si>
  <si>
    <t>Stav k 1.1.2012</t>
  </si>
  <si>
    <t>Zlepšený výsledek hospodaření ve výši 58 166,68 Kč bude částečně použit na úhradu neuhrazené ztráty minulých let, která je ve výši - 32 548,73 Kč.</t>
  </si>
  <si>
    <t xml:space="preserve">Pozn.: Odvod z investičního fondu (pokrytí ZC vyřazených U-ramp) ve výši 69 212,- Kč.        
</t>
  </si>
  <si>
    <t>Pozn.: Vynaložené odpisy nad stanovený limit byly finančně pokryty z prodeje U-ramp a z provozních prostředků organizace- 75 112,- Kč.</t>
  </si>
  <si>
    <t>Pozn.: Odvod z investičního fondu (nespotřebovaná dotace na investiční akci) ve výši 400,- Kč.</t>
  </si>
  <si>
    <t>Pozn.: Odvod z investičního fondu (nespotřebovaná dotace na investiční akci) ve výši 513 020,- Kč.</t>
  </si>
  <si>
    <t>Pozn.: Vynaložené odpisy nad stanovený limit byly finančně pokryty z provozních prostředků organizace- 43 105,- Kč.</t>
  </si>
  <si>
    <t>Pozn.: Vynaložené odpisy nad stanovený limit byly finančně pokryty z provozních prostředků organizace-  357,- Kč.</t>
  </si>
  <si>
    <t xml:space="preserve">Pozn. Neinvestiční příspěvek - odpisy - příspěvková organizace vrátila částku 1 783,13 Kč dne 15.1.2013 na účet Olom. kraje </t>
  </si>
  <si>
    <t xml:space="preserve">Pozn. Neinvestiční příspěvek - odpisy - příspěvková organizace vrátila částku 8 851,29 Kč dne 11.1.2013 na účet Olom. kraje </t>
  </si>
  <si>
    <t>Pozn.: Vynaložené odpisy nad stanovený limit byly finančně pokryty z mimorozpočtových zdrojů organizace- 2 712,6 Kč.</t>
  </si>
  <si>
    <t xml:space="preserve">Pozn. Neinvestiční příspěvek - odpisy - příspěvková organizace vrátila částku 21 576,- Kč dne 14.1.2013 na účet Olom. kraje </t>
  </si>
  <si>
    <t xml:space="preserve">Pozn. Neinvestiční příspěvek - odpisy - příspěvková organizace vrátila částku 4 704,- Kč dne 15.1.2013 na účet Olom. kraje </t>
  </si>
  <si>
    <t xml:space="preserve">Pozn. Neinvestiční příspěvek - odpisy - příspěvková organizace vrátila částku 2 429,- Kč dne 14.1.2013 na účet Olom. kraje </t>
  </si>
  <si>
    <t>Ztráta 193 498,52 Kč bude uhrazena ze zlepšeného hospodářského výsledku v následujících letech.</t>
  </si>
  <si>
    <t xml:space="preserve">Pozn. Neinvestiční příspěvek - odpisy - příspěvková organizace vrátila částku 56,-Kč dne 10.1.2013 na účet Olom. kraje </t>
  </si>
  <si>
    <t>Pozn.: Vynaložené odpisy nad stanovený limit byly finančně pokryty z vlastních prostředků organizace- 474,- Kč.</t>
  </si>
  <si>
    <t xml:space="preserve">Pozn. Neinvestiční příspěvek - odpisy - příspěvková organizace vrátila částku 2 592,50 Kč dne 9.1.2013 na účet Olom. kraje </t>
  </si>
  <si>
    <t>Pozn.: Vynaložené odpisy nad stanovený limit byly finančně pokryty z vlastních prostředků organizace- 76,18 Kč.</t>
  </si>
  <si>
    <t xml:space="preserve">Pozn. Neinvestiční příspěvek - odpisy - příspěvková organizace vrátila částku 28 472,-Kč dne 10.1.2013 na účet Olom. kraje </t>
  </si>
  <si>
    <t xml:space="preserve"> -   1 organizace s vyrovnaným výsledkem hospodaření</t>
  </si>
  <si>
    <t xml:space="preserve"> - 27 organizací se zlepšeným výsledkem hospodaření v celkové výši 6 508 335,36 Kč</t>
  </si>
  <si>
    <t xml:space="preserve"> -   1 organizace ve ztrátě v celkové výši   -193 498,52 Kč</t>
  </si>
  <si>
    <t xml:space="preserve">Pozn. Neinvestiční příspěvek - odpisy - příspěvková organizace vrátila částku 230,- Kč dne 17.1.2013 na účet Olom. kraje </t>
  </si>
  <si>
    <t>Pozn.: Vynaložené odpisy nad stanovený limit byly finančně pokryty z vlastních prostředků organizace-    74,50 Kč.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</si>
</sst>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u/>
      <sz val="12"/>
      <name val="Arial Black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1"/>
      <color indexed="19"/>
      <name val="Arial Black"/>
      <family val="2"/>
      <charset val="238"/>
    </font>
    <font>
      <b/>
      <sz val="10"/>
      <color indexed="19"/>
      <name val="Comic Sans MS"/>
      <family val="4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b/>
      <sz val="11"/>
      <color indexed="19"/>
      <name val="Comic Sans MS"/>
      <family val="4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4"/>
      <name val="Arial Black"/>
      <family val="2"/>
      <charset val="238"/>
    </font>
    <font>
      <b/>
      <sz val="14"/>
      <name val="Arial Black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color rgb="FF808000"/>
      <name val="Comic Sans MS"/>
      <family val="4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color indexed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0">
    <xf numFmtId="0" fontId="0" fillId="0" borderId="0" xfId="0"/>
    <xf numFmtId="0" fontId="9" fillId="0" borderId="0" xfId="0" applyFont="1" applyFill="1" applyAlignment="1" applyProtection="1">
      <alignment horizontal="right"/>
      <protection hidden="1"/>
    </xf>
    <xf numFmtId="4" fontId="17" fillId="0" borderId="0" xfId="0" applyNumberFormat="1" applyFont="1" applyFill="1" applyBorder="1" applyAlignment="1" applyProtection="1">
      <alignment shrinkToFit="1"/>
      <protection hidden="1"/>
    </xf>
    <xf numFmtId="0" fontId="18" fillId="0" borderId="0" xfId="0" applyFont="1" applyFill="1" applyBorder="1" applyProtection="1">
      <protection hidden="1"/>
    </xf>
    <xf numFmtId="0" fontId="17" fillId="0" borderId="0" xfId="0" applyFont="1" applyFill="1" applyBorder="1" applyProtection="1">
      <protection hidden="1"/>
    </xf>
    <xf numFmtId="0" fontId="1" fillId="0" borderId="0" xfId="0" applyFont="1" applyFill="1" applyAlignment="1" applyProtection="1">
      <alignment shrinkToFit="1"/>
      <protection hidden="1"/>
    </xf>
    <xf numFmtId="0" fontId="1" fillId="0" borderId="0" xfId="0" applyFont="1" applyFill="1"/>
    <xf numFmtId="4" fontId="15" fillId="0" borderId="0" xfId="0" applyNumberFormat="1" applyFont="1" applyFill="1" applyBorder="1" applyAlignment="1" applyProtection="1">
      <alignment shrinkToFit="1"/>
      <protection hidden="1"/>
    </xf>
    <xf numFmtId="4" fontId="16" fillId="0" borderId="0" xfId="0" applyNumberFormat="1" applyFont="1" applyFill="1" applyBorder="1" applyAlignment="1" applyProtection="1">
      <alignment shrinkToFit="1"/>
      <protection hidden="1"/>
    </xf>
    <xf numFmtId="4" fontId="7" fillId="0" borderId="0" xfId="0" applyNumberFormat="1" applyFont="1" applyFill="1" applyBorder="1" applyAlignment="1" applyProtection="1">
      <alignment shrinkToFit="1"/>
      <protection hidden="1"/>
    </xf>
    <xf numFmtId="4" fontId="7" fillId="0" borderId="0" xfId="0" applyNumberFormat="1" applyFont="1" applyFill="1" applyAlignment="1" applyProtection="1">
      <alignment shrinkToFit="1"/>
      <protection hidden="1"/>
    </xf>
    <xf numFmtId="4" fontId="8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9" fillId="0" borderId="0" xfId="0" applyFont="1" applyFill="1" applyBorder="1"/>
    <xf numFmtId="4" fontId="9" fillId="0" borderId="1" xfId="0" applyNumberFormat="1" applyFont="1" applyFill="1" applyBorder="1" applyAlignment="1">
      <alignment horizontal="right"/>
    </xf>
    <xf numFmtId="10" fontId="2" fillId="0" borderId="2" xfId="0" applyNumberFormat="1" applyFont="1" applyFill="1" applyBorder="1"/>
    <xf numFmtId="10" fontId="2" fillId="0" borderId="3" xfId="0" applyNumberFormat="1" applyFont="1" applyFill="1" applyBorder="1"/>
    <xf numFmtId="10" fontId="2" fillId="0" borderId="4" xfId="0" applyNumberFormat="1" applyFont="1" applyFill="1" applyBorder="1"/>
    <xf numFmtId="4" fontId="9" fillId="0" borderId="8" xfId="0" applyNumberFormat="1" applyFont="1" applyFill="1" applyBorder="1" applyAlignment="1">
      <alignment horizontal="right"/>
    </xf>
    <xf numFmtId="4" fontId="8" fillId="0" borderId="8" xfId="0" applyNumberFormat="1" applyFont="1" applyFill="1" applyBorder="1" applyAlignment="1">
      <alignment horizontal="left"/>
    </xf>
    <xf numFmtId="4" fontId="9" fillId="0" borderId="9" xfId="0" applyNumberFormat="1" applyFont="1" applyFill="1" applyBorder="1" applyAlignment="1">
      <alignment horizontal="right"/>
    </xf>
    <xf numFmtId="4" fontId="0" fillId="0" borderId="0" xfId="0" applyNumberFormat="1" applyFill="1" applyBorder="1"/>
    <xf numFmtId="4" fontId="9" fillId="0" borderId="11" xfId="0" applyNumberFormat="1" applyFont="1" applyFill="1" applyBorder="1" applyAlignment="1">
      <alignment horizontal="right"/>
    </xf>
    <xf numFmtId="10" fontId="2" fillId="0" borderId="12" xfId="0" applyNumberFormat="1" applyFont="1" applyFill="1" applyBorder="1"/>
    <xf numFmtId="10" fontId="2" fillId="0" borderId="13" xfId="0" applyNumberFormat="1" applyFont="1" applyFill="1" applyBorder="1"/>
    <xf numFmtId="10" fontId="2" fillId="0" borderId="14" xfId="0" applyNumberFormat="1" applyFont="1" applyFill="1" applyBorder="1"/>
    <xf numFmtId="4" fontId="9" fillId="0" borderId="15" xfId="0" applyNumberFormat="1" applyFont="1" applyFill="1" applyBorder="1" applyAlignment="1">
      <alignment horizontal="right"/>
    </xf>
    <xf numFmtId="4" fontId="0" fillId="0" borderId="16" xfId="0" applyNumberFormat="1" applyFill="1" applyBorder="1"/>
    <xf numFmtId="0" fontId="0" fillId="0" borderId="16" xfId="0" applyFill="1" applyBorder="1"/>
    <xf numFmtId="0" fontId="0" fillId="0" borderId="10" xfId="0" applyFill="1" applyBorder="1"/>
    <xf numFmtId="0" fontId="0" fillId="0" borderId="12" xfId="0" applyFill="1" applyBorder="1"/>
    <xf numFmtId="0" fontId="0" fillId="0" borderId="13" xfId="0" applyFill="1" applyBorder="1"/>
    <xf numFmtId="0" fontId="0" fillId="0" borderId="14" xfId="0" applyFill="1" applyBorder="1"/>
    <xf numFmtId="10" fontId="2" fillId="0" borderId="0" xfId="0" applyNumberFormat="1" applyFont="1" applyFill="1" applyBorder="1"/>
    <xf numFmtId="4" fontId="9" fillId="0" borderId="17" xfId="0" applyNumberFormat="1" applyFont="1" applyFill="1" applyBorder="1" applyAlignment="1">
      <alignment horizontal="right"/>
    </xf>
    <xf numFmtId="0" fontId="3" fillId="0" borderId="0" xfId="0" applyFont="1" applyFill="1" applyProtection="1">
      <protection hidden="1"/>
    </xf>
    <xf numFmtId="0" fontId="4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5" fillId="0" borderId="0" xfId="0" applyFont="1" applyFill="1" applyAlignment="1" applyProtection="1">
      <protection hidden="1"/>
    </xf>
    <xf numFmtId="0" fontId="5" fillId="0" borderId="0" xfId="0" applyFont="1" applyFill="1" applyProtection="1">
      <protection hidden="1"/>
    </xf>
    <xf numFmtId="0" fontId="7" fillId="0" borderId="0" xfId="0" applyFont="1" applyFill="1" applyProtection="1"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0" fillId="0" borderId="0" xfId="0" applyFill="1" applyAlignment="1" applyProtection="1">
      <alignment horizontal="left"/>
      <protection hidden="1"/>
    </xf>
    <xf numFmtId="0" fontId="10" fillId="0" borderId="0" xfId="0" applyFont="1" applyFill="1" applyAlignment="1" applyProtection="1">
      <alignment shrinkToFit="1"/>
      <protection hidden="1"/>
    </xf>
    <xf numFmtId="0" fontId="8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horizontal="right"/>
      <protection hidden="1"/>
    </xf>
    <xf numFmtId="0" fontId="9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hidden="1"/>
    </xf>
    <xf numFmtId="0" fontId="9" fillId="0" borderId="0" xfId="0" applyFont="1" applyFill="1" applyBorder="1" applyAlignment="1" applyProtection="1">
      <alignment horizontal="right" shrinkToFit="1"/>
      <protection hidden="1"/>
    </xf>
    <xf numFmtId="0" fontId="9" fillId="0" borderId="0" xfId="0" applyFont="1" applyFill="1" applyBorder="1" applyAlignment="1" applyProtection="1">
      <alignment horizontal="center" shrinkToFit="1"/>
      <protection hidden="1"/>
    </xf>
    <xf numFmtId="0" fontId="23" fillId="0" borderId="0" xfId="0" applyFont="1" applyFill="1" applyAlignment="1" applyProtection="1">
      <alignment horizontal="right"/>
      <protection hidden="1"/>
    </xf>
    <xf numFmtId="0" fontId="9" fillId="0" borderId="0" xfId="0" applyFont="1" applyFill="1" applyAlignment="1">
      <alignment horizontal="right"/>
    </xf>
    <xf numFmtId="0" fontId="11" fillId="0" borderId="0" xfId="0" applyFont="1" applyFill="1" applyBorder="1" applyProtection="1">
      <protection hidden="1"/>
    </xf>
    <xf numFmtId="0" fontId="10" fillId="0" borderId="0" xfId="0" applyFont="1" applyFill="1" applyProtection="1">
      <protection hidden="1"/>
    </xf>
    <xf numFmtId="0" fontId="12" fillId="0" borderId="0" xfId="0" applyFont="1" applyFill="1" applyBorder="1" applyProtection="1">
      <protection hidden="1"/>
    </xf>
    <xf numFmtId="0" fontId="13" fillId="0" borderId="0" xfId="0" applyFont="1" applyFill="1" applyBorder="1" applyProtection="1">
      <protection hidden="1"/>
    </xf>
    <xf numFmtId="0" fontId="23" fillId="0" borderId="0" xfId="0" applyFont="1" applyFill="1" applyBorder="1" applyProtection="1">
      <protection hidden="1"/>
    </xf>
    <xf numFmtId="0" fontId="14" fillId="0" borderId="0" xfId="0" applyFont="1" applyFill="1" applyBorder="1" applyProtection="1">
      <protection hidden="1"/>
    </xf>
    <xf numFmtId="0" fontId="17" fillId="0" borderId="0" xfId="0" applyFont="1" applyFill="1" applyBorder="1" applyProtection="1"/>
    <xf numFmtId="0" fontId="17" fillId="0" borderId="0" xfId="0" applyFont="1" applyFill="1" applyBorder="1"/>
    <xf numFmtId="0" fontId="14" fillId="0" borderId="0" xfId="0" applyFont="1" applyFill="1" applyBorder="1" applyProtection="1"/>
    <xf numFmtId="4" fontId="17" fillId="0" borderId="0" xfId="0" applyNumberFormat="1" applyFont="1" applyFill="1" applyBorder="1"/>
    <xf numFmtId="0" fontId="6" fillId="0" borderId="0" xfId="0" applyFont="1" applyFill="1" applyBorder="1" applyProtection="1"/>
    <xf numFmtId="0" fontId="30" fillId="0" borderId="0" xfId="0" applyFont="1" applyFill="1" applyBorder="1" applyProtection="1"/>
    <xf numFmtId="0" fontId="29" fillId="0" borderId="0" xfId="0" applyFont="1" applyFill="1"/>
    <xf numFmtId="4" fontId="29" fillId="0" borderId="0" xfId="0" applyNumberFormat="1" applyFont="1" applyFill="1" applyBorder="1" applyAlignment="1" applyProtection="1">
      <alignment shrinkToFit="1"/>
      <protection hidden="1"/>
    </xf>
    <xf numFmtId="0" fontId="14" fillId="0" borderId="0" xfId="0" applyFont="1" applyFill="1" applyBorder="1"/>
    <xf numFmtId="0" fontId="1" fillId="0" borderId="0" xfId="0" applyFont="1" applyFill="1" applyBorder="1" applyProtection="1"/>
    <xf numFmtId="4" fontId="20" fillId="0" borderId="0" xfId="0" applyNumberFormat="1" applyFont="1" applyFill="1" applyBorder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locked="0"/>
    </xf>
    <xf numFmtId="0" fontId="11" fillId="0" borderId="0" xfId="0" applyFont="1" applyFill="1" applyBorder="1" applyProtection="1"/>
    <xf numFmtId="0" fontId="10" fillId="0" borderId="0" xfId="0" applyFont="1" applyFill="1" applyBorder="1" applyProtection="1"/>
    <xf numFmtId="0" fontId="21" fillId="0" borderId="0" xfId="0" applyFont="1" applyFill="1" applyBorder="1" applyProtection="1"/>
    <xf numFmtId="0" fontId="22" fillId="0" borderId="0" xfId="0" applyFont="1" applyFill="1" applyBorder="1" applyProtection="1"/>
    <xf numFmtId="4" fontId="16" fillId="0" borderId="0" xfId="0" applyNumberFormat="1" applyFont="1" applyFill="1" applyBorder="1" applyAlignment="1" applyProtection="1">
      <alignment horizontal="right" shrinkToFit="1"/>
      <protection hidden="1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/>
    <xf numFmtId="0" fontId="19" fillId="0" borderId="0" xfId="0" applyFont="1" applyFill="1" applyBorder="1" applyProtection="1">
      <protection hidden="1"/>
    </xf>
    <xf numFmtId="4" fontId="24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right" indent="4"/>
      <protection locked="0"/>
    </xf>
    <xf numFmtId="0" fontId="9" fillId="0" borderId="0" xfId="0" applyFont="1" applyFill="1" applyBorder="1" applyAlignment="1" applyProtection="1">
      <alignment horizontal="left" indent="2"/>
      <protection hidden="1"/>
    </xf>
    <xf numFmtId="0" fontId="21" fillId="0" borderId="0" xfId="0" applyFont="1" applyFill="1" applyBorder="1" applyProtection="1">
      <protection hidden="1"/>
    </xf>
    <xf numFmtId="2" fontId="9" fillId="0" borderId="0" xfId="0" applyNumberFormat="1" applyFont="1" applyFill="1" applyBorder="1" applyProtection="1">
      <protection hidden="1"/>
    </xf>
    <xf numFmtId="10" fontId="1" fillId="0" borderId="0" xfId="0" applyNumberFormat="1" applyFont="1" applyFill="1" applyBorder="1" applyAlignment="1" applyProtection="1">
      <alignment horizontal="right" indent="4"/>
      <protection locked="0"/>
    </xf>
    <xf numFmtId="0" fontId="27" fillId="0" borderId="0" xfId="0" applyFont="1" applyFill="1" applyBorder="1" applyProtection="1">
      <protection hidden="1"/>
    </xf>
    <xf numFmtId="0" fontId="9" fillId="0" borderId="0" xfId="0" applyFont="1" applyFill="1" applyAlignment="1" applyProtection="1">
      <alignment horizontal="left" indent="2"/>
      <protection hidden="1"/>
    </xf>
    <xf numFmtId="0" fontId="35" fillId="0" borderId="0" xfId="0" applyFont="1" applyFill="1" applyBorder="1" applyProtection="1">
      <protection hidden="1"/>
    </xf>
    <xf numFmtId="10" fontId="0" fillId="0" borderId="0" xfId="0" applyNumberFormat="1" applyFill="1" applyBorder="1" applyAlignment="1" applyProtection="1">
      <alignment horizontal="right" indent="4" shrinkToFit="1"/>
      <protection locked="0"/>
    </xf>
    <xf numFmtId="0" fontId="9" fillId="0" borderId="0" xfId="0" applyFont="1" applyFill="1" applyAlignment="1" applyProtection="1">
      <alignment vertical="top"/>
      <protection hidden="1"/>
    </xf>
    <xf numFmtId="0" fontId="0" fillId="0" borderId="0" xfId="0" applyFill="1" applyBorder="1" applyProtection="1">
      <protection hidden="1"/>
    </xf>
    <xf numFmtId="4" fontId="8" fillId="0" borderId="0" xfId="0" applyNumberFormat="1" applyFont="1" applyFill="1" applyBorder="1" applyProtection="1">
      <protection hidden="1"/>
    </xf>
    <xf numFmtId="0" fontId="0" fillId="0" borderId="25" xfId="0" applyFill="1" applyBorder="1" applyProtection="1">
      <protection hidden="1"/>
    </xf>
    <xf numFmtId="0" fontId="0" fillId="0" borderId="26" xfId="0" applyFill="1" applyBorder="1" applyProtection="1">
      <protection hidden="1"/>
    </xf>
    <xf numFmtId="4" fontId="0" fillId="0" borderId="25" xfId="0" applyNumberFormat="1" applyFill="1" applyBorder="1" applyProtection="1">
      <protection hidden="1"/>
    </xf>
    <xf numFmtId="4" fontId="0" fillId="0" borderId="27" xfId="0" applyNumberFormat="1" applyFill="1" applyBorder="1" applyAlignment="1" applyProtection="1">
      <alignment horizontal="right"/>
      <protection hidden="1"/>
    </xf>
    <xf numFmtId="4" fontId="0" fillId="0" borderId="27" xfId="0" applyNumberFormat="1" applyFill="1" applyBorder="1" applyProtection="1">
      <protection hidden="1"/>
    </xf>
    <xf numFmtId="4" fontId="0" fillId="0" borderId="28" xfId="0" applyNumberFormat="1" applyFill="1" applyBorder="1" applyProtection="1">
      <protection hidden="1"/>
    </xf>
    <xf numFmtId="0" fontId="0" fillId="0" borderId="29" xfId="0" applyFill="1" applyBorder="1" applyProtection="1">
      <protection hidden="1"/>
    </xf>
    <xf numFmtId="0" fontId="0" fillId="0" borderId="30" xfId="0" applyFill="1" applyBorder="1" applyProtection="1">
      <protection hidden="1"/>
    </xf>
    <xf numFmtId="4" fontId="0" fillId="0" borderId="29" xfId="0" applyNumberFormat="1" applyFill="1" applyBorder="1" applyProtection="1">
      <protection hidden="1"/>
    </xf>
    <xf numFmtId="4" fontId="0" fillId="0" borderId="31" xfId="0" applyNumberFormat="1" applyFill="1" applyBorder="1" applyAlignment="1" applyProtection="1">
      <alignment horizontal="right"/>
      <protection hidden="1"/>
    </xf>
    <xf numFmtId="4" fontId="0" fillId="0" borderId="31" xfId="0" applyNumberFormat="1" applyFill="1" applyBorder="1" applyProtection="1">
      <protection hidden="1"/>
    </xf>
    <xf numFmtId="4" fontId="0" fillId="0" borderId="32" xfId="0" applyNumberFormat="1" applyFill="1" applyBorder="1" applyProtection="1">
      <protection hidden="1"/>
    </xf>
    <xf numFmtId="0" fontId="17" fillId="0" borderId="12" xfId="0" applyFont="1" applyFill="1" applyBorder="1" applyProtection="1">
      <protection hidden="1"/>
    </xf>
    <xf numFmtId="0" fontId="27" fillId="0" borderId="13" xfId="0" applyFont="1" applyFill="1" applyBorder="1" applyProtection="1">
      <protection hidden="1"/>
    </xf>
    <xf numFmtId="4" fontId="27" fillId="0" borderId="12" xfId="0" applyNumberFormat="1" applyFont="1" applyFill="1" applyBorder="1" applyProtection="1">
      <protection hidden="1"/>
    </xf>
    <xf numFmtId="4" fontId="27" fillId="0" borderId="33" xfId="0" applyNumberFormat="1" applyFont="1" applyFill="1" applyBorder="1" applyProtection="1">
      <protection hidden="1"/>
    </xf>
    <xf numFmtId="4" fontId="27" fillId="0" borderId="34" xfId="0" applyNumberFormat="1" applyFont="1" applyFill="1" applyBorder="1" applyProtection="1">
      <protection hidden="1"/>
    </xf>
    <xf numFmtId="0" fontId="25" fillId="0" borderId="0" xfId="0" applyFont="1" applyFill="1" applyBorder="1" applyProtection="1">
      <protection hidden="1"/>
    </xf>
    <xf numFmtId="0" fontId="26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alignment shrinkToFit="1"/>
      <protection locked="0"/>
    </xf>
    <xf numFmtId="4" fontId="28" fillId="0" borderId="0" xfId="0" applyNumberFormat="1" applyFont="1" applyFill="1" applyProtection="1">
      <protection locked="0"/>
    </xf>
    <xf numFmtId="0" fontId="0" fillId="0" borderId="0" xfId="0" applyFill="1" applyBorder="1" applyProtection="1">
      <protection locked="0"/>
    </xf>
    <xf numFmtId="0" fontId="25" fillId="0" borderId="0" xfId="0" applyFont="1" applyFill="1" applyBorder="1" applyProtection="1">
      <protection locked="0"/>
    </xf>
    <xf numFmtId="0" fontId="26" fillId="0" borderId="0" xfId="0" applyFont="1" applyFill="1" applyBorder="1" applyProtection="1">
      <protection locked="0"/>
    </xf>
    <xf numFmtId="0" fontId="23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4" fontId="27" fillId="0" borderId="35" xfId="0" applyNumberFormat="1" applyFont="1" applyFill="1" applyBorder="1" applyProtection="1">
      <protection hidden="1"/>
    </xf>
    <xf numFmtId="49" fontId="0" fillId="0" borderId="0" xfId="0" applyNumberFormat="1" applyFill="1" applyAlignment="1" applyProtection="1">
      <alignment horizontal="left"/>
      <protection hidden="1"/>
    </xf>
    <xf numFmtId="4" fontId="9" fillId="0" borderId="0" xfId="0" applyNumberFormat="1" applyFont="1" applyFill="1" applyBorder="1" applyProtection="1">
      <protection hidden="1"/>
    </xf>
    <xf numFmtId="4" fontId="0" fillId="0" borderId="36" xfId="0" applyNumberFormat="1" applyFill="1" applyBorder="1" applyProtection="1">
      <protection hidden="1"/>
    </xf>
    <xf numFmtId="4" fontId="0" fillId="0" borderId="37" xfId="0" applyNumberFormat="1" applyFill="1" applyBorder="1" applyProtection="1">
      <protection hidden="1"/>
    </xf>
    <xf numFmtId="0" fontId="9" fillId="0" borderId="0" xfId="0" applyFont="1" applyFill="1" applyAlignment="1" applyProtection="1">
      <alignment horizontal="left"/>
      <protection hidden="1"/>
    </xf>
    <xf numFmtId="0" fontId="28" fillId="0" borderId="0" xfId="0" applyFont="1" applyFill="1"/>
    <xf numFmtId="0" fontId="31" fillId="0" borderId="0" xfId="0" applyFont="1" applyFill="1" applyAlignment="1">
      <alignment horizontal="right"/>
    </xf>
    <xf numFmtId="0" fontId="23" fillId="0" borderId="0" xfId="0" applyFont="1" applyFill="1" applyAlignment="1">
      <alignment horizontal="left"/>
    </xf>
    <xf numFmtId="0" fontId="28" fillId="0" borderId="0" xfId="0" applyFont="1" applyFill="1" applyAlignment="1">
      <alignment horizontal="right"/>
    </xf>
    <xf numFmtId="0" fontId="32" fillId="0" borderId="0" xfId="0" applyFont="1" applyFill="1"/>
    <xf numFmtId="0" fontId="0" fillId="0" borderId="0" xfId="0" applyFill="1" applyAlignment="1">
      <alignment horizontal="right"/>
    </xf>
    <xf numFmtId="0" fontId="8" fillId="0" borderId="38" xfId="0" applyFont="1" applyFill="1" applyBorder="1"/>
    <xf numFmtId="0" fontId="7" fillId="0" borderId="39" xfId="0" applyFont="1" applyFill="1" applyBorder="1"/>
    <xf numFmtId="0" fontId="33" fillId="0" borderId="40" xfId="0" applyFont="1" applyFill="1" applyBorder="1"/>
    <xf numFmtId="0" fontId="33" fillId="0" borderId="41" xfId="0" applyFont="1" applyFill="1" applyBorder="1"/>
    <xf numFmtId="0" fontId="7" fillId="0" borderId="18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43" xfId="0" applyFont="1" applyFill="1" applyBorder="1" applyAlignment="1">
      <alignment horizontal="center"/>
    </xf>
    <xf numFmtId="0" fontId="0" fillId="0" borderId="41" xfId="0" applyFill="1" applyBorder="1" applyAlignment="1">
      <alignment horizontal="left" vertical="center"/>
    </xf>
    <xf numFmtId="0" fontId="8" fillId="0" borderId="44" xfId="0" applyFont="1" applyFill="1" applyBorder="1"/>
    <xf numFmtId="0" fontId="7" fillId="0" borderId="45" xfId="0" applyFont="1" applyFill="1" applyBorder="1"/>
    <xf numFmtId="0" fontId="33" fillId="0" borderId="46" xfId="0" applyFont="1" applyFill="1" applyBorder="1"/>
    <xf numFmtId="0" fontId="33" fillId="0" borderId="14" xfId="0" applyFont="1" applyFill="1" applyBorder="1"/>
    <xf numFmtId="0" fontId="9" fillId="0" borderId="12" xfId="0" applyFont="1" applyFill="1" applyBorder="1"/>
    <xf numFmtId="0" fontId="9" fillId="0" borderId="47" xfId="0" applyFont="1" applyFill="1" applyBorder="1"/>
    <xf numFmtId="0" fontId="9" fillId="0" borderId="48" xfId="0" applyFont="1" applyFill="1" applyBorder="1"/>
    <xf numFmtId="0" fontId="9" fillId="0" borderId="11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49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5" xfId="0" applyFill="1" applyBorder="1" applyAlignment="1">
      <alignment horizontal="right"/>
    </xf>
    <xf numFmtId="0" fontId="0" fillId="0" borderId="50" xfId="0" applyFill="1" applyBorder="1" applyAlignment="1">
      <alignment horizontal="right"/>
    </xf>
    <xf numFmtId="0" fontId="0" fillId="0" borderId="51" xfId="0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0" fontId="0" fillId="0" borderId="52" xfId="0" applyFill="1" applyBorder="1" applyAlignment="1">
      <alignment horizontal="right"/>
    </xf>
    <xf numFmtId="4" fontId="9" fillId="0" borderId="2" xfId="0" applyNumberFormat="1" applyFont="1" applyFill="1" applyBorder="1"/>
    <xf numFmtId="4" fontId="9" fillId="0" borderId="54" xfId="0" applyNumberFormat="1" applyFont="1" applyFill="1" applyBorder="1"/>
    <xf numFmtId="4" fontId="9" fillId="0" borderId="9" xfId="0" applyNumberFormat="1" applyFont="1" applyFill="1" applyBorder="1"/>
    <xf numFmtId="4" fontId="9" fillId="0" borderId="1" xfId="0" applyNumberFormat="1" applyFont="1" applyFill="1" applyBorder="1"/>
    <xf numFmtId="4" fontId="9" fillId="0" borderId="17" xfId="0" applyNumberFormat="1" applyFont="1" applyFill="1" applyBorder="1"/>
    <xf numFmtId="4" fontId="9" fillId="0" borderId="5" xfId="0" applyNumberFormat="1" applyFont="1" applyFill="1" applyBorder="1"/>
    <xf numFmtId="4" fontId="9" fillId="0" borderId="50" xfId="0" applyNumberFormat="1" applyFont="1" applyFill="1" applyBorder="1"/>
    <xf numFmtId="4" fontId="9" fillId="0" borderId="51" xfId="0" applyNumberFormat="1" applyFont="1" applyFill="1" applyBorder="1"/>
    <xf numFmtId="4" fontId="9" fillId="0" borderId="8" xfId="0" applyNumberFormat="1" applyFont="1" applyFill="1" applyBorder="1"/>
    <xf numFmtId="4" fontId="9" fillId="0" borderId="52" xfId="0" applyNumberFormat="1" applyFont="1" applyFill="1" applyBorder="1"/>
    <xf numFmtId="4" fontId="9" fillId="0" borderId="16" xfId="0" applyNumberFormat="1" applyFont="1" applyFill="1" applyBorder="1"/>
    <xf numFmtId="4" fontId="9" fillId="0" borderId="57" xfId="0" applyNumberFormat="1" applyFont="1" applyFill="1" applyBorder="1"/>
    <xf numFmtId="4" fontId="9" fillId="0" borderId="58" xfId="0" applyNumberFormat="1" applyFont="1" applyFill="1" applyBorder="1"/>
    <xf numFmtId="4" fontId="9" fillId="0" borderId="59" xfId="0" applyNumberFormat="1" applyFont="1" applyFill="1" applyBorder="1"/>
    <xf numFmtId="4" fontId="9" fillId="0" borderId="7" xfId="0" applyNumberFormat="1" applyFont="1" applyFill="1" applyBorder="1"/>
    <xf numFmtId="4" fontId="9" fillId="0" borderId="4" xfId="0" applyNumberFormat="1" applyFont="1" applyFill="1" applyBorder="1"/>
    <xf numFmtId="4" fontId="9" fillId="0" borderId="10" xfId="0" applyNumberFormat="1" applyFont="1" applyFill="1" applyBorder="1"/>
    <xf numFmtId="4" fontId="9" fillId="0" borderId="12" xfId="0" applyNumberFormat="1" applyFont="1" applyFill="1" applyBorder="1"/>
    <xf numFmtId="4" fontId="9" fillId="0" borderId="47" xfId="0" applyNumberFormat="1" applyFont="1" applyFill="1" applyBorder="1"/>
    <xf numFmtId="4" fontId="9" fillId="0" borderId="48" xfId="0" applyNumberFormat="1" applyFont="1" applyFill="1" applyBorder="1"/>
    <xf numFmtId="4" fontId="9" fillId="0" borderId="14" xfId="0" applyNumberFormat="1" applyFont="1" applyFill="1" applyBorder="1"/>
    <xf numFmtId="0" fontId="34" fillId="0" borderId="16" xfId="0" applyFont="1" applyFill="1" applyBorder="1"/>
    <xf numFmtId="0" fontId="34" fillId="0" borderId="0" xfId="0" applyFont="1" applyFill="1" applyBorder="1"/>
    <xf numFmtId="0" fontId="28" fillId="0" borderId="0" xfId="0" applyFont="1" applyFill="1" applyBorder="1"/>
    <xf numFmtId="0" fontId="15" fillId="0" borderId="16" xfId="0" applyFont="1" applyFill="1" applyBorder="1"/>
    <xf numFmtId="0" fontId="15" fillId="0" borderId="0" xfId="0" applyFont="1" applyFill="1" applyBorder="1"/>
    <xf numFmtId="0" fontId="33" fillId="0" borderId="0" xfId="0" applyFont="1" applyFill="1" applyBorder="1"/>
    <xf numFmtId="0" fontId="34" fillId="0" borderId="12" xfId="0" applyFont="1" applyFill="1" applyBorder="1"/>
    <xf numFmtId="0" fontId="34" fillId="0" borderId="13" xfId="0" applyFont="1" applyFill="1" applyBorder="1"/>
    <xf numFmtId="0" fontId="28" fillId="0" borderId="13" xfId="0" applyFont="1" applyFill="1" applyBorder="1"/>
    <xf numFmtId="0" fontId="8" fillId="0" borderId="0" xfId="0" applyFont="1" applyFill="1" applyBorder="1"/>
    <xf numFmtId="0" fontId="34" fillId="0" borderId="0" xfId="0" applyFont="1" applyFill="1"/>
    <xf numFmtId="0" fontId="9" fillId="0" borderId="0" xfId="0" applyFont="1" applyFill="1" applyBorder="1" applyAlignment="1" applyProtection="1">
      <alignment vertical="top"/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35" fillId="0" borderId="0" xfId="0" applyFont="1" applyFill="1"/>
    <xf numFmtId="0" fontId="17" fillId="0" borderId="18" xfId="0" applyFont="1" applyBorder="1" applyProtection="1">
      <protection hidden="1"/>
    </xf>
    <xf numFmtId="0" fontId="1" fillId="0" borderId="19" xfId="0" applyFont="1" applyBorder="1" applyProtection="1">
      <protection hidden="1"/>
    </xf>
    <xf numFmtId="0" fontId="36" fillId="0" borderId="19" xfId="0" applyFont="1" applyBorder="1" applyProtection="1">
      <protection hidden="1"/>
    </xf>
    <xf numFmtId="0" fontId="1" fillId="0" borderId="18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1" fillId="0" borderId="21" xfId="0" applyFont="1" applyBorder="1" applyAlignment="1" applyProtection="1">
      <alignment horizontal="center"/>
      <protection hidden="1"/>
    </xf>
    <xf numFmtId="0" fontId="1" fillId="0" borderId="21" xfId="0" applyFont="1" applyBorder="1" applyAlignment="1" applyProtection="1">
      <alignment horizontal="left"/>
      <protection hidden="1"/>
    </xf>
    <xf numFmtId="0" fontId="1" fillId="0" borderId="41" xfId="0" applyFont="1" applyBorder="1" applyAlignment="1" applyProtection="1">
      <alignment horizontal="left"/>
      <protection hidden="1"/>
    </xf>
    <xf numFmtId="0" fontId="1" fillId="0" borderId="16" xfId="0" applyFont="1" applyBorder="1" applyProtection="1">
      <protection hidden="1"/>
    </xf>
    <xf numFmtId="0" fontId="1" fillId="0" borderId="0" xfId="0" applyFont="1" applyProtection="1">
      <protection hidden="1"/>
    </xf>
    <xf numFmtId="0" fontId="1" fillId="0" borderId="22" xfId="0" applyFont="1" applyBorder="1" applyProtection="1">
      <protection hidden="1"/>
    </xf>
    <xf numFmtId="14" fontId="1" fillId="0" borderId="22" xfId="0" applyNumberFormat="1" applyFont="1" applyBorder="1" applyAlignment="1" applyProtection="1">
      <alignment horizontal="right"/>
      <protection hidden="1"/>
    </xf>
    <xf numFmtId="14" fontId="1" fillId="0" borderId="10" xfId="0" applyNumberFormat="1" applyFont="1" applyBorder="1" applyAlignment="1" applyProtection="1">
      <alignment horizontal="right"/>
      <protection hidden="1"/>
    </xf>
    <xf numFmtId="0" fontId="1" fillId="0" borderId="22" xfId="0" applyFont="1" applyBorder="1" applyAlignment="1" applyProtection="1">
      <alignment horizontal="center"/>
      <protection hidden="1"/>
    </xf>
    <xf numFmtId="0" fontId="1" fillId="0" borderId="10" xfId="0" applyFont="1" applyBorder="1" applyProtection="1">
      <protection hidden="1"/>
    </xf>
    <xf numFmtId="0" fontId="1" fillId="0" borderId="12" xfId="0" applyFont="1" applyBorder="1" applyProtection="1">
      <protection hidden="1"/>
    </xf>
    <xf numFmtId="0" fontId="1" fillId="0" borderId="13" xfId="0" applyFont="1" applyBorder="1" applyProtection="1">
      <protection hidden="1"/>
    </xf>
    <xf numFmtId="0" fontId="1" fillId="0" borderId="23" xfId="0" applyFont="1" applyBorder="1" applyProtection="1">
      <protection hidden="1"/>
    </xf>
    <xf numFmtId="0" fontId="1" fillId="0" borderId="24" xfId="0" applyFont="1" applyBorder="1" applyProtection="1">
      <protection hidden="1"/>
    </xf>
    <xf numFmtId="0" fontId="1" fillId="0" borderId="14" xfId="0" applyFont="1" applyBorder="1" applyProtection="1">
      <protection hidden="1"/>
    </xf>
    <xf numFmtId="4" fontId="1" fillId="0" borderId="32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4" fontId="1" fillId="0" borderId="0" xfId="0" applyNumberFormat="1" applyFont="1" applyFill="1" applyAlignment="1" applyProtection="1">
      <alignment shrinkToFit="1"/>
      <protection hidden="1"/>
    </xf>
    <xf numFmtId="0" fontId="1" fillId="0" borderId="0" xfId="0" applyFont="1" applyFill="1" applyAlignment="1">
      <alignment horizontal="right"/>
    </xf>
    <xf numFmtId="4" fontId="1" fillId="0" borderId="29" xfId="0" applyNumberFormat="1" applyFont="1" applyFill="1" applyBorder="1" applyProtection="1">
      <protection hidden="1"/>
    </xf>
    <xf numFmtId="4" fontId="1" fillId="0" borderId="37" xfId="0" applyNumberFormat="1" applyFont="1" applyFill="1" applyBorder="1" applyProtection="1">
      <protection hidden="1"/>
    </xf>
    <xf numFmtId="0" fontId="4" fillId="0" borderId="0" xfId="0" applyFont="1" applyFill="1" applyBorder="1"/>
    <xf numFmtId="0" fontId="4" fillId="0" borderId="0" xfId="0" applyFont="1" applyFill="1"/>
    <xf numFmtId="4" fontId="4" fillId="0" borderId="0" xfId="0" applyNumberFormat="1" applyFont="1" applyFill="1" applyBorder="1"/>
    <xf numFmtId="0" fontId="38" fillId="0" borderId="0" xfId="0" applyFont="1" applyFill="1"/>
    <xf numFmtId="0" fontId="37" fillId="0" borderId="0" xfId="0" applyFont="1" applyFill="1"/>
    <xf numFmtId="0" fontId="2" fillId="0" borderId="18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4" fontId="0" fillId="2" borderId="25" xfId="0" applyNumberFormat="1" applyFill="1" applyBorder="1" applyProtection="1">
      <protection hidden="1"/>
    </xf>
    <xf numFmtId="4" fontId="0" fillId="2" borderId="27" xfId="0" applyNumberFormat="1" applyFill="1" applyBorder="1" applyAlignment="1" applyProtection="1">
      <alignment horizontal="right"/>
      <protection hidden="1"/>
    </xf>
    <xf numFmtId="4" fontId="0" fillId="2" borderId="27" xfId="0" applyNumberFormat="1" applyFill="1" applyBorder="1" applyProtection="1">
      <protection hidden="1"/>
    </xf>
    <xf numFmtId="4" fontId="0" fillId="2" borderId="36" xfId="0" applyNumberFormat="1" applyFill="1" applyBorder="1" applyProtection="1">
      <protection hidden="1"/>
    </xf>
    <xf numFmtId="4" fontId="0" fillId="2" borderId="29" xfId="0" applyNumberFormat="1" applyFill="1" applyBorder="1" applyProtection="1">
      <protection hidden="1"/>
    </xf>
    <xf numFmtId="4" fontId="0" fillId="2" borderId="31" xfId="0" applyNumberFormat="1" applyFill="1" applyBorder="1" applyAlignment="1" applyProtection="1">
      <alignment horizontal="right"/>
      <protection hidden="1"/>
    </xf>
    <xf numFmtId="4" fontId="0" fillId="2" borderId="31" xfId="0" applyNumberFormat="1" applyFill="1" applyBorder="1" applyProtection="1">
      <protection hidden="1"/>
    </xf>
    <xf numFmtId="4" fontId="0" fillId="2" borderId="37" xfId="0" applyNumberFormat="1" applyFill="1" applyBorder="1" applyProtection="1">
      <protection hidden="1"/>
    </xf>
    <xf numFmtId="4" fontId="8" fillId="0" borderId="16" xfId="0" applyNumberFormat="1" applyFont="1" applyFill="1" applyBorder="1"/>
    <xf numFmtId="4" fontId="8" fillId="0" borderId="0" xfId="0" applyNumberFormat="1" applyFont="1" applyFill="1" applyBorder="1"/>
    <xf numFmtId="4" fontId="8" fillId="0" borderId="10" xfId="0" applyNumberFormat="1" applyFont="1" applyFill="1" applyBorder="1"/>
    <xf numFmtId="4" fontId="1" fillId="0" borderId="12" xfId="0" applyNumberFormat="1" applyFont="1" applyFill="1" applyBorder="1"/>
    <xf numFmtId="0" fontId="40" fillId="0" borderId="13" xfId="0" applyFont="1" applyFill="1" applyBorder="1"/>
    <xf numFmtId="0" fontId="8" fillId="0" borderId="13" xfId="0" applyFont="1" applyFill="1" applyBorder="1" applyAlignment="1">
      <alignment horizontal="right"/>
    </xf>
    <xf numFmtId="4" fontId="8" fillId="0" borderId="14" xfId="0" applyNumberFormat="1" applyFont="1" applyFill="1" applyBorder="1"/>
    <xf numFmtId="4" fontId="2" fillId="0" borderId="5" xfId="0" applyNumberFormat="1" applyFont="1" applyFill="1" applyBorder="1"/>
    <xf numFmtId="4" fontId="2" fillId="0" borderId="0" xfId="0" applyNumberFormat="1" applyFont="1" applyFill="1" applyBorder="1"/>
    <xf numFmtId="4" fontId="2" fillId="0" borderId="6" xfId="0" applyNumberFormat="1" applyFont="1" applyFill="1" applyBorder="1"/>
    <xf numFmtId="4" fontId="2" fillId="0" borderId="16" xfId="0" applyNumberFormat="1" applyFont="1" applyFill="1" applyBorder="1"/>
    <xf numFmtId="4" fontId="33" fillId="0" borderId="10" xfId="0" applyNumberFormat="1" applyFont="1" applyFill="1" applyBorder="1" applyAlignment="1">
      <alignment shrinkToFit="1"/>
    </xf>
    <xf numFmtId="4" fontId="39" fillId="0" borderId="16" xfId="0" applyNumberFormat="1" applyFont="1" applyFill="1" applyBorder="1" applyAlignment="1">
      <alignment shrinkToFit="1"/>
    </xf>
    <xf numFmtId="4" fontId="39" fillId="0" borderId="0" xfId="0" applyNumberFormat="1" applyFont="1" applyFill="1" applyBorder="1" applyAlignment="1">
      <alignment shrinkToFit="1"/>
    </xf>
    <xf numFmtId="4" fontId="28" fillId="0" borderId="7" xfId="0" applyNumberFormat="1" applyFont="1" applyFill="1" applyBorder="1"/>
    <xf numFmtId="4" fontId="28" fillId="0" borderId="10" xfId="0" applyNumberFormat="1" applyFont="1" applyFill="1" applyBorder="1"/>
    <xf numFmtId="0" fontId="1" fillId="0" borderId="53" xfId="0" applyNumberFormat="1" applyFont="1" applyFill="1" applyBorder="1"/>
    <xf numFmtId="0" fontId="1" fillId="0" borderId="4" xfId="0" applyFont="1" applyFill="1" applyBorder="1"/>
    <xf numFmtId="0" fontId="1" fillId="0" borderId="49" xfId="0" applyNumberFormat="1" applyFont="1" applyFill="1" applyBorder="1"/>
    <xf numFmtId="0" fontId="1" fillId="0" borderId="7" xfId="0" applyFont="1" applyFill="1" applyBorder="1"/>
    <xf numFmtId="0" fontId="1" fillId="0" borderId="53" xfId="0" applyFont="1" applyFill="1" applyBorder="1"/>
    <xf numFmtId="0" fontId="1" fillId="0" borderId="49" xfId="0" applyFont="1" applyFill="1" applyBorder="1"/>
    <xf numFmtId="0" fontId="1" fillId="0" borderId="7" xfId="0" applyFont="1" applyFill="1" applyBorder="1" applyAlignment="1">
      <alignment wrapText="1"/>
    </xf>
    <xf numFmtId="0" fontId="1" fillId="0" borderId="53" xfId="0" applyFont="1" applyFill="1" applyBorder="1" applyAlignment="1">
      <alignment wrapText="1"/>
    </xf>
    <xf numFmtId="0" fontId="1" fillId="0" borderId="49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55" xfId="0" applyFont="1" applyFill="1" applyBorder="1"/>
    <xf numFmtId="0" fontId="1" fillId="0" borderId="6" xfId="0" applyNumberFormat="1" applyFont="1" applyFill="1" applyBorder="1"/>
    <xf numFmtId="0" fontId="1" fillId="0" borderId="3" xfId="0" applyNumberFormat="1" applyFont="1" applyFill="1" applyBorder="1"/>
    <xf numFmtId="0" fontId="1" fillId="0" borderId="56" xfId="0" applyFont="1" applyFill="1" applyBorder="1"/>
    <xf numFmtId="0" fontId="1" fillId="0" borderId="10" xfId="0" applyFont="1" applyFill="1" applyBorder="1"/>
    <xf numFmtId="0" fontId="1" fillId="0" borderId="53" xfId="0" applyNumberFormat="1" applyFont="1" applyFill="1" applyBorder="1" applyAlignment="1">
      <alignment wrapText="1"/>
    </xf>
    <xf numFmtId="0" fontId="1" fillId="0" borderId="49" xfId="0" applyNumberFormat="1" applyFont="1" applyFill="1" applyBorder="1" applyAlignment="1">
      <alignment wrapText="1"/>
    </xf>
    <xf numFmtId="0" fontId="1" fillId="0" borderId="56" xfId="0" applyNumberFormat="1" applyFont="1" applyFill="1" applyBorder="1"/>
    <xf numFmtId="0" fontId="1" fillId="0" borderId="60" xfId="0" applyFont="1" applyFill="1" applyBorder="1"/>
    <xf numFmtId="0" fontId="1" fillId="0" borderId="14" xfId="0" applyFont="1" applyFill="1" applyBorder="1"/>
    <xf numFmtId="0" fontId="1" fillId="0" borderId="0" xfId="0" applyFont="1" applyFill="1" applyAlignment="1" applyProtection="1">
      <alignment horizontal="center"/>
      <protection hidden="1"/>
    </xf>
    <xf numFmtId="10" fontId="1" fillId="0" borderId="0" xfId="0" applyNumberFormat="1" applyFont="1" applyAlignment="1" applyProtection="1">
      <alignment horizontal="right" indent="4"/>
      <protection locked="0"/>
    </xf>
    <xf numFmtId="0" fontId="28" fillId="0" borderId="0" xfId="0" applyFont="1" applyFill="1" applyBorder="1" applyAlignment="1" applyProtection="1">
      <alignment horizontal="left" indent="2"/>
      <protection hidden="1"/>
    </xf>
    <xf numFmtId="0" fontId="8" fillId="0" borderId="0" xfId="0" applyFont="1" applyFill="1"/>
    <xf numFmtId="4" fontId="1" fillId="0" borderId="0" xfId="0" applyNumberFormat="1" applyFont="1" applyFill="1"/>
    <xf numFmtId="4" fontId="0" fillId="0" borderId="0" xfId="0" applyNumberFormat="1" applyFill="1"/>
    <xf numFmtId="2" fontId="28" fillId="0" borderId="0" xfId="0" applyNumberFormat="1" applyFont="1" applyFill="1"/>
    <xf numFmtId="0" fontId="5" fillId="0" borderId="0" xfId="0" applyFont="1" applyFill="1" applyAlignment="1" applyProtection="1">
      <protection hidden="1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 applyProtection="1">
      <alignment horizontal="right"/>
      <protection hidden="1"/>
    </xf>
    <xf numFmtId="4" fontId="1" fillId="0" borderId="38" xfId="0" applyNumberFormat="1" applyFont="1" applyFill="1" applyBorder="1" applyAlignment="1" applyProtection="1">
      <alignment shrinkToFit="1"/>
      <protection hidden="1"/>
    </xf>
    <xf numFmtId="4" fontId="1" fillId="0" borderId="20" xfId="0" applyNumberFormat="1" applyFont="1" applyFill="1" applyBorder="1" applyAlignment="1" applyProtection="1">
      <alignment shrinkToFit="1"/>
      <protection hidden="1"/>
    </xf>
    <xf numFmtId="4" fontId="1" fillId="0" borderId="72" xfId="0" applyNumberFormat="1" applyFont="1" applyFill="1" applyBorder="1" applyAlignment="1" applyProtection="1">
      <alignment shrinkToFit="1"/>
      <protection hidden="1"/>
    </xf>
    <xf numFmtId="4" fontId="1" fillId="0" borderId="44" xfId="0" applyNumberFormat="1" applyFont="1" applyFill="1" applyBorder="1" applyAlignment="1" applyProtection="1">
      <alignment shrinkToFit="1"/>
      <protection hidden="1"/>
    </xf>
    <xf numFmtId="4" fontId="1" fillId="0" borderId="23" xfId="0" applyNumberFormat="1" applyFont="1" applyFill="1" applyBorder="1" applyAlignment="1" applyProtection="1">
      <alignment shrinkToFit="1"/>
      <protection hidden="1"/>
    </xf>
    <xf numFmtId="4" fontId="1" fillId="0" borderId="73" xfId="0" applyNumberFormat="1" applyFont="1" applyFill="1" applyBorder="1" applyAlignment="1" applyProtection="1">
      <alignment shrinkToFit="1"/>
      <protection hidden="1"/>
    </xf>
    <xf numFmtId="4" fontId="1" fillId="0" borderId="74" xfId="0" applyNumberFormat="1" applyFont="1" applyFill="1" applyBorder="1" applyAlignment="1" applyProtection="1">
      <alignment shrinkToFit="1"/>
      <protection hidden="1"/>
    </xf>
    <xf numFmtId="4" fontId="1" fillId="0" borderId="31" xfId="0" applyNumberFormat="1" applyFont="1" applyFill="1" applyBorder="1" applyAlignment="1" applyProtection="1">
      <alignment shrinkToFit="1"/>
      <protection hidden="1"/>
    </xf>
    <xf numFmtId="4" fontId="1" fillId="0" borderId="32" xfId="0" applyNumberFormat="1" applyFont="1" applyFill="1" applyBorder="1" applyAlignment="1" applyProtection="1">
      <alignment shrinkToFit="1"/>
      <protection hidden="1"/>
    </xf>
    <xf numFmtId="0" fontId="2" fillId="0" borderId="19" xfId="0" applyFont="1" applyFill="1" applyBorder="1" applyAlignment="1">
      <alignment horizontal="center" wrapText="1"/>
    </xf>
    <xf numFmtId="0" fontId="2" fillId="0" borderId="13" xfId="0" applyFont="1" applyFill="1" applyBorder="1"/>
    <xf numFmtId="0" fontId="9" fillId="0" borderId="61" xfId="0" applyFont="1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16" fillId="0" borderId="63" xfId="0" applyNumberFormat="1" applyFont="1" applyFill="1" applyBorder="1" applyAlignment="1">
      <alignment horizontal="left" vertical="center"/>
    </xf>
    <xf numFmtId="0" fontId="16" fillId="0" borderId="64" xfId="0" applyFont="1" applyFill="1" applyBorder="1" applyAlignment="1">
      <alignment horizontal="left" vertical="center"/>
    </xf>
    <xf numFmtId="0" fontId="16" fillId="0" borderId="63" xfId="0" applyFont="1" applyFill="1" applyBorder="1" applyAlignment="1">
      <alignment horizontal="left" vertical="center"/>
    </xf>
    <xf numFmtId="0" fontId="7" fillId="0" borderId="70" xfId="0" applyFont="1" applyFill="1" applyBorder="1" applyAlignment="1">
      <alignment horizontal="center" vertical="justify"/>
    </xf>
    <xf numFmtId="0" fontId="0" fillId="0" borderId="36" xfId="0" applyFill="1" applyBorder="1" applyAlignment="1">
      <alignment horizontal="center"/>
    </xf>
    <xf numFmtId="0" fontId="16" fillId="0" borderId="68" xfId="0" applyFont="1" applyFill="1" applyBorder="1" applyAlignment="1">
      <alignment horizontal="left" vertical="center"/>
    </xf>
    <xf numFmtId="0" fontId="16" fillId="0" borderId="69" xfId="0" applyFont="1" applyFill="1" applyBorder="1" applyAlignment="1">
      <alignment horizontal="left" vertical="center"/>
    </xf>
    <xf numFmtId="0" fontId="16" fillId="0" borderId="63" xfId="0" applyNumberFormat="1" applyFont="1" applyFill="1" applyBorder="1" applyAlignment="1">
      <alignment horizontal="left" vertical="center" wrapText="1"/>
    </xf>
    <xf numFmtId="0" fontId="16" fillId="0" borderId="64" xfId="0" applyFont="1" applyFill="1" applyBorder="1" applyAlignment="1">
      <alignment wrapText="1"/>
    </xf>
    <xf numFmtId="0" fontId="9" fillId="0" borderId="66" xfId="0" applyFont="1" applyFill="1" applyBorder="1" applyAlignment="1">
      <alignment horizontal="center" vertical="center"/>
    </xf>
    <xf numFmtId="0" fontId="16" fillId="0" borderId="67" xfId="0" applyNumberFormat="1" applyFont="1" applyFill="1" applyBorder="1" applyAlignment="1">
      <alignment horizontal="left" vertical="center"/>
    </xf>
    <xf numFmtId="4" fontId="2" fillId="0" borderId="19" xfId="0" applyNumberFormat="1" applyFont="1" applyFill="1" applyBorder="1" applyAlignment="1"/>
    <xf numFmtId="0" fontId="2" fillId="0" borderId="19" xfId="0" applyFont="1" applyFill="1" applyBorder="1" applyAlignment="1"/>
    <xf numFmtId="4" fontId="2" fillId="0" borderId="0" xfId="0" applyNumberFormat="1" applyFont="1" applyFill="1" applyBorder="1" applyAlignment="1">
      <alignment horizontal="justify"/>
    </xf>
    <xf numFmtId="0" fontId="2" fillId="0" borderId="0" xfId="0" applyFont="1" applyFill="1" applyAlignment="1">
      <alignment horizontal="justify"/>
    </xf>
    <xf numFmtId="0" fontId="0" fillId="0" borderId="44" xfId="0" applyFill="1" applyBorder="1" applyAlignment="1">
      <alignment horizontal="center" vertical="center"/>
    </xf>
    <xf numFmtId="0" fontId="16" fillId="0" borderId="65" xfId="0" applyFont="1" applyFill="1" applyBorder="1" applyAlignment="1">
      <alignment horizontal="left" vertical="center"/>
    </xf>
    <xf numFmtId="0" fontId="5" fillId="0" borderId="0" xfId="0" applyFont="1" applyFill="1" applyAlignment="1" applyProtection="1">
      <protection hidden="1"/>
    </xf>
    <xf numFmtId="0" fontId="5" fillId="0" borderId="0" xfId="0" applyFont="1" applyFill="1" applyAlignment="1" applyProtection="1">
      <alignment horizontal="left" shrinkToFit="1"/>
      <protection hidden="1"/>
    </xf>
    <xf numFmtId="0" fontId="6" fillId="0" borderId="0" xfId="0" applyFont="1" applyFill="1" applyAlignment="1" applyProtection="1">
      <alignment horizontal="left" shrinkToFit="1"/>
      <protection hidden="1"/>
    </xf>
    <xf numFmtId="0" fontId="9" fillId="0" borderId="0" xfId="0" applyFont="1" applyFill="1" applyAlignment="1" applyProtection="1">
      <alignment shrinkToFit="1"/>
      <protection hidden="1"/>
    </xf>
    <xf numFmtId="0" fontId="1" fillId="0" borderId="71" xfId="0" applyFont="1" applyBorder="1" applyAlignment="1" applyProtection="1">
      <alignment vertical="justify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9" fillId="0" borderId="0" xfId="0" applyFont="1" applyFill="1" applyAlignment="1">
      <alignment horizontal="right"/>
    </xf>
    <xf numFmtId="0" fontId="11" fillId="0" borderId="0" xfId="0" applyFont="1" applyFill="1" applyBorder="1" applyAlignment="1" applyProtection="1">
      <alignment wrapText="1" shrinkToFit="1"/>
      <protection locked="0"/>
    </xf>
    <xf numFmtId="0" fontId="0" fillId="0" borderId="0" xfId="0" applyFill="1" applyAlignment="1">
      <alignment wrapText="1" shrinkToFit="1"/>
    </xf>
    <xf numFmtId="0" fontId="1" fillId="0" borderId="0" xfId="0" applyFont="1" applyFill="1" applyBorder="1" applyAlignment="1" applyProtection="1">
      <alignment vertical="top"/>
      <protection hidden="1"/>
    </xf>
    <xf numFmtId="0" fontId="9" fillId="0" borderId="0" xfId="0" applyFont="1" applyFill="1" applyBorder="1" applyAlignment="1" applyProtection="1">
      <alignment vertical="top"/>
      <protection hidden="1"/>
    </xf>
    <xf numFmtId="0" fontId="9" fillId="0" borderId="0" xfId="0" applyFont="1" applyFill="1" applyAlignment="1" applyProtection="1">
      <alignment horizontal="right"/>
      <protection hidden="1"/>
    </xf>
    <xf numFmtId="0" fontId="0" fillId="0" borderId="0" xfId="0" applyFill="1" applyAlignment="1" applyProtection="1">
      <alignment shrinkToFit="1"/>
      <protection hidden="1"/>
    </xf>
    <xf numFmtId="0" fontId="1" fillId="0" borderId="0" xfId="0" applyFont="1" applyAlignment="1" applyProtection="1">
      <alignment horizontal="right"/>
      <protection hidden="1"/>
    </xf>
    <xf numFmtId="0" fontId="9" fillId="0" borderId="0" xfId="0" applyFont="1" applyFill="1" applyBorder="1" applyAlignment="1" applyProtection="1">
      <alignment horizontal="justify" vertical="top" wrapText="1" shrinkToFit="1"/>
      <protection locked="0"/>
    </xf>
    <xf numFmtId="0" fontId="9" fillId="0" borderId="0" xfId="0" applyFont="1" applyFill="1" applyAlignment="1">
      <alignment horizontal="justify" vertical="top" wrapText="1" shrinkToFit="1"/>
    </xf>
    <xf numFmtId="0" fontId="9" fillId="0" borderId="13" xfId="0" applyFont="1" applyFill="1" applyBorder="1" applyAlignment="1" applyProtection="1">
      <alignment horizontal="right"/>
      <protection hidden="1"/>
    </xf>
    <xf numFmtId="0" fontId="5" fillId="0" borderId="0" xfId="0" applyFont="1" applyFill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justify" vertical="top" wrapText="1" shrinkToFit="1"/>
      <protection locked="0"/>
    </xf>
    <xf numFmtId="0" fontId="0" fillId="0" borderId="0" xfId="0" applyFill="1" applyAlignment="1">
      <alignment horizontal="justify" vertical="top" wrapText="1"/>
    </xf>
    <xf numFmtId="0" fontId="28" fillId="0" borderId="0" xfId="0" applyFont="1" applyFill="1" applyBorder="1" applyAlignment="1" applyProtection="1">
      <alignment vertical="top"/>
      <protection hidden="1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horizontal="left" vertical="top" wrapText="1"/>
      <protection hidden="1"/>
    </xf>
    <xf numFmtId="0" fontId="1" fillId="0" borderId="0" xfId="0" applyFont="1" applyAlignment="1" applyProtection="1">
      <alignment vertical="top"/>
      <protection hidden="1"/>
    </xf>
    <xf numFmtId="0" fontId="5" fillId="0" borderId="0" xfId="0" applyFont="1" applyFill="1" applyAlignment="1" applyProtection="1">
      <alignment vertical="justify" wrapText="1" shrinkToFit="1"/>
      <protection hidden="1"/>
    </xf>
    <xf numFmtId="0" fontId="28" fillId="0" borderId="0" xfId="0" applyFont="1" applyFill="1" applyAlignment="1" applyProtection="1">
      <alignment vertical="top"/>
      <protection hidden="1"/>
    </xf>
    <xf numFmtId="0" fontId="9" fillId="0" borderId="0" xfId="0" applyFont="1" applyFill="1" applyAlignment="1" applyProtection="1">
      <alignment vertical="top"/>
      <protection hidden="1"/>
    </xf>
    <xf numFmtId="0" fontId="1" fillId="0" borderId="0" xfId="0" applyFont="1" applyFill="1" applyAlignment="1" applyProtection="1">
      <alignment vertical="top"/>
      <protection hidden="1"/>
    </xf>
    <xf numFmtId="0" fontId="1" fillId="0" borderId="0" xfId="0" applyFont="1" applyFill="1" applyBorder="1" applyAlignment="1" applyProtection="1">
      <alignment vertical="top" wrapText="1" shrinkToFit="1"/>
      <protection locked="0"/>
    </xf>
    <xf numFmtId="0" fontId="1" fillId="0" borderId="0" xfId="0" applyFont="1" applyFill="1" applyAlignment="1">
      <alignment vertical="top" wrapText="1" shrinkToFit="1"/>
    </xf>
    <xf numFmtId="0" fontId="9" fillId="0" borderId="0" xfId="0" applyFont="1" applyFill="1" applyBorder="1" applyAlignment="1" applyProtection="1">
      <alignment wrapText="1" shrinkToFit="1"/>
      <protection locked="0"/>
    </xf>
    <xf numFmtId="0" fontId="9" fillId="0" borderId="0" xfId="0" applyFont="1" applyFill="1" applyAlignment="1">
      <alignment wrapText="1" shrinkToFit="1"/>
    </xf>
    <xf numFmtId="10" fontId="9" fillId="0" borderId="0" xfId="0" applyNumberFormat="1" applyFont="1" applyFill="1" applyBorder="1" applyAlignment="1" applyProtection="1">
      <alignment vertical="top" wrapText="1" shrinkToFit="1"/>
      <protection locked="0"/>
    </xf>
    <xf numFmtId="10" fontId="9" fillId="0" borderId="0" xfId="0" applyNumberFormat="1" applyFont="1" applyFill="1" applyAlignment="1">
      <alignment vertical="top" wrapText="1" shrinkToFit="1"/>
    </xf>
    <xf numFmtId="0" fontId="9" fillId="0" borderId="0" xfId="0" applyFont="1" applyFill="1" applyBorder="1" applyAlignment="1" applyProtection="1">
      <alignment vertical="top" wrapText="1" shrinkToFit="1"/>
      <protection locked="0"/>
    </xf>
    <xf numFmtId="0" fontId="9" fillId="0" borderId="0" xfId="0" applyFont="1" applyFill="1" applyAlignment="1">
      <alignment vertical="top" wrapText="1" shrinkToFit="1"/>
    </xf>
  </cellXfs>
  <cellStyles count="1">
    <cellStyle name="Normální" xfId="0" builtinId="0"/>
  </cellStyles>
  <dxfs count="2">
    <dxf>
      <font>
        <condense val="0"/>
        <extend val="0"/>
        <color indexed="54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-0.249977111117893"/>
  </sheetPr>
  <dimension ref="A1:O680"/>
  <sheetViews>
    <sheetView tabSelected="1" zoomScaleNormal="100" workbookViewId="0">
      <selection activeCell="C18" sqref="C18"/>
    </sheetView>
  </sheetViews>
  <sheetFormatPr defaultRowHeight="12.75" x14ac:dyDescent="0.2"/>
  <cols>
    <col min="1" max="1" width="5.85546875" style="12" customWidth="1"/>
    <col min="2" max="2" width="37.140625" style="132" customWidth="1"/>
    <col min="3" max="3" width="16.42578125" style="128" customWidth="1"/>
    <col min="4" max="4" width="13.42578125" style="128" customWidth="1"/>
    <col min="5" max="6" width="15.7109375" style="12" customWidth="1"/>
    <col min="7" max="7" width="10.7109375" style="12" customWidth="1"/>
    <col min="8" max="9" width="11.7109375" style="12" customWidth="1"/>
    <col min="10" max="10" width="10.5703125" style="13" customWidth="1"/>
    <col min="11" max="12" width="9.7109375" style="13" customWidth="1"/>
    <col min="13" max="13" width="11.28515625" style="13" customWidth="1"/>
    <col min="14" max="14" width="9.140625" style="13"/>
    <col min="15" max="15" width="11.7109375" style="13" bestFit="1" customWidth="1"/>
    <col min="16" max="16384" width="9.140625" style="13"/>
  </cols>
  <sheetData>
    <row r="1" spans="1:13" ht="20.25" x14ac:dyDescent="0.3">
      <c r="A1" s="227" t="s">
        <v>44</v>
      </c>
      <c r="B1" s="12"/>
      <c r="I1" s="129"/>
      <c r="M1" s="129" t="s">
        <v>45</v>
      </c>
    </row>
    <row r="2" spans="1:13" ht="14.25" x14ac:dyDescent="0.2">
      <c r="A2" s="130" t="s">
        <v>170</v>
      </c>
      <c r="B2" s="12"/>
      <c r="D2" s="131"/>
    </row>
    <row r="3" spans="1:13" ht="14.25" x14ac:dyDescent="0.2">
      <c r="A3" s="130" t="s">
        <v>46</v>
      </c>
      <c r="B3" s="12"/>
      <c r="D3" s="131"/>
    </row>
    <row r="4" spans="1:13" x14ac:dyDescent="0.2">
      <c r="B4" s="12"/>
    </row>
    <row r="5" spans="1:13" ht="15.75" x14ac:dyDescent="0.25">
      <c r="A5" s="226" t="s">
        <v>190</v>
      </c>
      <c r="B5" s="12"/>
    </row>
    <row r="6" spans="1:13" ht="13.5" thickBot="1" x14ac:dyDescent="0.25">
      <c r="I6" s="220"/>
      <c r="M6" s="133" t="s">
        <v>185</v>
      </c>
    </row>
    <row r="7" spans="1:13" ht="16.5" thickTop="1" x14ac:dyDescent="0.25">
      <c r="A7" s="134" t="s">
        <v>3</v>
      </c>
      <c r="B7" s="135" t="s">
        <v>47</v>
      </c>
      <c r="C7" s="136" t="s">
        <v>48</v>
      </c>
      <c r="D7" s="137"/>
      <c r="E7" s="138" t="s">
        <v>14</v>
      </c>
      <c r="F7" s="139" t="s">
        <v>15</v>
      </c>
      <c r="G7" s="140" t="s">
        <v>49</v>
      </c>
      <c r="H7" s="300" t="s">
        <v>50</v>
      </c>
      <c r="I7" s="301"/>
      <c r="J7" s="228" t="s">
        <v>51</v>
      </c>
      <c r="K7" s="229"/>
      <c r="L7" s="293" t="s">
        <v>52</v>
      </c>
      <c r="M7" s="141"/>
    </row>
    <row r="8" spans="1:13" ht="16.5" thickBot="1" x14ac:dyDescent="0.3">
      <c r="A8" s="142"/>
      <c r="B8" s="143"/>
      <c r="C8" s="144"/>
      <c r="D8" s="145"/>
      <c r="E8" s="146"/>
      <c r="F8" s="147"/>
      <c r="G8" s="148"/>
      <c r="H8" s="149" t="s">
        <v>53</v>
      </c>
      <c r="I8" s="150" t="s">
        <v>54</v>
      </c>
      <c r="J8" s="151" t="s">
        <v>19</v>
      </c>
      <c r="K8" s="152" t="s">
        <v>20</v>
      </c>
      <c r="L8" s="294"/>
      <c r="M8" s="153" t="s">
        <v>55</v>
      </c>
    </row>
    <row r="9" spans="1:13" s="14" customFormat="1" ht="12" customHeight="1" thickTop="1" x14ac:dyDescent="0.2">
      <c r="A9" s="295">
        <v>1035</v>
      </c>
      <c r="B9" s="299" t="s">
        <v>56</v>
      </c>
      <c r="C9" s="154"/>
      <c r="D9" s="155"/>
      <c r="E9" s="156"/>
      <c r="F9" s="157"/>
      <c r="G9" s="158"/>
      <c r="H9" s="159"/>
      <c r="I9" s="160"/>
      <c r="J9" s="245">
        <f>'1035'!G30</f>
        <v>41800.17</v>
      </c>
      <c r="K9" s="246">
        <f>'1035'!G29</f>
        <v>0</v>
      </c>
      <c r="L9" s="247">
        <v>0</v>
      </c>
      <c r="M9" s="252">
        <f t="shared" ref="M9:M40" si="0">J9+K9+L9</f>
        <v>41800.17</v>
      </c>
    </row>
    <row r="10" spans="1:13" s="14" customFormat="1" ht="12" customHeight="1" x14ac:dyDescent="0.2">
      <c r="A10" s="296"/>
      <c r="B10" s="298"/>
      <c r="C10" s="254" t="s">
        <v>57</v>
      </c>
      <c r="D10" s="255" t="s">
        <v>58</v>
      </c>
      <c r="E10" s="161">
        <f>'1035'!G16</f>
        <v>5360879.88</v>
      </c>
      <c r="F10" s="162">
        <f>'1035'!G18</f>
        <v>5402680.0499999998</v>
      </c>
      <c r="G10" s="163">
        <v>0</v>
      </c>
      <c r="H10" s="164">
        <f>(F10-E10)</f>
        <v>41800.169999999925</v>
      </c>
      <c r="I10" s="165">
        <v>0</v>
      </c>
      <c r="J10" s="16">
        <f>J9/M9</f>
        <v>1</v>
      </c>
      <c r="K10" s="34">
        <f>K9/M9</f>
        <v>0</v>
      </c>
      <c r="L10" s="17">
        <v>0</v>
      </c>
      <c r="M10" s="18">
        <f t="shared" si="0"/>
        <v>1</v>
      </c>
    </row>
    <row r="11" spans="1:13" s="14" customFormat="1" ht="12" customHeight="1" x14ac:dyDescent="0.2">
      <c r="A11" s="295">
        <v>1036</v>
      </c>
      <c r="B11" s="299" t="s">
        <v>61</v>
      </c>
      <c r="C11" s="256"/>
      <c r="D11" s="257"/>
      <c r="E11" s="166"/>
      <c r="F11" s="167"/>
      <c r="G11" s="168"/>
      <c r="H11" s="169"/>
      <c r="I11" s="170"/>
      <c r="J11" s="245">
        <f>'1036'!G30</f>
        <v>76573.38</v>
      </c>
      <c r="K11" s="247">
        <f>'1036'!G29</f>
        <v>10000</v>
      </c>
      <c r="L11" s="247">
        <v>0</v>
      </c>
      <c r="M11" s="252">
        <f t="shared" si="0"/>
        <v>86573.38</v>
      </c>
    </row>
    <row r="12" spans="1:13" s="14" customFormat="1" ht="12" customHeight="1" x14ac:dyDescent="0.2">
      <c r="A12" s="296"/>
      <c r="B12" s="298"/>
      <c r="C12" s="258" t="s">
        <v>59</v>
      </c>
      <c r="D12" s="255" t="s">
        <v>60</v>
      </c>
      <c r="E12" s="161">
        <f>'1036'!G16</f>
        <v>13429979.529999999</v>
      </c>
      <c r="F12" s="162">
        <f>'1036'!G18</f>
        <v>13516552.91</v>
      </c>
      <c r="G12" s="163">
        <v>0</v>
      </c>
      <c r="H12" s="164">
        <f>(F12-E12-G12)</f>
        <v>86573.38000000082</v>
      </c>
      <c r="I12" s="165">
        <v>0</v>
      </c>
      <c r="J12" s="16">
        <f>J11/M11</f>
        <v>0.88449105256142246</v>
      </c>
      <c r="K12" s="34">
        <f>K11/M11</f>
        <v>0.11550894743857754</v>
      </c>
      <c r="L12" s="17">
        <v>0</v>
      </c>
      <c r="M12" s="18">
        <f>J12+K12+L12</f>
        <v>1</v>
      </c>
    </row>
    <row r="13" spans="1:13" s="14" customFormat="1" ht="12" customHeight="1" x14ac:dyDescent="0.2">
      <c r="A13" s="295">
        <v>1037</v>
      </c>
      <c r="B13" s="299" t="s">
        <v>61</v>
      </c>
      <c r="C13" s="259"/>
      <c r="D13" s="257"/>
      <c r="E13" s="166"/>
      <c r="F13" s="167"/>
      <c r="G13" s="168"/>
      <c r="H13" s="169"/>
      <c r="I13" s="170"/>
      <c r="J13" s="245">
        <f>'1037'!G30</f>
        <v>214578.01</v>
      </c>
      <c r="K13" s="247">
        <f>'1037'!G29</f>
        <v>10000</v>
      </c>
      <c r="L13" s="247">
        <f>'1037'!G31</f>
        <v>0</v>
      </c>
      <c r="M13" s="252">
        <f>J13+K13+L13</f>
        <v>224578.01</v>
      </c>
    </row>
    <row r="14" spans="1:13" s="14" customFormat="1" ht="12" customHeight="1" x14ac:dyDescent="0.2">
      <c r="A14" s="296"/>
      <c r="B14" s="298"/>
      <c r="C14" s="254" t="s">
        <v>62</v>
      </c>
      <c r="D14" s="255" t="s">
        <v>63</v>
      </c>
      <c r="E14" s="161">
        <f>'1037'!G16</f>
        <v>14102025.539999999</v>
      </c>
      <c r="F14" s="162">
        <f>'1037'!G18</f>
        <v>14326603.550000001</v>
      </c>
      <c r="G14" s="163">
        <v>0</v>
      </c>
      <c r="H14" s="15">
        <f>(F14-E14-G14)</f>
        <v>224578.01000000164</v>
      </c>
      <c r="I14" s="165">
        <v>0</v>
      </c>
      <c r="J14" s="16">
        <f>J13/M13</f>
        <v>0.95547204287721665</v>
      </c>
      <c r="K14" s="34">
        <f>K13/M13</f>
        <v>4.4527957122783304E-2</v>
      </c>
      <c r="L14" s="17">
        <f>L13/M13</f>
        <v>0</v>
      </c>
      <c r="M14" s="18">
        <f t="shared" si="0"/>
        <v>1</v>
      </c>
    </row>
    <row r="15" spans="1:13" s="14" customFormat="1" ht="12" customHeight="1" x14ac:dyDescent="0.2">
      <c r="A15" s="295">
        <v>1038</v>
      </c>
      <c r="B15" s="297" t="s">
        <v>188</v>
      </c>
      <c r="C15" s="256"/>
      <c r="D15" s="257"/>
      <c r="E15" s="166"/>
      <c r="F15" s="167"/>
      <c r="G15" s="168"/>
      <c r="H15" s="19"/>
      <c r="I15" s="170"/>
      <c r="J15" s="245">
        <f>'1038'!G30</f>
        <v>23617.95</v>
      </c>
      <c r="K15" s="247">
        <f>'1038'!G29</f>
        <v>2000</v>
      </c>
      <c r="L15" s="247">
        <f>'1038'!G31</f>
        <v>32548.73</v>
      </c>
      <c r="M15" s="252">
        <f t="shared" si="0"/>
        <v>58166.68</v>
      </c>
    </row>
    <row r="16" spans="1:13" s="14" customFormat="1" ht="12" customHeight="1" x14ac:dyDescent="0.2">
      <c r="A16" s="296"/>
      <c r="B16" s="298"/>
      <c r="C16" s="254" t="s">
        <v>64</v>
      </c>
      <c r="D16" s="255" t="s">
        <v>65</v>
      </c>
      <c r="E16" s="161">
        <f>'1038'!G16</f>
        <v>13770161.690000001</v>
      </c>
      <c r="F16" s="162">
        <f>'1038'!G18</f>
        <v>13828328.369999999</v>
      </c>
      <c r="G16" s="163">
        <v>0</v>
      </c>
      <c r="H16" s="15">
        <f>F16-E16-G16</f>
        <v>58166.679999997839</v>
      </c>
      <c r="I16" s="165">
        <v>0</v>
      </c>
      <c r="J16" s="16">
        <f>J15/M15</f>
        <v>0.40603916193944711</v>
      </c>
      <c r="K16" s="34">
        <f>K15/M15</f>
        <v>3.438394627302091E-2</v>
      </c>
      <c r="L16" s="17">
        <f>L15/M15</f>
        <v>0.559576891787532</v>
      </c>
      <c r="M16" s="18">
        <f t="shared" si="0"/>
        <v>1</v>
      </c>
    </row>
    <row r="17" spans="1:13" s="14" customFormat="1" ht="12" customHeight="1" x14ac:dyDescent="0.2">
      <c r="A17" s="295">
        <v>1108</v>
      </c>
      <c r="B17" s="297" t="s">
        <v>66</v>
      </c>
      <c r="C17" s="256"/>
      <c r="D17" s="260"/>
      <c r="E17" s="166"/>
      <c r="F17" s="167"/>
      <c r="G17" s="168"/>
      <c r="H17" s="19"/>
      <c r="I17" s="170"/>
      <c r="J17" s="245">
        <f>'1108'!G30</f>
        <v>59246.27</v>
      </c>
      <c r="K17" s="247">
        <f>'1108'!G29</f>
        <v>20000</v>
      </c>
      <c r="L17" s="247">
        <v>0</v>
      </c>
      <c r="M17" s="252">
        <f t="shared" si="0"/>
        <v>79246.26999999999</v>
      </c>
    </row>
    <row r="18" spans="1:13" s="14" customFormat="1" ht="12" customHeight="1" x14ac:dyDescent="0.2">
      <c r="A18" s="296"/>
      <c r="B18" s="298"/>
      <c r="C18" s="261" t="s">
        <v>67</v>
      </c>
      <c r="D18" s="255" t="s">
        <v>63</v>
      </c>
      <c r="E18" s="161">
        <f>'1108'!G16</f>
        <v>41769779.959999993</v>
      </c>
      <c r="F18" s="162">
        <f>'1108'!G18</f>
        <v>41849026.229999997</v>
      </c>
      <c r="G18" s="163">
        <v>0</v>
      </c>
      <c r="H18" s="15">
        <f>(F18-E18-G18)</f>
        <v>79246.270000003278</v>
      </c>
      <c r="I18" s="165">
        <v>0</v>
      </c>
      <c r="J18" s="16">
        <f>J17/M17</f>
        <v>0.74762219092456972</v>
      </c>
      <c r="K18" s="34">
        <f>K17/M17</f>
        <v>0.25237780907543034</v>
      </c>
      <c r="L18" s="17">
        <v>0</v>
      </c>
      <c r="M18" s="18">
        <f t="shared" si="0"/>
        <v>1</v>
      </c>
    </row>
    <row r="19" spans="1:13" s="14" customFormat="1" ht="12" customHeight="1" x14ac:dyDescent="0.2">
      <c r="A19" s="295">
        <v>1109</v>
      </c>
      <c r="B19" s="297" t="s">
        <v>68</v>
      </c>
      <c r="C19" s="262"/>
      <c r="D19" s="257"/>
      <c r="E19" s="166"/>
      <c r="F19" s="167"/>
      <c r="G19" s="168"/>
      <c r="H19" s="19"/>
      <c r="I19" s="170"/>
      <c r="J19" s="245">
        <f>'1109'!G30</f>
        <v>20427.37</v>
      </c>
      <c r="K19" s="247">
        <f>'1109'!G29</f>
        <v>18000</v>
      </c>
      <c r="L19" s="247">
        <v>0</v>
      </c>
      <c r="M19" s="252">
        <f t="shared" si="0"/>
        <v>38427.369999999995</v>
      </c>
    </row>
    <row r="20" spans="1:13" s="14" customFormat="1" ht="12" customHeight="1" x14ac:dyDescent="0.2">
      <c r="A20" s="296"/>
      <c r="B20" s="298"/>
      <c r="C20" s="258" t="s">
        <v>69</v>
      </c>
      <c r="D20" s="255" t="s">
        <v>60</v>
      </c>
      <c r="E20" s="161">
        <f>'1109'!G16</f>
        <v>21171386.440000001</v>
      </c>
      <c r="F20" s="162">
        <f>'1109'!G18</f>
        <v>21209813.809999999</v>
      </c>
      <c r="G20" s="163">
        <v>0</v>
      </c>
      <c r="H20" s="15">
        <f>(F20-E20-G20)</f>
        <v>38427.369999997318</v>
      </c>
      <c r="I20" s="165">
        <v>0</v>
      </c>
      <c r="J20" s="16">
        <f>J19/M19</f>
        <v>0.53158386847707773</v>
      </c>
      <c r="K20" s="17">
        <f>K19/M19</f>
        <v>0.46841613152292239</v>
      </c>
      <c r="L20" s="17">
        <v>0</v>
      </c>
      <c r="M20" s="18">
        <f t="shared" si="0"/>
        <v>1</v>
      </c>
    </row>
    <row r="21" spans="1:13" s="14" customFormat="1" ht="12" customHeight="1" x14ac:dyDescent="0.2">
      <c r="A21" s="295">
        <v>1110</v>
      </c>
      <c r="B21" s="297" t="s">
        <v>68</v>
      </c>
      <c r="C21" s="259"/>
      <c r="D21" s="257"/>
      <c r="E21" s="166"/>
      <c r="F21" s="167"/>
      <c r="G21" s="168"/>
      <c r="H21" s="20"/>
      <c r="I21" s="170"/>
      <c r="J21" s="245">
        <f>'1110'!G30</f>
        <v>201656.16</v>
      </c>
      <c r="K21" s="246">
        <f>'1110'!G29</f>
        <v>20000</v>
      </c>
      <c r="L21" s="247">
        <v>0</v>
      </c>
      <c r="M21" s="252">
        <f t="shared" si="0"/>
        <v>221656.16</v>
      </c>
    </row>
    <row r="22" spans="1:13" s="14" customFormat="1" ht="12" customHeight="1" x14ac:dyDescent="0.2">
      <c r="A22" s="296"/>
      <c r="B22" s="298"/>
      <c r="C22" s="258" t="s">
        <v>70</v>
      </c>
      <c r="D22" s="263" t="s">
        <v>58</v>
      </c>
      <c r="E22" s="161">
        <f>'1110'!G16</f>
        <v>17454064.399999999</v>
      </c>
      <c r="F22" s="162">
        <f>'1110'!G18</f>
        <v>17675720.559999999</v>
      </c>
      <c r="G22" s="163">
        <v>0</v>
      </c>
      <c r="H22" s="15">
        <f>F22-E22-G22</f>
        <v>221656.16000000015</v>
      </c>
      <c r="I22" s="165">
        <v>0</v>
      </c>
      <c r="J22" s="16">
        <f>J21/M21</f>
        <v>0.90977015933146188</v>
      </c>
      <c r="K22" s="34">
        <f>K21/M21</f>
        <v>9.0229840668538147E-2</v>
      </c>
      <c r="L22" s="17">
        <v>0</v>
      </c>
      <c r="M22" s="18">
        <f t="shared" si="0"/>
        <v>1</v>
      </c>
    </row>
    <row r="23" spans="1:13" s="14" customFormat="1" ht="12" customHeight="1" x14ac:dyDescent="0.2">
      <c r="A23" s="295">
        <v>1128</v>
      </c>
      <c r="B23" s="297" t="s">
        <v>74</v>
      </c>
      <c r="C23" s="259"/>
      <c r="D23" s="260"/>
      <c r="E23" s="166"/>
      <c r="F23" s="167"/>
      <c r="G23" s="168"/>
      <c r="H23" s="27"/>
      <c r="I23" s="170"/>
      <c r="J23" s="247">
        <f>'1128'!G30</f>
        <v>0</v>
      </c>
      <c r="K23" s="247">
        <f>'1128'!G29</f>
        <v>0</v>
      </c>
      <c r="L23" s="247">
        <f>'1128'!G31</f>
        <v>0</v>
      </c>
      <c r="M23" s="252">
        <f t="shared" si="0"/>
        <v>0</v>
      </c>
    </row>
    <row r="24" spans="1:13" s="14" customFormat="1" ht="12" customHeight="1" x14ac:dyDescent="0.2">
      <c r="A24" s="296"/>
      <c r="B24" s="298"/>
      <c r="C24" s="258" t="s">
        <v>71</v>
      </c>
      <c r="D24" s="255" t="s">
        <v>60</v>
      </c>
      <c r="E24" s="161">
        <f>'1128'!G16</f>
        <v>48337500.100000001</v>
      </c>
      <c r="F24" s="162">
        <f>'1128'!G18</f>
        <v>48445750.100000001</v>
      </c>
      <c r="G24" s="162">
        <f>'1128'!G22</f>
        <v>108250</v>
      </c>
      <c r="H24" s="21">
        <f>F24-E24-G24</f>
        <v>0</v>
      </c>
      <c r="I24" s="35">
        <v>0</v>
      </c>
      <c r="J24" s="16">
        <v>0</v>
      </c>
      <c r="K24" s="17">
        <v>0</v>
      </c>
      <c r="L24" s="17">
        <v>0</v>
      </c>
      <c r="M24" s="18">
        <f t="shared" si="0"/>
        <v>0</v>
      </c>
    </row>
    <row r="25" spans="1:13" s="14" customFormat="1" ht="12" customHeight="1" x14ac:dyDescent="0.2">
      <c r="A25" s="295">
        <v>1129</v>
      </c>
      <c r="B25" s="297" t="s">
        <v>72</v>
      </c>
      <c r="C25" s="259"/>
      <c r="D25" s="257"/>
      <c r="E25" s="166"/>
      <c r="F25" s="167"/>
      <c r="G25" s="168"/>
      <c r="H25" s="19"/>
      <c r="I25" s="170"/>
      <c r="J25" s="245">
        <f>'1129'!G30</f>
        <v>74174.990000000005</v>
      </c>
      <c r="K25" s="247">
        <f>'1129'!G29</f>
        <v>0</v>
      </c>
      <c r="L25" s="247">
        <v>0</v>
      </c>
      <c r="M25" s="252">
        <f t="shared" si="0"/>
        <v>74174.990000000005</v>
      </c>
    </row>
    <row r="26" spans="1:13" s="14" customFormat="1" ht="12" customHeight="1" x14ac:dyDescent="0.2">
      <c r="A26" s="296"/>
      <c r="B26" s="298"/>
      <c r="C26" s="258" t="s">
        <v>73</v>
      </c>
      <c r="D26" s="255" t="s">
        <v>65</v>
      </c>
      <c r="E26" s="161">
        <f>'1129'!G16</f>
        <v>18707062.52</v>
      </c>
      <c r="F26" s="162">
        <f>'1129'!G18</f>
        <v>18781237.510000002</v>
      </c>
      <c r="G26" s="163">
        <v>0</v>
      </c>
      <c r="H26" s="15">
        <f>(F26-E26-G26)</f>
        <v>74174.990000002086</v>
      </c>
      <c r="I26" s="165">
        <v>0</v>
      </c>
      <c r="J26" s="16">
        <f>J25/M25</f>
        <v>1</v>
      </c>
      <c r="K26" s="34">
        <f>K25/M25</f>
        <v>0</v>
      </c>
      <c r="L26" s="17">
        <v>0</v>
      </c>
      <c r="M26" s="18">
        <f t="shared" si="0"/>
        <v>1</v>
      </c>
    </row>
    <row r="27" spans="1:13" s="14" customFormat="1" ht="12" customHeight="1" x14ac:dyDescent="0.2">
      <c r="A27" s="295">
        <v>1130</v>
      </c>
      <c r="B27" s="302" t="s">
        <v>74</v>
      </c>
      <c r="C27" s="259"/>
      <c r="D27" s="257"/>
      <c r="E27" s="166"/>
      <c r="F27" s="167"/>
      <c r="G27" s="168"/>
      <c r="H27" s="19"/>
      <c r="I27" s="170"/>
      <c r="J27" s="245">
        <f>'1130'!G30</f>
        <v>133920.59</v>
      </c>
      <c r="K27" s="247">
        <f>'1130'!G29</f>
        <v>6000</v>
      </c>
      <c r="L27" s="247">
        <v>0</v>
      </c>
      <c r="M27" s="252">
        <f t="shared" si="0"/>
        <v>139920.59</v>
      </c>
    </row>
    <row r="28" spans="1:13" s="14" customFormat="1" ht="12" customHeight="1" x14ac:dyDescent="0.2">
      <c r="A28" s="296"/>
      <c r="B28" s="303"/>
      <c r="C28" s="254" t="s">
        <v>75</v>
      </c>
      <c r="D28" s="264" t="s">
        <v>63</v>
      </c>
      <c r="E28" s="161">
        <f>'1130'!G16</f>
        <v>25061609.449999999</v>
      </c>
      <c r="F28" s="162">
        <f>'1130'!G18</f>
        <v>25201530.039999999</v>
      </c>
      <c r="G28" s="163">
        <v>0</v>
      </c>
      <c r="H28" s="15">
        <f>(F28-E28-G28)</f>
        <v>139920.58999999985</v>
      </c>
      <c r="I28" s="165">
        <v>0</v>
      </c>
      <c r="J28" s="16">
        <f>J27/M27</f>
        <v>0.95711853416284198</v>
      </c>
      <c r="K28" s="17">
        <f>K27/M27</f>
        <v>4.2881465837158066E-2</v>
      </c>
      <c r="L28" s="17">
        <v>0</v>
      </c>
      <c r="M28" s="18">
        <f t="shared" si="0"/>
        <v>1</v>
      </c>
    </row>
    <row r="29" spans="1:13" s="14" customFormat="1" ht="12" customHeight="1" x14ac:dyDescent="0.2">
      <c r="A29" s="295">
        <v>1131</v>
      </c>
      <c r="B29" s="299" t="s">
        <v>173</v>
      </c>
      <c r="C29" s="265"/>
      <c r="D29" s="257"/>
      <c r="E29" s="166"/>
      <c r="F29" s="167"/>
      <c r="G29" s="168"/>
      <c r="H29" s="19"/>
      <c r="I29" s="170"/>
      <c r="J29" s="245">
        <f>'1131'!G30</f>
        <v>255354.11</v>
      </c>
      <c r="K29" s="246">
        <f>'1131'!G29</f>
        <v>0</v>
      </c>
      <c r="L29" s="247">
        <v>0</v>
      </c>
      <c r="M29" s="252">
        <f t="shared" si="0"/>
        <v>255354.11</v>
      </c>
    </row>
    <row r="30" spans="1:13" s="14" customFormat="1" ht="12" customHeight="1" x14ac:dyDescent="0.2">
      <c r="A30" s="296"/>
      <c r="B30" s="298"/>
      <c r="C30" s="266" t="s">
        <v>76</v>
      </c>
      <c r="D30" s="255" t="s">
        <v>63</v>
      </c>
      <c r="E30" s="161">
        <f>'1131'!G16</f>
        <v>42919729.329999998</v>
      </c>
      <c r="F30" s="162">
        <f>'1131'!G18</f>
        <v>43175083.439999998</v>
      </c>
      <c r="G30" s="163">
        <v>0</v>
      </c>
      <c r="H30" s="15">
        <f>(F30-E30-G30)</f>
        <v>255354.1099999994</v>
      </c>
      <c r="I30" s="165">
        <v>0</v>
      </c>
      <c r="J30" s="16">
        <f>J29/M29</f>
        <v>1</v>
      </c>
      <c r="K30" s="17">
        <f>K29/M29</f>
        <v>0</v>
      </c>
      <c r="L30" s="17">
        <v>0</v>
      </c>
      <c r="M30" s="18">
        <f t="shared" si="0"/>
        <v>1</v>
      </c>
    </row>
    <row r="31" spans="1:13" s="14" customFormat="1" ht="12" customHeight="1" x14ac:dyDescent="0.2">
      <c r="A31" s="295">
        <v>1132</v>
      </c>
      <c r="B31" s="297" t="s">
        <v>77</v>
      </c>
      <c r="C31" s="265"/>
      <c r="D31" s="257"/>
      <c r="E31" s="166"/>
      <c r="F31" s="167"/>
      <c r="G31" s="168"/>
      <c r="H31" s="19"/>
      <c r="I31" s="170"/>
      <c r="J31" s="247">
        <f>'1132'!G30</f>
        <v>3368951.05</v>
      </c>
      <c r="K31" s="246">
        <f>'1132'!G29</f>
        <v>1000</v>
      </c>
      <c r="L31" s="247">
        <v>0</v>
      </c>
      <c r="M31" s="252">
        <f t="shared" si="0"/>
        <v>3369951.05</v>
      </c>
    </row>
    <row r="32" spans="1:13" s="14" customFormat="1" ht="12" customHeight="1" x14ac:dyDescent="0.2">
      <c r="A32" s="296"/>
      <c r="B32" s="298"/>
      <c r="C32" s="254" t="s">
        <v>78</v>
      </c>
      <c r="D32" s="255" t="s">
        <v>60</v>
      </c>
      <c r="E32" s="161">
        <f>'1132'!G16</f>
        <v>56897398.82</v>
      </c>
      <c r="F32" s="162">
        <f>'1132'!G18</f>
        <v>60908829.869999997</v>
      </c>
      <c r="G32" s="162">
        <f>'1132'!G22</f>
        <v>641480</v>
      </c>
      <c r="H32" s="21">
        <f>(F32-E32-G32)</f>
        <v>3369951.049999997</v>
      </c>
      <c r="I32" s="35">
        <v>0</v>
      </c>
      <c r="J32" s="16">
        <f>J31/M31</f>
        <v>0.99970325978473784</v>
      </c>
      <c r="K32" s="17">
        <f>K31/M31</f>
        <v>2.9674021526217721E-4</v>
      </c>
      <c r="L32" s="17">
        <v>0</v>
      </c>
      <c r="M32" s="18">
        <f t="shared" si="0"/>
        <v>1</v>
      </c>
    </row>
    <row r="33" spans="1:13" s="14" customFormat="1" ht="12" customHeight="1" x14ac:dyDescent="0.2">
      <c r="A33" s="295">
        <v>1133</v>
      </c>
      <c r="B33" s="304" t="s">
        <v>172</v>
      </c>
      <c r="C33" s="256"/>
      <c r="D33" s="257"/>
      <c r="E33" s="166"/>
      <c r="F33" s="167"/>
      <c r="G33" s="168"/>
      <c r="H33" s="19"/>
      <c r="I33" s="170"/>
      <c r="J33" s="245">
        <f>'1133'!G30</f>
        <v>376647.18</v>
      </c>
      <c r="K33" s="246">
        <f>'1133'!G29</f>
        <v>20000</v>
      </c>
      <c r="L33" s="247">
        <v>0</v>
      </c>
      <c r="M33" s="252">
        <f t="shared" si="0"/>
        <v>396647.18</v>
      </c>
    </row>
    <row r="34" spans="1:13" s="14" customFormat="1" ht="15.75" customHeight="1" x14ac:dyDescent="0.2">
      <c r="A34" s="296"/>
      <c r="B34" s="305"/>
      <c r="C34" s="258" t="s">
        <v>79</v>
      </c>
      <c r="D34" s="255" t="s">
        <v>63</v>
      </c>
      <c r="E34" s="161">
        <f>'1133'!G16</f>
        <v>47879490.300000004</v>
      </c>
      <c r="F34" s="162">
        <f>'1133'!G18</f>
        <v>48276137.479999997</v>
      </c>
      <c r="G34" s="163">
        <v>0</v>
      </c>
      <c r="H34" s="15">
        <f>(F34-E34-G34)</f>
        <v>396647.17999999225</v>
      </c>
      <c r="I34" s="165">
        <v>0</v>
      </c>
      <c r="J34" s="16">
        <f>J33/M33</f>
        <v>0.94957735486736605</v>
      </c>
      <c r="K34" s="34">
        <f>K33/M33</f>
        <v>5.0422645132633996E-2</v>
      </c>
      <c r="L34" s="17">
        <v>0</v>
      </c>
      <c r="M34" s="18">
        <f t="shared" si="0"/>
        <v>1</v>
      </c>
    </row>
    <row r="35" spans="1:13" s="14" customFormat="1" ht="12" customHeight="1" x14ac:dyDescent="0.2">
      <c r="A35" s="295">
        <v>1134</v>
      </c>
      <c r="B35" s="297" t="s">
        <v>80</v>
      </c>
      <c r="C35" s="267"/>
      <c r="D35" s="268"/>
      <c r="E35" s="171"/>
      <c r="F35" s="172"/>
      <c r="G35" s="173"/>
      <c r="H35" s="27"/>
      <c r="I35" s="174"/>
      <c r="J35" s="247">
        <f>'1134'!G30</f>
        <v>127.98</v>
      </c>
      <c r="K35" s="247">
        <f>'1134'!G29</f>
        <v>510</v>
      </c>
      <c r="L35" s="246">
        <f>'1134'!G31</f>
        <v>0</v>
      </c>
      <c r="M35" s="253">
        <f t="shared" si="0"/>
        <v>637.98</v>
      </c>
    </row>
    <row r="36" spans="1:13" s="14" customFormat="1" ht="12" customHeight="1" x14ac:dyDescent="0.2">
      <c r="A36" s="296"/>
      <c r="B36" s="298"/>
      <c r="C36" s="258" t="s">
        <v>81</v>
      </c>
      <c r="D36" s="255" t="s">
        <v>63</v>
      </c>
      <c r="E36" s="161">
        <f>'1134'!G16</f>
        <v>34061570.310000002</v>
      </c>
      <c r="F36" s="162">
        <f>'1134'!G18</f>
        <v>34184318.289999999</v>
      </c>
      <c r="G36" s="163">
        <f>'1134'!G22</f>
        <v>122110</v>
      </c>
      <c r="H36" s="21">
        <f>F36-E36-G36</f>
        <v>637.97999999672174</v>
      </c>
      <c r="I36" s="35">
        <v>0</v>
      </c>
      <c r="J36" s="16">
        <f>J35/M35</f>
        <v>0.20060189974607354</v>
      </c>
      <c r="K36" s="34">
        <f>K35/M35</f>
        <v>0.79939810025392644</v>
      </c>
      <c r="L36" s="17">
        <f>L35/M35</f>
        <v>0</v>
      </c>
      <c r="M36" s="18">
        <f t="shared" si="0"/>
        <v>1</v>
      </c>
    </row>
    <row r="37" spans="1:13" s="14" customFormat="1" ht="12" customHeight="1" x14ac:dyDescent="0.2">
      <c r="A37" s="295">
        <v>1152</v>
      </c>
      <c r="B37" s="297" t="s">
        <v>82</v>
      </c>
      <c r="C37" s="259"/>
      <c r="D37" s="257"/>
      <c r="E37" s="166"/>
      <c r="F37" s="167"/>
      <c r="G37" s="168"/>
      <c r="H37" s="19"/>
      <c r="I37" s="170"/>
      <c r="J37" s="245">
        <f>'1152'!G30</f>
        <v>2206.9</v>
      </c>
      <c r="K37" s="247">
        <f>'1152'!G29</f>
        <v>0</v>
      </c>
      <c r="L37" s="247">
        <v>0</v>
      </c>
      <c r="M37" s="252">
        <f t="shared" si="0"/>
        <v>2206.9</v>
      </c>
    </row>
    <row r="38" spans="1:13" s="14" customFormat="1" ht="12" customHeight="1" x14ac:dyDescent="0.2">
      <c r="A38" s="296"/>
      <c r="B38" s="298"/>
      <c r="C38" s="269" t="s">
        <v>83</v>
      </c>
      <c r="D38" s="255" t="s">
        <v>63</v>
      </c>
      <c r="E38" s="161">
        <f>'1152'!G16</f>
        <v>19590429.420000002</v>
      </c>
      <c r="F38" s="162">
        <f>'1152'!G18</f>
        <v>19592636.32</v>
      </c>
      <c r="G38" s="163">
        <v>0</v>
      </c>
      <c r="H38" s="15">
        <f>(F38-E38-G38)</f>
        <v>2206.8999999985099</v>
      </c>
      <c r="I38" s="165">
        <v>0</v>
      </c>
      <c r="J38" s="16">
        <f>J37/M37</f>
        <v>1</v>
      </c>
      <c r="K38" s="34">
        <f>K37/M37</f>
        <v>0</v>
      </c>
      <c r="L38" s="17">
        <v>0</v>
      </c>
      <c r="M38" s="18">
        <f t="shared" si="0"/>
        <v>1</v>
      </c>
    </row>
    <row r="39" spans="1:13" s="14" customFormat="1" ht="12" customHeight="1" x14ac:dyDescent="0.2">
      <c r="A39" s="295">
        <v>1162</v>
      </c>
      <c r="B39" s="297" t="s">
        <v>84</v>
      </c>
      <c r="C39" s="270"/>
      <c r="D39" s="257"/>
      <c r="E39" s="166"/>
      <c r="F39" s="167"/>
      <c r="G39" s="168"/>
      <c r="H39" s="19"/>
      <c r="I39" s="170"/>
      <c r="J39" s="247">
        <f>'1162'!G30</f>
        <v>8105.79</v>
      </c>
      <c r="K39" s="247">
        <f>'1162'!G29</f>
        <v>32420</v>
      </c>
      <c r="L39" s="247">
        <v>0</v>
      </c>
      <c r="M39" s="252">
        <f t="shared" si="0"/>
        <v>40525.79</v>
      </c>
    </row>
    <row r="40" spans="1:13" s="14" customFormat="1" ht="12" customHeight="1" x14ac:dyDescent="0.2">
      <c r="A40" s="296"/>
      <c r="B40" s="298"/>
      <c r="C40" s="269" t="s">
        <v>85</v>
      </c>
      <c r="D40" s="263" t="s">
        <v>60</v>
      </c>
      <c r="E40" s="161">
        <f>'1162'!G16</f>
        <v>16786191.77</v>
      </c>
      <c r="F40" s="162">
        <f>'1162'!G18</f>
        <v>16826717.559999999</v>
      </c>
      <c r="G40" s="163">
        <v>0</v>
      </c>
      <c r="H40" s="15">
        <f>(F40-E40-G40)</f>
        <v>40525.789999999106</v>
      </c>
      <c r="I40" s="165">
        <v>0</v>
      </c>
      <c r="J40" s="17">
        <f>J39/M39</f>
        <v>0.20001559500752483</v>
      </c>
      <c r="K40" s="34">
        <f>K39/M39</f>
        <v>0.79998440499247514</v>
      </c>
      <c r="L40" s="17">
        <v>0</v>
      </c>
      <c r="M40" s="18">
        <f t="shared" si="0"/>
        <v>1</v>
      </c>
    </row>
    <row r="41" spans="1:13" s="14" customFormat="1" ht="12" customHeight="1" x14ac:dyDescent="0.2">
      <c r="A41" s="295">
        <v>1171</v>
      </c>
      <c r="B41" s="297" t="s">
        <v>107</v>
      </c>
      <c r="C41" s="270"/>
      <c r="D41" s="260"/>
      <c r="E41" s="166"/>
      <c r="F41" s="167"/>
      <c r="G41" s="168"/>
      <c r="H41" s="19"/>
      <c r="I41" s="170"/>
      <c r="J41" s="245">
        <f>'1171'!G30</f>
        <v>204173.5</v>
      </c>
      <c r="K41" s="247">
        <f>'1171'!G29</f>
        <v>20000</v>
      </c>
      <c r="L41" s="247">
        <v>0</v>
      </c>
      <c r="M41" s="252">
        <f t="shared" ref="M41:M66" si="1">J41+K41+L41</f>
        <v>224173.5</v>
      </c>
    </row>
    <row r="42" spans="1:13" s="14" customFormat="1" ht="12" customHeight="1" x14ac:dyDescent="0.2">
      <c r="A42" s="296"/>
      <c r="B42" s="298"/>
      <c r="C42" s="269" t="s">
        <v>175</v>
      </c>
      <c r="D42" s="255" t="s">
        <v>65</v>
      </c>
      <c r="E42" s="161">
        <f>'1171'!G16</f>
        <v>26068999.739999998</v>
      </c>
      <c r="F42" s="162">
        <f>'1171'!G18</f>
        <v>26293173.239999998</v>
      </c>
      <c r="G42" s="163">
        <v>0</v>
      </c>
      <c r="H42" s="15">
        <f>(F42-E42-G42)</f>
        <v>224173.5</v>
      </c>
      <c r="I42" s="165">
        <v>0</v>
      </c>
      <c r="J42" s="16">
        <f>J41/M41</f>
        <v>0.9107833887591531</v>
      </c>
      <c r="K42" s="34">
        <f>K41/M41</f>
        <v>8.9216611240846927E-2</v>
      </c>
      <c r="L42" s="17">
        <v>0</v>
      </c>
      <c r="M42" s="18">
        <f t="shared" si="1"/>
        <v>1</v>
      </c>
    </row>
    <row r="43" spans="1:13" s="14" customFormat="1" ht="12" customHeight="1" x14ac:dyDescent="0.2">
      <c r="A43" s="295">
        <v>1173</v>
      </c>
      <c r="B43" s="297" t="s">
        <v>167</v>
      </c>
      <c r="C43" s="270"/>
      <c r="D43" s="257"/>
      <c r="E43" s="166"/>
      <c r="F43" s="167"/>
      <c r="G43" s="168"/>
      <c r="H43" s="19"/>
      <c r="I43" s="175"/>
      <c r="J43" s="245">
        <f>'1173'!G30</f>
        <v>6957.16</v>
      </c>
      <c r="K43" s="247">
        <f>'1173'!G29</f>
        <v>0</v>
      </c>
      <c r="L43" s="247">
        <v>0</v>
      </c>
      <c r="M43" s="252">
        <f t="shared" si="1"/>
        <v>6957.16</v>
      </c>
    </row>
    <row r="44" spans="1:13" s="14" customFormat="1" ht="12" customHeight="1" x14ac:dyDescent="0.2">
      <c r="A44" s="296"/>
      <c r="B44" s="298"/>
      <c r="C44" s="269" t="s">
        <v>86</v>
      </c>
      <c r="D44" s="255" t="s">
        <v>63</v>
      </c>
      <c r="E44" s="161">
        <f>'1173'!G16</f>
        <v>58059961.68</v>
      </c>
      <c r="F44" s="162">
        <f>'1173'!G18</f>
        <v>58066918.840000004</v>
      </c>
      <c r="G44" s="163">
        <v>0</v>
      </c>
      <c r="H44" s="15">
        <f>(F44-E44-G44)</f>
        <v>6957.1600000038743</v>
      </c>
      <c r="I44" s="176">
        <v>0</v>
      </c>
      <c r="J44" s="16">
        <f>J43/M43</f>
        <v>1</v>
      </c>
      <c r="K44" s="34">
        <f>K43/M43</f>
        <v>0</v>
      </c>
      <c r="L44" s="17">
        <v>0</v>
      </c>
      <c r="M44" s="18">
        <f t="shared" si="1"/>
        <v>1</v>
      </c>
    </row>
    <row r="45" spans="1:13" s="14" customFormat="1" ht="12" customHeight="1" x14ac:dyDescent="0.2">
      <c r="A45" s="295">
        <v>1216</v>
      </c>
      <c r="B45" s="299" t="s">
        <v>87</v>
      </c>
      <c r="C45" s="270"/>
      <c r="D45" s="257"/>
      <c r="E45" s="166"/>
      <c r="F45" s="167"/>
      <c r="G45" s="168"/>
      <c r="H45" s="19"/>
      <c r="I45" s="175"/>
      <c r="J45" s="247">
        <f>'1216'!G30</f>
        <v>0</v>
      </c>
      <c r="K45" s="247">
        <f>'1216'!G29</f>
        <v>0</v>
      </c>
      <c r="L45" s="247">
        <v>0</v>
      </c>
      <c r="M45" s="252">
        <f t="shared" si="1"/>
        <v>0</v>
      </c>
    </row>
    <row r="46" spans="1:13" s="14" customFormat="1" ht="12" customHeight="1" x14ac:dyDescent="0.2">
      <c r="A46" s="296"/>
      <c r="B46" s="298"/>
      <c r="C46" s="258" t="s">
        <v>88</v>
      </c>
      <c r="D46" s="255" t="s">
        <v>89</v>
      </c>
      <c r="E46" s="161">
        <f>'1216'!G16</f>
        <v>17086963.629999999</v>
      </c>
      <c r="F46" s="162">
        <f>'1216'!G18</f>
        <v>16893465.109999999</v>
      </c>
      <c r="G46" s="163">
        <v>0</v>
      </c>
      <c r="H46" s="15">
        <v>0</v>
      </c>
      <c r="I46" s="176">
        <f>F46-E46-G46</f>
        <v>-193498.51999999955</v>
      </c>
      <c r="J46" s="17">
        <v>0</v>
      </c>
      <c r="K46" s="17">
        <v>0</v>
      </c>
      <c r="L46" s="17">
        <v>0</v>
      </c>
      <c r="M46" s="18">
        <f t="shared" si="1"/>
        <v>0</v>
      </c>
    </row>
    <row r="47" spans="1:13" s="14" customFormat="1" ht="12" customHeight="1" x14ac:dyDescent="0.2">
      <c r="A47" s="306">
        <v>1218</v>
      </c>
      <c r="B47" s="307" t="s">
        <v>90</v>
      </c>
      <c r="C47" s="271"/>
      <c r="D47" s="268"/>
      <c r="E47" s="171"/>
      <c r="F47" s="172"/>
      <c r="G47" s="173"/>
      <c r="H47" s="27"/>
      <c r="I47" s="177"/>
      <c r="J47" s="248">
        <f>'1218'!G30</f>
        <v>106723.23</v>
      </c>
      <c r="K47" s="247">
        <f>'1218'!G29</f>
        <v>6000</v>
      </c>
      <c r="L47" s="246">
        <v>0</v>
      </c>
      <c r="M47" s="253">
        <f t="shared" si="1"/>
        <v>112723.23</v>
      </c>
    </row>
    <row r="48" spans="1:13" s="14" customFormat="1" ht="12" customHeight="1" x14ac:dyDescent="0.2">
      <c r="A48" s="296"/>
      <c r="B48" s="298"/>
      <c r="C48" s="254" t="s">
        <v>91</v>
      </c>
      <c r="D48" s="255" t="s">
        <v>58</v>
      </c>
      <c r="E48" s="161">
        <f>'1218'!G16</f>
        <v>19589703.5</v>
      </c>
      <c r="F48" s="162">
        <f>'1218'!G18</f>
        <v>19702426.73</v>
      </c>
      <c r="G48" s="163">
        <v>0</v>
      </c>
      <c r="H48" s="15">
        <f>(F48-E48-G48)</f>
        <v>112723.23000000045</v>
      </c>
      <c r="I48" s="176">
        <v>0</v>
      </c>
      <c r="J48" s="16">
        <f>J47/M47</f>
        <v>0.94677228464798246</v>
      </c>
      <c r="K48" s="17">
        <f>K47/M47</f>
        <v>5.3227715352017507E-2</v>
      </c>
      <c r="L48" s="17">
        <v>0</v>
      </c>
      <c r="M48" s="18">
        <f t="shared" si="1"/>
        <v>1</v>
      </c>
    </row>
    <row r="49" spans="1:13" s="14" customFormat="1" ht="12" customHeight="1" x14ac:dyDescent="0.2">
      <c r="A49" s="295">
        <v>1306</v>
      </c>
      <c r="B49" s="297" t="s">
        <v>92</v>
      </c>
      <c r="C49" s="256"/>
      <c r="D49" s="257"/>
      <c r="E49" s="166"/>
      <c r="F49" s="167"/>
      <c r="G49" s="168"/>
      <c r="H49" s="19"/>
      <c r="I49" s="175"/>
      <c r="J49" s="245">
        <f>'1306'!G30</f>
        <v>3552.92</v>
      </c>
      <c r="K49" s="247">
        <f>'1306'!G29</f>
        <v>3552</v>
      </c>
      <c r="L49" s="247">
        <v>0</v>
      </c>
      <c r="M49" s="252">
        <f t="shared" si="1"/>
        <v>7104.92</v>
      </c>
    </row>
    <row r="50" spans="1:13" s="14" customFormat="1" ht="12" customHeight="1" x14ac:dyDescent="0.2">
      <c r="A50" s="296"/>
      <c r="B50" s="298"/>
      <c r="C50" s="261" t="s">
        <v>93</v>
      </c>
      <c r="D50" s="255" t="s">
        <v>94</v>
      </c>
      <c r="E50" s="161">
        <f>'1306'!G16</f>
        <v>3721483.61</v>
      </c>
      <c r="F50" s="162">
        <f>'1306'!G18</f>
        <v>3728588.53</v>
      </c>
      <c r="G50" s="163">
        <v>0</v>
      </c>
      <c r="H50" s="15">
        <f>(F50-E50-G50)</f>
        <v>7104.9199999999255</v>
      </c>
      <c r="I50" s="176">
        <v>0</v>
      </c>
      <c r="J50" s="16">
        <f>J49/M49</f>
        <v>0.50006474386762978</v>
      </c>
      <c r="K50" s="34">
        <f>K49/M49</f>
        <v>0.49993525613237022</v>
      </c>
      <c r="L50" s="17">
        <v>0</v>
      </c>
      <c r="M50" s="18">
        <f t="shared" si="1"/>
        <v>1</v>
      </c>
    </row>
    <row r="51" spans="1:13" s="14" customFormat="1" ht="12" customHeight="1" x14ac:dyDescent="0.2">
      <c r="A51" s="295">
        <v>1307</v>
      </c>
      <c r="B51" s="297" t="s">
        <v>92</v>
      </c>
      <c r="C51" s="262"/>
      <c r="D51" s="257"/>
      <c r="E51" s="166"/>
      <c r="F51" s="167"/>
      <c r="G51" s="168"/>
      <c r="H51" s="19"/>
      <c r="I51" s="175"/>
      <c r="J51" s="245">
        <f>'1307'!G30</f>
        <v>117433.45</v>
      </c>
      <c r="K51" s="247">
        <f>'1307'!G29</f>
        <v>15000</v>
      </c>
      <c r="L51" s="247">
        <v>0</v>
      </c>
      <c r="M51" s="252">
        <f t="shared" si="1"/>
        <v>132433.45000000001</v>
      </c>
    </row>
    <row r="52" spans="1:13" s="14" customFormat="1" ht="12" customHeight="1" x14ac:dyDescent="0.2">
      <c r="A52" s="296"/>
      <c r="B52" s="298"/>
      <c r="C52" s="258" t="s">
        <v>95</v>
      </c>
      <c r="D52" s="255" t="s">
        <v>60</v>
      </c>
      <c r="E52" s="161">
        <f>'1307'!G16</f>
        <v>15698454.199999999</v>
      </c>
      <c r="F52" s="162">
        <f>'1307'!G18</f>
        <v>15830887.65</v>
      </c>
      <c r="G52" s="163">
        <v>0</v>
      </c>
      <c r="H52" s="15">
        <f>(F52-E52-G52)</f>
        <v>132433.45000000112</v>
      </c>
      <c r="I52" s="176">
        <v>0</v>
      </c>
      <c r="J52" s="16">
        <f>J51/M51</f>
        <v>0.88673556416449162</v>
      </c>
      <c r="K52" s="34">
        <f>K51/M51</f>
        <v>0.11326443583550831</v>
      </c>
      <c r="L52" s="17">
        <v>0</v>
      </c>
      <c r="M52" s="18">
        <f t="shared" si="1"/>
        <v>0.99999999999999989</v>
      </c>
    </row>
    <row r="53" spans="1:13" s="14" customFormat="1" ht="12" customHeight="1" x14ac:dyDescent="0.2">
      <c r="A53" s="295">
        <v>1308</v>
      </c>
      <c r="B53" s="297" t="s">
        <v>96</v>
      </c>
      <c r="C53" s="259"/>
      <c r="D53" s="257"/>
      <c r="E53" s="166"/>
      <c r="F53" s="167"/>
      <c r="G53" s="168"/>
      <c r="H53" s="20"/>
      <c r="I53" s="175"/>
      <c r="J53" s="245">
        <f>'1308'!G30</f>
        <v>12219.06</v>
      </c>
      <c r="K53" s="247">
        <f>'1308'!G29</f>
        <v>0</v>
      </c>
      <c r="L53" s="247">
        <v>0</v>
      </c>
      <c r="M53" s="252">
        <f t="shared" si="1"/>
        <v>12219.06</v>
      </c>
    </row>
    <row r="54" spans="1:13" s="14" customFormat="1" ht="12" customHeight="1" x14ac:dyDescent="0.2">
      <c r="A54" s="296"/>
      <c r="B54" s="298"/>
      <c r="C54" s="261" t="s">
        <v>97</v>
      </c>
      <c r="D54" s="264" t="s">
        <v>58</v>
      </c>
      <c r="E54" s="161">
        <f>'1308'!G16</f>
        <v>5319404.42</v>
      </c>
      <c r="F54" s="162">
        <f>'1308'!G18</f>
        <v>5331623.4800000004</v>
      </c>
      <c r="G54" s="163">
        <v>0</v>
      </c>
      <c r="H54" s="15">
        <f>F54-E54-G54</f>
        <v>12219.060000000522</v>
      </c>
      <c r="I54" s="176">
        <v>0</v>
      </c>
      <c r="J54" s="16">
        <f>J53/M53</f>
        <v>1</v>
      </c>
      <c r="K54" s="34">
        <f>K53/M53</f>
        <v>0</v>
      </c>
      <c r="L54" s="17">
        <v>0</v>
      </c>
      <c r="M54" s="18">
        <f t="shared" si="1"/>
        <v>1</v>
      </c>
    </row>
    <row r="55" spans="1:13" s="14" customFormat="1" ht="12" customHeight="1" x14ac:dyDescent="0.2">
      <c r="A55" s="295">
        <v>1309</v>
      </c>
      <c r="B55" s="297" t="s">
        <v>98</v>
      </c>
      <c r="C55" s="262"/>
      <c r="D55" s="257"/>
      <c r="E55" s="166"/>
      <c r="F55" s="167"/>
      <c r="G55" s="168"/>
      <c r="H55" s="19"/>
      <c r="I55" s="175"/>
      <c r="J55" s="245">
        <f>'1309'!G30</f>
        <v>261758.86</v>
      </c>
      <c r="K55" s="247">
        <f>'1309'!G29</f>
        <v>15000</v>
      </c>
      <c r="L55" s="247">
        <v>0</v>
      </c>
      <c r="M55" s="252">
        <f t="shared" si="1"/>
        <v>276758.86</v>
      </c>
    </row>
    <row r="56" spans="1:13" s="14" customFormat="1" ht="12" customHeight="1" x14ac:dyDescent="0.2">
      <c r="A56" s="296"/>
      <c r="B56" s="298"/>
      <c r="C56" s="258" t="s">
        <v>99</v>
      </c>
      <c r="D56" s="255" t="s">
        <v>63</v>
      </c>
      <c r="E56" s="161">
        <f>'1309'!G16</f>
        <v>20837948.129999999</v>
      </c>
      <c r="F56" s="162">
        <f>'1309'!G18</f>
        <v>21114706.989999998</v>
      </c>
      <c r="G56" s="163">
        <f>'1309'!G22</f>
        <v>0</v>
      </c>
      <c r="H56" s="15">
        <f>(F56-E56-G56)</f>
        <v>276758.8599999994</v>
      </c>
      <c r="I56" s="176">
        <v>0</v>
      </c>
      <c r="J56" s="16">
        <f>J55/M55</f>
        <v>0.94580119313976074</v>
      </c>
      <c r="K56" s="17">
        <f>K55/M55</f>
        <v>5.4198806860239271E-2</v>
      </c>
      <c r="L56" s="17">
        <v>0</v>
      </c>
      <c r="M56" s="18">
        <f t="shared" si="1"/>
        <v>1</v>
      </c>
    </row>
    <row r="57" spans="1:13" s="14" customFormat="1" ht="12" customHeight="1" x14ac:dyDescent="0.2">
      <c r="A57" s="295">
        <v>1310</v>
      </c>
      <c r="B57" s="297" t="s">
        <v>100</v>
      </c>
      <c r="C57" s="259"/>
      <c r="D57" s="257"/>
      <c r="E57" s="166"/>
      <c r="F57" s="167"/>
      <c r="G57" s="168"/>
      <c r="H57" s="19"/>
      <c r="I57" s="175"/>
      <c r="J57" s="245">
        <f>'1310'!G30</f>
        <v>16573.23</v>
      </c>
      <c r="K57" s="246">
        <f>'1310'!G29</f>
        <v>15000</v>
      </c>
      <c r="L57" s="247">
        <v>0</v>
      </c>
      <c r="M57" s="252">
        <f t="shared" si="1"/>
        <v>31573.23</v>
      </c>
    </row>
    <row r="58" spans="1:13" s="14" customFormat="1" ht="12" customHeight="1" x14ac:dyDescent="0.2">
      <c r="A58" s="296"/>
      <c r="B58" s="298"/>
      <c r="C58" s="258" t="s">
        <v>101</v>
      </c>
      <c r="D58" s="255" t="s">
        <v>65</v>
      </c>
      <c r="E58" s="161">
        <f>'1310'!G16</f>
        <v>6931861.7300000004</v>
      </c>
      <c r="F58" s="162">
        <f>'1310'!G18</f>
        <v>6963434.96</v>
      </c>
      <c r="G58" s="163">
        <v>0</v>
      </c>
      <c r="H58" s="15">
        <f>F58-E58-G58</f>
        <v>31573.229999999516</v>
      </c>
      <c r="I58" s="176">
        <v>0</v>
      </c>
      <c r="J58" s="16">
        <f>J57/M57</f>
        <v>0.52491398567710679</v>
      </c>
      <c r="K58" s="34">
        <f>K57/M57</f>
        <v>0.47508601432289316</v>
      </c>
      <c r="L58" s="17">
        <v>0</v>
      </c>
      <c r="M58" s="18">
        <f t="shared" si="1"/>
        <v>1</v>
      </c>
    </row>
    <row r="59" spans="1:13" s="14" customFormat="1" ht="12" customHeight="1" x14ac:dyDescent="0.2">
      <c r="A59" s="295">
        <v>1353</v>
      </c>
      <c r="B59" s="299" t="s">
        <v>168</v>
      </c>
      <c r="C59" s="259"/>
      <c r="D59" s="257"/>
      <c r="E59" s="166"/>
      <c r="F59" s="167"/>
      <c r="G59" s="168"/>
      <c r="H59" s="19"/>
      <c r="I59" s="175"/>
      <c r="J59" s="245">
        <f>'1353'!G30</f>
        <v>36368.32</v>
      </c>
      <c r="K59" s="247">
        <f>'1353'!G29</f>
        <v>30000</v>
      </c>
      <c r="L59" s="247">
        <v>0</v>
      </c>
      <c r="M59" s="252">
        <f t="shared" si="1"/>
        <v>66368.320000000007</v>
      </c>
    </row>
    <row r="60" spans="1:13" s="14" customFormat="1" ht="12" customHeight="1" x14ac:dyDescent="0.2">
      <c r="A60" s="296"/>
      <c r="B60" s="298"/>
      <c r="C60" s="254" t="s">
        <v>102</v>
      </c>
      <c r="D60" s="264" t="s">
        <v>63</v>
      </c>
      <c r="E60" s="161">
        <f>'1353'!G16</f>
        <v>9919934.9500000011</v>
      </c>
      <c r="F60" s="162">
        <f>'1353'!G18</f>
        <v>9986303.2699999996</v>
      </c>
      <c r="G60" s="163">
        <v>0</v>
      </c>
      <c r="H60" s="15">
        <f>(F60-E60)</f>
        <v>66368.319999998435</v>
      </c>
      <c r="I60" s="165">
        <v>0</v>
      </c>
      <c r="J60" s="16">
        <f>J59/M59</f>
        <v>0.54797710714991721</v>
      </c>
      <c r="K60" s="17">
        <f>K59/M59</f>
        <v>0.45202289285008262</v>
      </c>
      <c r="L60" s="17">
        <v>0</v>
      </c>
      <c r="M60" s="18">
        <f t="shared" si="1"/>
        <v>0.99999999999999978</v>
      </c>
    </row>
    <row r="61" spans="1:13" s="14" customFormat="1" ht="12" customHeight="1" x14ac:dyDescent="0.2">
      <c r="A61" s="295">
        <v>1403</v>
      </c>
      <c r="B61" s="297" t="s">
        <v>103</v>
      </c>
      <c r="C61" s="256"/>
      <c r="D61" s="257"/>
      <c r="E61" s="166"/>
      <c r="F61" s="167"/>
      <c r="G61" s="168"/>
      <c r="H61" s="19"/>
      <c r="I61" s="175"/>
      <c r="J61" s="245">
        <f>'1403'!G30</f>
        <v>233640.7</v>
      </c>
      <c r="K61" s="246">
        <f>'1403'!G29</f>
        <v>15000</v>
      </c>
      <c r="L61" s="247">
        <v>0</v>
      </c>
      <c r="M61" s="252">
        <f t="shared" si="1"/>
        <v>248640.7</v>
      </c>
    </row>
    <row r="62" spans="1:13" s="14" customFormat="1" ht="12" customHeight="1" x14ac:dyDescent="0.2">
      <c r="A62" s="296"/>
      <c r="B62" s="298"/>
      <c r="C62" s="254" t="s">
        <v>182</v>
      </c>
      <c r="D62" s="255" t="s">
        <v>60</v>
      </c>
      <c r="E62" s="161">
        <f>'1403'!G16</f>
        <v>10888924.949999999</v>
      </c>
      <c r="F62" s="162">
        <f>'1403'!G18</f>
        <v>11137565.65</v>
      </c>
      <c r="G62" s="163">
        <v>0</v>
      </c>
      <c r="H62" s="15">
        <f>F62-E62-G62</f>
        <v>248640.70000000112</v>
      </c>
      <c r="I62" s="176">
        <v>0</v>
      </c>
      <c r="J62" s="16">
        <f>J61/M61</f>
        <v>0.93967198451420064</v>
      </c>
      <c r="K62" s="17">
        <f>K61/M61</f>
        <v>6.0328015485799386E-2</v>
      </c>
      <c r="L62" s="17">
        <v>0</v>
      </c>
      <c r="M62" s="18">
        <f t="shared" si="1"/>
        <v>1</v>
      </c>
    </row>
    <row r="63" spans="1:13" s="14" customFormat="1" ht="12" customHeight="1" x14ac:dyDescent="0.2">
      <c r="A63" s="295">
        <v>1404</v>
      </c>
      <c r="B63" s="297" t="s">
        <v>103</v>
      </c>
      <c r="C63" s="256"/>
      <c r="D63" s="257"/>
      <c r="E63" s="166"/>
      <c r="F63" s="167"/>
      <c r="G63" s="168"/>
      <c r="H63" s="19"/>
      <c r="I63" s="175"/>
      <c r="J63" s="245">
        <f>'1404'!G30</f>
        <v>144617.19</v>
      </c>
      <c r="K63" s="246">
        <f>'1404'!G29</f>
        <v>25000</v>
      </c>
      <c r="L63" s="247">
        <v>0</v>
      </c>
      <c r="M63" s="252">
        <f t="shared" si="1"/>
        <v>169617.19</v>
      </c>
    </row>
    <row r="64" spans="1:13" s="14" customFormat="1" ht="12" customHeight="1" x14ac:dyDescent="0.2">
      <c r="A64" s="296"/>
      <c r="B64" s="298"/>
      <c r="C64" s="258" t="s">
        <v>104</v>
      </c>
      <c r="D64" s="255" t="s">
        <v>65</v>
      </c>
      <c r="E64" s="161">
        <f>'1404'!G16</f>
        <v>8406147.5899999999</v>
      </c>
      <c r="F64" s="162">
        <f>'1404'!G18</f>
        <v>8575764.7799999993</v>
      </c>
      <c r="G64" s="163">
        <v>0</v>
      </c>
      <c r="H64" s="15">
        <f>(F64-E64-G64)</f>
        <v>169617.18999999948</v>
      </c>
      <c r="I64" s="176">
        <v>0</v>
      </c>
      <c r="J64" s="16">
        <f>J63/M63</f>
        <v>0.85260927857606883</v>
      </c>
      <c r="K64" s="34">
        <f>K63/M63</f>
        <v>0.14739072142393114</v>
      </c>
      <c r="L64" s="17">
        <v>0</v>
      </c>
      <c r="M64" s="18">
        <f t="shared" si="1"/>
        <v>1</v>
      </c>
    </row>
    <row r="65" spans="1:15" s="14" customFormat="1" ht="12" customHeight="1" x14ac:dyDescent="0.2">
      <c r="A65" s="295">
        <v>1405</v>
      </c>
      <c r="B65" s="297" t="s">
        <v>103</v>
      </c>
      <c r="C65" s="259"/>
      <c r="D65" s="257"/>
      <c r="E65" s="166"/>
      <c r="F65" s="167"/>
      <c r="G65" s="168"/>
      <c r="H65" s="19"/>
      <c r="I65" s="175"/>
      <c r="J65" s="245">
        <f>'1405'!G30</f>
        <v>174899.11</v>
      </c>
      <c r="K65" s="247">
        <f>'1405'!G29</f>
        <v>15000</v>
      </c>
      <c r="L65" s="247">
        <v>0</v>
      </c>
      <c r="M65" s="252">
        <f t="shared" si="1"/>
        <v>189899.11</v>
      </c>
    </row>
    <row r="66" spans="1:15" s="14" customFormat="1" ht="12" customHeight="1" thickBot="1" x14ac:dyDescent="0.25">
      <c r="A66" s="312"/>
      <c r="B66" s="313"/>
      <c r="C66" s="272" t="s">
        <v>184</v>
      </c>
      <c r="D66" s="273" t="s">
        <v>63</v>
      </c>
      <c r="E66" s="178">
        <f>'1405'!G16</f>
        <v>8577502.0500000007</v>
      </c>
      <c r="F66" s="179">
        <f>'1405'!G18</f>
        <v>8767401.1600000001</v>
      </c>
      <c r="G66" s="180">
        <v>0</v>
      </c>
      <c r="H66" s="23">
        <f>(F66-E66-G66)</f>
        <v>189899.1099999994</v>
      </c>
      <c r="I66" s="181">
        <v>0</v>
      </c>
      <c r="J66" s="24">
        <f>J65/M65</f>
        <v>0.92101068825441046</v>
      </c>
      <c r="K66" s="25">
        <f>K65/M65</f>
        <v>7.8989311745589541E-2</v>
      </c>
      <c r="L66" s="25">
        <v>0</v>
      </c>
      <c r="M66" s="26">
        <f t="shared" si="1"/>
        <v>1</v>
      </c>
    </row>
    <row r="67" spans="1:15" ht="15.75" thickTop="1" x14ac:dyDescent="0.2">
      <c r="A67" s="182"/>
      <c r="B67" s="183"/>
      <c r="C67" s="184"/>
      <c r="D67" s="184"/>
      <c r="E67" s="28"/>
      <c r="F67" s="13"/>
      <c r="G67" s="13"/>
      <c r="H67" s="13"/>
      <c r="I67" s="30"/>
      <c r="J67" s="29"/>
      <c r="M67" s="30"/>
    </row>
    <row r="68" spans="1:15" ht="15" x14ac:dyDescent="0.25">
      <c r="A68" s="185" t="s">
        <v>105</v>
      </c>
      <c r="B68" s="186"/>
      <c r="C68" s="187"/>
      <c r="D68" s="187"/>
      <c r="E68" s="238">
        <f>SUM(E9:E66)</f>
        <v>648406549.6400001</v>
      </c>
      <c r="F68" s="239">
        <f>SUM(F9:F66)</f>
        <v>655593226.48000002</v>
      </c>
      <c r="G68" s="239">
        <f>SUM(G9:G66)</f>
        <v>871840</v>
      </c>
      <c r="H68" s="239">
        <f>SUM(H9:H66)</f>
        <v>6508335.3599999892</v>
      </c>
      <c r="I68" s="240">
        <f>SUM(I9:I66)</f>
        <v>-193498.51999999955</v>
      </c>
      <c r="J68" s="250">
        <f>J65+J63+J61+J59+J57+J55+J53+J51+J49+J47+J45+J43+J41+J39+J37+J35+J33+J31+J29+J27+J25+J23+J21+J19+J17+J15+J13+J11+J9</f>
        <v>6176304.6299999999</v>
      </c>
      <c r="K68" s="251">
        <f>K65+K63+K61+K59+K57+K55+K53+K51+K49+K47+K45+K43+K41+K39+K37+K35+K33+K31+K29+K27+K25+K23+K21+K19+K17+K15+K13+K11+K9</f>
        <v>299482</v>
      </c>
      <c r="L68" s="251">
        <f>L65+L63+L61+L59+L57+L55+L53+L51+L49+L47+L45+L43+L41+L39+L37+L35+L33+L31+L29+L27+L25+L23+L21+L19+L17+L15+L13+L11+L9</f>
        <v>32548.73</v>
      </c>
      <c r="M68" s="249">
        <f>M65+M63+M61+M59+M57+M55+M53+M51+M49+M47+M45+M43+M41+M39+M37+M35+M33+M31+M29+M27+M25+M23+M21+M19+M17+M15+M13+M11+M9</f>
        <v>6508335.3599999994</v>
      </c>
    </row>
    <row r="69" spans="1:15" ht="15.75" thickBot="1" x14ac:dyDescent="0.25">
      <c r="A69" s="188"/>
      <c r="B69" s="189"/>
      <c r="C69" s="190"/>
      <c r="D69" s="190"/>
      <c r="E69" s="241"/>
      <c r="F69" s="242"/>
      <c r="G69" s="242"/>
      <c r="H69" s="243" t="s">
        <v>106</v>
      </c>
      <c r="I69" s="244">
        <f>F68-E68-G68</f>
        <v>6314836.8399999142</v>
      </c>
      <c r="J69" s="31"/>
      <c r="K69" s="32"/>
      <c r="L69" s="32"/>
      <c r="M69" s="33"/>
      <c r="O69" s="22"/>
    </row>
    <row r="70" spans="1:15" ht="13.5" thickTop="1" x14ac:dyDescent="0.2">
      <c r="A70" s="80"/>
      <c r="B70" s="191"/>
      <c r="C70" s="184"/>
      <c r="D70" s="191"/>
      <c r="E70" s="308"/>
      <c r="F70" s="309"/>
      <c r="G70" s="309"/>
      <c r="H70" s="309"/>
      <c r="I70" s="309"/>
      <c r="J70" s="309"/>
      <c r="K70" s="309"/>
      <c r="L70" s="309"/>
      <c r="M70" s="309"/>
    </row>
    <row r="71" spans="1:15" x14ac:dyDescent="0.2">
      <c r="A71" s="80"/>
      <c r="B71" s="191"/>
      <c r="C71" s="184"/>
      <c r="D71" s="191"/>
      <c r="E71" s="310"/>
      <c r="F71" s="311"/>
      <c r="G71" s="311"/>
      <c r="H71" s="311"/>
      <c r="I71" s="311"/>
      <c r="J71" s="311"/>
      <c r="K71" s="311"/>
      <c r="L71" s="311"/>
      <c r="M71" s="311"/>
    </row>
    <row r="72" spans="1:15" ht="15" x14ac:dyDescent="0.2">
      <c r="A72" s="192"/>
      <c r="B72" s="192"/>
      <c r="H72" s="22"/>
    </row>
    <row r="73" spans="1:15" ht="15" x14ac:dyDescent="0.2">
      <c r="A73" s="223" t="s">
        <v>169</v>
      </c>
      <c r="B73" s="223"/>
      <c r="C73" s="223"/>
      <c r="D73" s="224"/>
      <c r="E73" s="224"/>
      <c r="F73" s="224"/>
      <c r="G73" s="224"/>
      <c r="H73" s="225"/>
      <c r="I73" s="195"/>
    </row>
    <row r="74" spans="1:15" ht="15" x14ac:dyDescent="0.2">
      <c r="A74" s="224"/>
      <c r="B74" s="224"/>
      <c r="C74" s="223" t="s">
        <v>212</v>
      </c>
      <c r="D74" s="223"/>
      <c r="E74" s="224"/>
      <c r="F74" s="224"/>
      <c r="G74" s="224"/>
      <c r="H74" s="224"/>
      <c r="I74" s="195"/>
    </row>
    <row r="75" spans="1:15" ht="15" x14ac:dyDescent="0.2">
      <c r="A75" s="224"/>
      <c r="B75" s="224"/>
      <c r="C75" s="223" t="s">
        <v>211</v>
      </c>
      <c r="D75" s="223"/>
      <c r="E75" s="224"/>
      <c r="F75" s="224"/>
      <c r="G75" s="224"/>
      <c r="H75" s="224"/>
      <c r="I75" s="195"/>
    </row>
    <row r="76" spans="1:15" ht="15" x14ac:dyDescent="0.2">
      <c r="A76" s="192"/>
      <c r="B76" s="192"/>
      <c r="C76" s="223" t="s">
        <v>213</v>
      </c>
      <c r="D76" s="184"/>
      <c r="E76" s="195"/>
      <c r="F76" s="195"/>
      <c r="G76" s="195"/>
      <c r="H76" s="195"/>
      <c r="I76" s="195"/>
    </row>
    <row r="77" spans="1:15" ht="15" x14ac:dyDescent="0.2">
      <c r="A77" s="192"/>
      <c r="B77" s="192"/>
    </row>
    <row r="78" spans="1:15" ht="15" x14ac:dyDescent="0.2">
      <c r="A78" s="192"/>
      <c r="B78" s="192"/>
    </row>
    <row r="79" spans="1:15" ht="15" x14ac:dyDescent="0.2">
      <c r="A79" s="192"/>
      <c r="B79" s="192"/>
    </row>
    <row r="80" spans="1:15" ht="15" x14ac:dyDescent="0.2">
      <c r="A80" s="192"/>
      <c r="B80" s="192"/>
    </row>
    <row r="81" spans="1:4" ht="15" x14ac:dyDescent="0.2">
      <c r="A81" s="192"/>
      <c r="B81" s="192"/>
    </row>
    <row r="82" spans="1:4" ht="15" x14ac:dyDescent="0.2">
      <c r="A82" s="192"/>
      <c r="B82" s="192"/>
      <c r="C82" s="280"/>
      <c r="D82" s="280"/>
    </row>
    <row r="83" spans="1:4" ht="15" x14ac:dyDescent="0.2">
      <c r="A83" s="192"/>
      <c r="B83" s="192"/>
    </row>
    <row r="84" spans="1:4" ht="15" x14ac:dyDescent="0.2">
      <c r="A84" s="192"/>
      <c r="B84" s="192"/>
    </row>
    <row r="85" spans="1:4" ht="15" x14ac:dyDescent="0.2">
      <c r="A85" s="192"/>
      <c r="B85" s="192"/>
    </row>
    <row r="86" spans="1:4" ht="15" x14ac:dyDescent="0.2">
      <c r="A86" s="192"/>
      <c r="B86" s="192"/>
    </row>
    <row r="87" spans="1:4" ht="15" x14ac:dyDescent="0.2">
      <c r="A87" s="192"/>
      <c r="B87" s="192"/>
    </row>
    <row r="88" spans="1:4" ht="15" x14ac:dyDescent="0.2">
      <c r="A88" s="192"/>
      <c r="B88" s="192"/>
    </row>
    <row r="89" spans="1:4" ht="15" x14ac:dyDescent="0.2">
      <c r="A89" s="192"/>
      <c r="B89" s="192"/>
    </row>
    <row r="90" spans="1:4" ht="15" x14ac:dyDescent="0.2">
      <c r="A90" s="192"/>
      <c r="B90" s="192"/>
    </row>
    <row r="91" spans="1:4" ht="15" x14ac:dyDescent="0.2">
      <c r="A91" s="192"/>
      <c r="B91" s="192"/>
    </row>
    <row r="92" spans="1:4" ht="15" x14ac:dyDescent="0.2">
      <c r="A92" s="192"/>
      <c r="B92" s="192"/>
    </row>
    <row r="93" spans="1:4" ht="15" x14ac:dyDescent="0.2">
      <c r="A93" s="192"/>
      <c r="B93" s="192"/>
    </row>
    <row r="94" spans="1:4" ht="15" x14ac:dyDescent="0.2">
      <c r="A94" s="192"/>
      <c r="B94" s="192"/>
    </row>
    <row r="95" spans="1:4" ht="15" x14ac:dyDescent="0.2">
      <c r="A95" s="192"/>
      <c r="B95" s="192"/>
    </row>
    <row r="96" spans="1:4" ht="15" x14ac:dyDescent="0.2">
      <c r="A96" s="192"/>
      <c r="B96" s="192"/>
    </row>
    <row r="97" spans="1:2" ht="15" x14ac:dyDescent="0.2">
      <c r="A97" s="192"/>
      <c r="B97" s="192"/>
    </row>
    <row r="98" spans="1:2" ht="15" x14ac:dyDescent="0.2">
      <c r="A98" s="192"/>
      <c r="B98" s="192"/>
    </row>
    <row r="99" spans="1:2" ht="15" x14ac:dyDescent="0.2">
      <c r="A99" s="192"/>
      <c r="B99" s="192"/>
    </row>
    <row r="100" spans="1:2" ht="15" x14ac:dyDescent="0.2">
      <c r="A100" s="192"/>
      <c r="B100" s="192"/>
    </row>
    <row r="101" spans="1:2" ht="15" x14ac:dyDescent="0.2">
      <c r="A101" s="192"/>
      <c r="B101" s="192"/>
    </row>
    <row r="102" spans="1:2" ht="15" x14ac:dyDescent="0.2">
      <c r="A102" s="192"/>
      <c r="B102" s="192"/>
    </row>
    <row r="103" spans="1:2" ht="15" x14ac:dyDescent="0.2">
      <c r="A103" s="192"/>
      <c r="B103" s="192"/>
    </row>
    <row r="104" spans="1:2" ht="15" x14ac:dyDescent="0.2">
      <c r="A104" s="192"/>
      <c r="B104" s="192"/>
    </row>
    <row r="105" spans="1:2" ht="15" x14ac:dyDescent="0.2">
      <c r="A105" s="192"/>
      <c r="B105" s="192"/>
    </row>
    <row r="106" spans="1:2" ht="15" x14ac:dyDescent="0.2">
      <c r="A106" s="192"/>
      <c r="B106" s="192"/>
    </row>
    <row r="107" spans="1:2" ht="15" x14ac:dyDescent="0.2">
      <c r="A107" s="192"/>
      <c r="B107" s="192"/>
    </row>
    <row r="108" spans="1:2" ht="15" x14ac:dyDescent="0.2">
      <c r="A108" s="192"/>
      <c r="B108" s="192"/>
    </row>
    <row r="109" spans="1:2" ht="15" x14ac:dyDescent="0.2">
      <c r="A109" s="192"/>
      <c r="B109" s="192"/>
    </row>
    <row r="110" spans="1:2" ht="15" x14ac:dyDescent="0.2">
      <c r="A110" s="192"/>
      <c r="B110" s="192"/>
    </row>
    <row r="111" spans="1:2" ht="15" x14ac:dyDescent="0.2">
      <c r="A111" s="192"/>
      <c r="B111" s="192"/>
    </row>
    <row r="112" spans="1:2" ht="15" x14ac:dyDescent="0.2">
      <c r="A112" s="192"/>
      <c r="B112" s="192"/>
    </row>
    <row r="113" spans="1:2" ht="15" x14ac:dyDescent="0.2">
      <c r="A113" s="192"/>
      <c r="B113" s="192"/>
    </row>
    <row r="114" spans="1:2" ht="15" x14ac:dyDescent="0.2">
      <c r="A114" s="192"/>
      <c r="B114" s="192"/>
    </row>
    <row r="115" spans="1:2" ht="15" x14ac:dyDescent="0.2">
      <c r="A115" s="192"/>
      <c r="B115" s="192"/>
    </row>
    <row r="116" spans="1:2" ht="15" x14ac:dyDescent="0.2">
      <c r="A116" s="192"/>
      <c r="B116" s="192"/>
    </row>
    <row r="117" spans="1:2" ht="15" x14ac:dyDescent="0.2">
      <c r="A117" s="192"/>
      <c r="B117" s="192"/>
    </row>
    <row r="118" spans="1:2" ht="15" x14ac:dyDescent="0.2">
      <c r="A118" s="192"/>
      <c r="B118" s="192"/>
    </row>
    <row r="119" spans="1:2" ht="15" x14ac:dyDescent="0.2">
      <c r="A119" s="192"/>
      <c r="B119" s="192"/>
    </row>
    <row r="120" spans="1:2" ht="15" x14ac:dyDescent="0.2">
      <c r="A120" s="192"/>
      <c r="B120" s="192"/>
    </row>
    <row r="121" spans="1:2" ht="15" x14ac:dyDescent="0.2">
      <c r="A121" s="192"/>
      <c r="B121" s="192"/>
    </row>
    <row r="122" spans="1:2" ht="15" x14ac:dyDescent="0.2">
      <c r="A122" s="192"/>
      <c r="B122" s="192"/>
    </row>
    <row r="123" spans="1:2" ht="15" x14ac:dyDescent="0.2">
      <c r="A123" s="192"/>
      <c r="B123" s="192"/>
    </row>
    <row r="124" spans="1:2" ht="15" x14ac:dyDescent="0.2">
      <c r="A124" s="192"/>
      <c r="B124" s="192"/>
    </row>
    <row r="125" spans="1:2" ht="15" x14ac:dyDescent="0.2">
      <c r="A125" s="192"/>
      <c r="B125" s="192"/>
    </row>
    <row r="126" spans="1:2" ht="15" x14ac:dyDescent="0.2">
      <c r="A126" s="192"/>
      <c r="B126" s="192"/>
    </row>
    <row r="127" spans="1:2" ht="15" x14ac:dyDescent="0.2">
      <c r="A127" s="192"/>
      <c r="B127" s="192"/>
    </row>
    <row r="128" spans="1:2" ht="15" x14ac:dyDescent="0.2">
      <c r="A128" s="192"/>
      <c r="B128" s="192"/>
    </row>
    <row r="129" spans="1:2" ht="15" x14ac:dyDescent="0.2">
      <c r="A129" s="192"/>
      <c r="B129" s="192"/>
    </row>
    <row r="130" spans="1:2" ht="15" x14ac:dyDescent="0.2">
      <c r="A130" s="192"/>
      <c r="B130" s="192"/>
    </row>
    <row r="131" spans="1:2" ht="15" x14ac:dyDescent="0.2">
      <c r="A131" s="192"/>
      <c r="B131" s="192"/>
    </row>
    <row r="132" spans="1:2" ht="15" x14ac:dyDescent="0.2">
      <c r="A132" s="192"/>
      <c r="B132" s="192"/>
    </row>
    <row r="133" spans="1:2" ht="15" x14ac:dyDescent="0.2">
      <c r="A133" s="192"/>
      <c r="B133" s="192"/>
    </row>
    <row r="134" spans="1:2" ht="15" x14ac:dyDescent="0.2">
      <c r="A134" s="192"/>
      <c r="B134" s="192"/>
    </row>
    <row r="135" spans="1:2" ht="15" x14ac:dyDescent="0.2">
      <c r="A135" s="192"/>
      <c r="B135" s="192"/>
    </row>
    <row r="136" spans="1:2" ht="15" x14ac:dyDescent="0.2">
      <c r="A136" s="192"/>
      <c r="B136" s="192"/>
    </row>
    <row r="137" spans="1:2" ht="15" x14ac:dyDescent="0.2">
      <c r="A137" s="192"/>
      <c r="B137" s="192"/>
    </row>
    <row r="138" spans="1:2" ht="15" x14ac:dyDescent="0.2">
      <c r="A138" s="192"/>
      <c r="B138" s="192"/>
    </row>
    <row r="139" spans="1:2" ht="15" x14ac:dyDescent="0.2">
      <c r="A139" s="192"/>
      <c r="B139" s="192"/>
    </row>
    <row r="140" spans="1:2" ht="15" x14ac:dyDescent="0.2">
      <c r="A140" s="192"/>
      <c r="B140" s="192"/>
    </row>
    <row r="141" spans="1:2" ht="15" x14ac:dyDescent="0.2">
      <c r="A141" s="192"/>
      <c r="B141" s="192"/>
    </row>
    <row r="142" spans="1:2" ht="15" x14ac:dyDescent="0.2">
      <c r="A142" s="192"/>
      <c r="B142" s="192"/>
    </row>
    <row r="143" spans="1:2" ht="15" x14ac:dyDescent="0.2">
      <c r="A143" s="192"/>
      <c r="B143" s="192"/>
    </row>
    <row r="144" spans="1:2" ht="15" x14ac:dyDescent="0.2">
      <c r="A144" s="192"/>
      <c r="B144" s="192"/>
    </row>
    <row r="145" spans="1:2" ht="15" x14ac:dyDescent="0.2">
      <c r="A145" s="192"/>
      <c r="B145" s="192"/>
    </row>
    <row r="146" spans="1:2" ht="15" x14ac:dyDescent="0.2">
      <c r="A146" s="192"/>
      <c r="B146" s="192"/>
    </row>
    <row r="147" spans="1:2" ht="15" x14ac:dyDescent="0.2">
      <c r="A147" s="192"/>
      <c r="B147" s="192"/>
    </row>
    <row r="148" spans="1:2" ht="15" x14ac:dyDescent="0.2">
      <c r="A148" s="192"/>
      <c r="B148" s="192"/>
    </row>
    <row r="149" spans="1:2" ht="15" x14ac:dyDescent="0.2">
      <c r="A149" s="192"/>
      <c r="B149" s="192"/>
    </row>
    <row r="150" spans="1:2" ht="15" x14ac:dyDescent="0.2">
      <c r="A150" s="192"/>
      <c r="B150" s="192"/>
    </row>
    <row r="151" spans="1:2" ht="15" x14ac:dyDescent="0.2">
      <c r="A151" s="192"/>
      <c r="B151" s="192"/>
    </row>
    <row r="152" spans="1:2" ht="15" x14ac:dyDescent="0.2">
      <c r="A152" s="192"/>
      <c r="B152" s="192"/>
    </row>
    <row r="153" spans="1:2" ht="15" x14ac:dyDescent="0.2">
      <c r="A153" s="192"/>
      <c r="B153" s="192"/>
    </row>
    <row r="154" spans="1:2" ht="15" x14ac:dyDescent="0.2">
      <c r="A154" s="192"/>
      <c r="B154" s="192"/>
    </row>
    <row r="155" spans="1:2" ht="15" x14ac:dyDescent="0.2">
      <c r="A155" s="192"/>
      <c r="B155" s="192"/>
    </row>
    <row r="156" spans="1:2" ht="15" x14ac:dyDescent="0.2">
      <c r="A156" s="192"/>
      <c r="B156" s="192"/>
    </row>
    <row r="157" spans="1:2" ht="15" x14ac:dyDescent="0.2">
      <c r="A157" s="192"/>
      <c r="B157" s="192"/>
    </row>
    <row r="158" spans="1:2" ht="15" x14ac:dyDescent="0.2">
      <c r="A158" s="192"/>
      <c r="B158" s="192"/>
    </row>
    <row r="159" spans="1:2" ht="15" x14ac:dyDescent="0.2">
      <c r="A159" s="192"/>
      <c r="B159" s="192"/>
    </row>
    <row r="160" spans="1:2" ht="15" x14ac:dyDescent="0.2">
      <c r="A160" s="192"/>
      <c r="B160" s="192"/>
    </row>
    <row r="161" spans="1:2" ht="15" x14ac:dyDescent="0.2">
      <c r="A161" s="192"/>
      <c r="B161" s="192"/>
    </row>
    <row r="162" spans="1:2" ht="15" x14ac:dyDescent="0.2">
      <c r="A162" s="192"/>
      <c r="B162" s="192"/>
    </row>
    <row r="163" spans="1:2" ht="15" x14ac:dyDescent="0.2">
      <c r="A163" s="192"/>
      <c r="B163" s="192"/>
    </row>
    <row r="164" spans="1:2" ht="15" x14ac:dyDescent="0.2">
      <c r="A164" s="192"/>
      <c r="B164" s="192"/>
    </row>
    <row r="165" spans="1:2" ht="15" x14ac:dyDescent="0.2">
      <c r="A165" s="192"/>
      <c r="B165" s="192"/>
    </row>
    <row r="166" spans="1:2" ht="15" x14ac:dyDescent="0.2">
      <c r="A166" s="192"/>
      <c r="B166" s="192"/>
    </row>
    <row r="167" spans="1:2" ht="15" x14ac:dyDescent="0.2">
      <c r="A167" s="192"/>
      <c r="B167" s="192"/>
    </row>
    <row r="168" spans="1:2" ht="15" x14ac:dyDescent="0.2">
      <c r="A168" s="192"/>
      <c r="B168" s="192"/>
    </row>
    <row r="169" spans="1:2" ht="15" x14ac:dyDescent="0.2">
      <c r="A169" s="192"/>
      <c r="B169" s="192"/>
    </row>
    <row r="170" spans="1:2" ht="15" x14ac:dyDescent="0.2">
      <c r="A170" s="192"/>
      <c r="B170" s="192"/>
    </row>
    <row r="171" spans="1:2" ht="15" x14ac:dyDescent="0.2">
      <c r="A171" s="192"/>
      <c r="B171" s="192"/>
    </row>
    <row r="172" spans="1:2" ht="15" x14ac:dyDescent="0.2">
      <c r="A172" s="192"/>
      <c r="B172" s="192"/>
    </row>
    <row r="173" spans="1:2" ht="15" x14ac:dyDescent="0.2">
      <c r="A173" s="192"/>
      <c r="B173" s="192"/>
    </row>
    <row r="174" spans="1:2" ht="15" x14ac:dyDescent="0.2">
      <c r="A174" s="192"/>
      <c r="B174" s="192"/>
    </row>
    <row r="175" spans="1:2" ht="15" x14ac:dyDescent="0.2">
      <c r="A175" s="192"/>
      <c r="B175" s="192"/>
    </row>
    <row r="176" spans="1:2" ht="15" x14ac:dyDescent="0.2">
      <c r="A176" s="192"/>
      <c r="B176" s="192"/>
    </row>
    <row r="177" spans="1:2" ht="15" x14ac:dyDescent="0.2">
      <c r="A177" s="192"/>
      <c r="B177" s="192"/>
    </row>
    <row r="178" spans="1:2" ht="15" x14ac:dyDescent="0.2">
      <c r="A178" s="192"/>
      <c r="B178" s="192"/>
    </row>
    <row r="179" spans="1:2" ht="15" x14ac:dyDescent="0.2">
      <c r="A179" s="192"/>
      <c r="B179" s="192"/>
    </row>
    <row r="180" spans="1:2" ht="15" x14ac:dyDescent="0.2">
      <c r="A180" s="192"/>
      <c r="B180" s="192"/>
    </row>
    <row r="181" spans="1:2" ht="15" x14ac:dyDescent="0.2">
      <c r="A181" s="192"/>
      <c r="B181" s="192"/>
    </row>
    <row r="182" spans="1:2" ht="15" x14ac:dyDescent="0.2">
      <c r="A182" s="192"/>
      <c r="B182" s="192"/>
    </row>
    <row r="183" spans="1:2" ht="15" x14ac:dyDescent="0.2">
      <c r="A183" s="192"/>
      <c r="B183" s="192"/>
    </row>
    <row r="184" spans="1:2" ht="15" x14ac:dyDescent="0.2">
      <c r="A184" s="192"/>
      <c r="B184" s="192"/>
    </row>
    <row r="185" spans="1:2" ht="15" x14ac:dyDescent="0.2">
      <c r="A185" s="192"/>
      <c r="B185" s="192"/>
    </row>
    <row r="186" spans="1:2" ht="15" x14ac:dyDescent="0.2">
      <c r="A186" s="192"/>
      <c r="B186" s="192"/>
    </row>
    <row r="187" spans="1:2" ht="15" x14ac:dyDescent="0.2">
      <c r="A187" s="192"/>
      <c r="B187" s="192"/>
    </row>
    <row r="188" spans="1:2" ht="15" x14ac:dyDescent="0.2">
      <c r="A188" s="192"/>
      <c r="B188" s="192"/>
    </row>
    <row r="189" spans="1:2" ht="15" x14ac:dyDescent="0.2">
      <c r="A189" s="192"/>
      <c r="B189" s="192"/>
    </row>
    <row r="190" spans="1:2" ht="15" x14ac:dyDescent="0.2">
      <c r="A190" s="192"/>
      <c r="B190" s="192"/>
    </row>
    <row r="191" spans="1:2" ht="15" x14ac:dyDescent="0.2">
      <c r="A191" s="192"/>
      <c r="B191" s="192"/>
    </row>
    <row r="192" spans="1:2" ht="15" x14ac:dyDescent="0.2">
      <c r="A192" s="192"/>
      <c r="B192" s="192"/>
    </row>
    <row r="193" spans="1:2" ht="15" x14ac:dyDescent="0.2">
      <c r="A193" s="192"/>
      <c r="B193" s="192"/>
    </row>
    <row r="194" spans="1:2" ht="15" x14ac:dyDescent="0.2">
      <c r="A194" s="192"/>
      <c r="B194" s="192"/>
    </row>
    <row r="195" spans="1:2" ht="15" x14ac:dyDescent="0.2">
      <c r="A195" s="192"/>
      <c r="B195" s="192"/>
    </row>
    <row r="196" spans="1:2" ht="15" x14ac:dyDescent="0.2">
      <c r="A196" s="192"/>
      <c r="B196" s="192"/>
    </row>
    <row r="197" spans="1:2" ht="15" x14ac:dyDescent="0.2">
      <c r="A197" s="192"/>
      <c r="B197" s="192"/>
    </row>
    <row r="198" spans="1:2" ht="15" x14ac:dyDescent="0.2">
      <c r="A198" s="192"/>
      <c r="B198" s="192"/>
    </row>
    <row r="199" spans="1:2" ht="15" x14ac:dyDescent="0.2">
      <c r="A199" s="192"/>
      <c r="B199" s="192"/>
    </row>
    <row r="200" spans="1:2" ht="15" x14ac:dyDescent="0.2">
      <c r="A200" s="192"/>
      <c r="B200" s="192"/>
    </row>
    <row r="201" spans="1:2" ht="15" x14ac:dyDescent="0.2">
      <c r="A201" s="192"/>
      <c r="B201" s="192"/>
    </row>
    <row r="202" spans="1:2" ht="15" x14ac:dyDescent="0.2">
      <c r="A202" s="192"/>
      <c r="B202" s="192"/>
    </row>
    <row r="203" spans="1:2" ht="15" x14ac:dyDescent="0.2">
      <c r="A203" s="192"/>
      <c r="B203" s="192"/>
    </row>
    <row r="204" spans="1:2" ht="15" x14ac:dyDescent="0.2">
      <c r="A204" s="192"/>
      <c r="B204" s="192"/>
    </row>
    <row r="205" spans="1:2" ht="15" x14ac:dyDescent="0.2">
      <c r="A205" s="192"/>
      <c r="B205" s="192"/>
    </row>
    <row r="206" spans="1:2" ht="15" x14ac:dyDescent="0.2">
      <c r="A206" s="192"/>
      <c r="B206" s="192"/>
    </row>
    <row r="207" spans="1:2" ht="15" x14ac:dyDescent="0.2">
      <c r="A207" s="192"/>
      <c r="B207" s="192"/>
    </row>
    <row r="208" spans="1:2" ht="15" x14ac:dyDescent="0.2">
      <c r="A208" s="192"/>
      <c r="B208" s="192"/>
    </row>
    <row r="209" spans="1:2" ht="15" x14ac:dyDescent="0.2">
      <c r="A209" s="192"/>
      <c r="B209" s="192"/>
    </row>
    <row r="210" spans="1:2" ht="15" x14ac:dyDescent="0.2">
      <c r="A210" s="192"/>
      <c r="B210" s="192"/>
    </row>
    <row r="211" spans="1:2" ht="15" x14ac:dyDescent="0.2">
      <c r="A211" s="192"/>
      <c r="B211" s="192"/>
    </row>
    <row r="212" spans="1:2" ht="15" x14ac:dyDescent="0.2">
      <c r="A212" s="192"/>
      <c r="B212" s="192"/>
    </row>
    <row r="213" spans="1:2" ht="15" x14ac:dyDescent="0.2">
      <c r="A213" s="192"/>
      <c r="B213" s="192"/>
    </row>
    <row r="214" spans="1:2" ht="15" x14ac:dyDescent="0.2">
      <c r="A214" s="192"/>
      <c r="B214" s="192"/>
    </row>
    <row r="215" spans="1:2" ht="15" x14ac:dyDescent="0.2">
      <c r="A215" s="192"/>
      <c r="B215" s="192"/>
    </row>
    <row r="216" spans="1:2" ht="15" x14ac:dyDescent="0.2">
      <c r="A216" s="192"/>
      <c r="B216" s="192"/>
    </row>
    <row r="217" spans="1:2" ht="15" x14ac:dyDescent="0.2">
      <c r="A217" s="192"/>
      <c r="B217" s="192"/>
    </row>
    <row r="218" spans="1:2" ht="15" x14ac:dyDescent="0.2">
      <c r="A218" s="192"/>
      <c r="B218" s="192"/>
    </row>
    <row r="219" spans="1:2" ht="15" x14ac:dyDescent="0.2">
      <c r="A219" s="192"/>
      <c r="B219" s="192"/>
    </row>
    <row r="220" spans="1:2" ht="15" x14ac:dyDescent="0.2">
      <c r="A220" s="192"/>
      <c r="B220" s="192"/>
    </row>
    <row r="221" spans="1:2" ht="15" x14ac:dyDescent="0.2">
      <c r="A221" s="192"/>
      <c r="B221" s="192"/>
    </row>
    <row r="222" spans="1:2" ht="15" x14ac:dyDescent="0.2">
      <c r="A222" s="192"/>
      <c r="B222" s="192"/>
    </row>
    <row r="223" spans="1:2" ht="15" x14ac:dyDescent="0.2">
      <c r="A223" s="192"/>
      <c r="B223" s="192"/>
    </row>
    <row r="224" spans="1:2" ht="15" x14ac:dyDescent="0.2">
      <c r="A224" s="192"/>
      <c r="B224" s="192"/>
    </row>
    <row r="225" spans="1:2" ht="15" x14ac:dyDescent="0.2">
      <c r="A225" s="192"/>
      <c r="B225" s="192"/>
    </row>
    <row r="226" spans="1:2" ht="15" x14ac:dyDescent="0.2">
      <c r="A226" s="192"/>
      <c r="B226" s="192"/>
    </row>
    <row r="227" spans="1:2" ht="15" x14ac:dyDescent="0.2">
      <c r="A227" s="192"/>
      <c r="B227" s="192"/>
    </row>
    <row r="228" spans="1:2" ht="15" x14ac:dyDescent="0.2">
      <c r="A228" s="192"/>
      <c r="B228" s="192"/>
    </row>
    <row r="229" spans="1:2" ht="15" x14ac:dyDescent="0.2">
      <c r="A229" s="192"/>
      <c r="B229" s="192"/>
    </row>
    <row r="230" spans="1:2" ht="15" x14ac:dyDescent="0.2">
      <c r="A230" s="192"/>
      <c r="B230" s="192"/>
    </row>
    <row r="231" spans="1:2" ht="15" x14ac:dyDescent="0.2">
      <c r="A231" s="192"/>
      <c r="B231" s="192"/>
    </row>
    <row r="232" spans="1:2" ht="15" x14ac:dyDescent="0.2">
      <c r="A232" s="192"/>
      <c r="B232" s="192"/>
    </row>
    <row r="233" spans="1:2" ht="15" x14ac:dyDescent="0.2">
      <c r="A233" s="192"/>
      <c r="B233" s="192"/>
    </row>
    <row r="234" spans="1:2" ht="15" x14ac:dyDescent="0.2">
      <c r="A234" s="192"/>
      <c r="B234" s="192"/>
    </row>
    <row r="235" spans="1:2" ht="15" x14ac:dyDescent="0.2">
      <c r="A235" s="192"/>
      <c r="B235" s="192"/>
    </row>
    <row r="236" spans="1:2" ht="15" x14ac:dyDescent="0.2">
      <c r="A236" s="192"/>
      <c r="B236" s="192"/>
    </row>
    <row r="237" spans="1:2" ht="15" x14ac:dyDescent="0.2">
      <c r="A237" s="192"/>
      <c r="B237" s="192"/>
    </row>
    <row r="238" spans="1:2" ht="15" x14ac:dyDescent="0.2">
      <c r="A238" s="192"/>
      <c r="B238" s="192"/>
    </row>
    <row r="239" spans="1:2" ht="15" x14ac:dyDescent="0.2">
      <c r="A239" s="192"/>
      <c r="B239" s="192"/>
    </row>
    <row r="240" spans="1:2" ht="15" x14ac:dyDescent="0.2">
      <c r="A240" s="192"/>
      <c r="B240" s="192"/>
    </row>
    <row r="241" spans="1:2" ht="15" x14ac:dyDescent="0.2">
      <c r="A241" s="192"/>
      <c r="B241" s="192"/>
    </row>
    <row r="242" spans="1:2" ht="15" x14ac:dyDescent="0.2">
      <c r="A242" s="192"/>
      <c r="B242" s="192"/>
    </row>
    <row r="243" spans="1:2" ht="15" x14ac:dyDescent="0.2">
      <c r="A243" s="192"/>
      <c r="B243" s="192"/>
    </row>
    <row r="244" spans="1:2" ht="15" x14ac:dyDescent="0.2">
      <c r="A244" s="192"/>
      <c r="B244" s="192"/>
    </row>
    <row r="245" spans="1:2" ht="15" x14ac:dyDescent="0.2">
      <c r="A245" s="192"/>
      <c r="B245" s="192"/>
    </row>
    <row r="246" spans="1:2" ht="15" x14ac:dyDescent="0.2">
      <c r="A246" s="192"/>
      <c r="B246" s="192"/>
    </row>
    <row r="247" spans="1:2" ht="15" x14ac:dyDescent="0.2">
      <c r="A247" s="192"/>
      <c r="B247" s="192"/>
    </row>
    <row r="248" spans="1:2" ht="15" x14ac:dyDescent="0.2">
      <c r="A248" s="192"/>
      <c r="B248" s="192"/>
    </row>
    <row r="249" spans="1:2" ht="15" x14ac:dyDescent="0.2">
      <c r="A249" s="192"/>
      <c r="B249" s="192"/>
    </row>
    <row r="250" spans="1:2" ht="15" x14ac:dyDescent="0.2">
      <c r="A250" s="192"/>
      <c r="B250" s="192"/>
    </row>
    <row r="251" spans="1:2" ht="15" x14ac:dyDescent="0.2">
      <c r="A251" s="192"/>
      <c r="B251" s="192"/>
    </row>
    <row r="252" spans="1:2" ht="15" x14ac:dyDescent="0.2">
      <c r="A252" s="192"/>
      <c r="B252" s="192"/>
    </row>
    <row r="253" spans="1:2" ht="15" x14ac:dyDescent="0.2">
      <c r="A253" s="192"/>
      <c r="B253" s="192"/>
    </row>
    <row r="254" spans="1:2" ht="15" x14ac:dyDescent="0.2">
      <c r="A254" s="192"/>
      <c r="B254" s="192"/>
    </row>
    <row r="255" spans="1:2" ht="15" x14ac:dyDescent="0.2">
      <c r="A255" s="192"/>
      <c r="B255" s="192"/>
    </row>
    <row r="256" spans="1:2" ht="15" x14ac:dyDescent="0.2">
      <c r="A256" s="192"/>
      <c r="B256" s="192"/>
    </row>
    <row r="257" spans="1:2" ht="15" x14ac:dyDescent="0.2">
      <c r="A257" s="192"/>
      <c r="B257" s="192"/>
    </row>
    <row r="258" spans="1:2" ht="15" x14ac:dyDescent="0.2">
      <c r="A258" s="192"/>
      <c r="B258" s="192"/>
    </row>
    <row r="259" spans="1:2" ht="15" x14ac:dyDescent="0.2">
      <c r="A259" s="192"/>
      <c r="B259" s="192"/>
    </row>
    <row r="260" spans="1:2" ht="15" x14ac:dyDescent="0.2">
      <c r="A260" s="192"/>
      <c r="B260" s="192"/>
    </row>
    <row r="261" spans="1:2" ht="15" x14ac:dyDescent="0.2">
      <c r="A261" s="192"/>
      <c r="B261" s="192"/>
    </row>
    <row r="262" spans="1:2" ht="15" x14ac:dyDescent="0.2">
      <c r="A262" s="192"/>
      <c r="B262" s="192"/>
    </row>
    <row r="263" spans="1:2" ht="15" x14ac:dyDescent="0.2">
      <c r="A263" s="192"/>
      <c r="B263" s="192"/>
    </row>
    <row r="264" spans="1:2" ht="15" x14ac:dyDescent="0.2">
      <c r="A264" s="192"/>
      <c r="B264" s="192"/>
    </row>
    <row r="265" spans="1:2" ht="15" x14ac:dyDescent="0.2">
      <c r="A265" s="192"/>
      <c r="B265" s="192"/>
    </row>
    <row r="266" spans="1:2" ht="15" x14ac:dyDescent="0.2">
      <c r="A266" s="192"/>
      <c r="B266" s="192"/>
    </row>
    <row r="267" spans="1:2" ht="15" x14ac:dyDescent="0.2">
      <c r="A267" s="192"/>
      <c r="B267" s="192"/>
    </row>
    <row r="268" spans="1:2" ht="15" x14ac:dyDescent="0.2">
      <c r="A268" s="192"/>
      <c r="B268" s="192"/>
    </row>
    <row r="269" spans="1:2" ht="15" x14ac:dyDescent="0.2">
      <c r="A269" s="192"/>
      <c r="B269" s="192"/>
    </row>
    <row r="270" spans="1:2" ht="15" x14ac:dyDescent="0.2">
      <c r="A270" s="192"/>
      <c r="B270" s="192"/>
    </row>
    <row r="271" spans="1:2" ht="15" x14ac:dyDescent="0.2">
      <c r="A271" s="192"/>
      <c r="B271" s="192"/>
    </row>
    <row r="272" spans="1:2" ht="15" x14ac:dyDescent="0.2">
      <c r="A272" s="192"/>
      <c r="B272" s="192"/>
    </row>
    <row r="273" spans="1:2" ht="15" x14ac:dyDescent="0.2">
      <c r="A273" s="192"/>
      <c r="B273" s="192"/>
    </row>
    <row r="274" spans="1:2" ht="15" x14ac:dyDescent="0.2">
      <c r="A274" s="192"/>
      <c r="B274" s="192"/>
    </row>
    <row r="275" spans="1:2" ht="15" x14ac:dyDescent="0.2">
      <c r="A275" s="192"/>
      <c r="B275" s="192"/>
    </row>
    <row r="276" spans="1:2" ht="15" x14ac:dyDescent="0.2">
      <c r="A276" s="192"/>
      <c r="B276" s="192"/>
    </row>
    <row r="277" spans="1:2" ht="15" x14ac:dyDescent="0.2">
      <c r="A277" s="192"/>
      <c r="B277" s="192"/>
    </row>
    <row r="278" spans="1:2" ht="15" x14ac:dyDescent="0.2">
      <c r="A278" s="192"/>
      <c r="B278" s="192"/>
    </row>
    <row r="279" spans="1:2" ht="15" x14ac:dyDescent="0.2">
      <c r="A279" s="192"/>
      <c r="B279" s="192"/>
    </row>
    <row r="280" spans="1:2" ht="15" x14ac:dyDescent="0.2">
      <c r="A280" s="192"/>
      <c r="B280" s="192"/>
    </row>
    <row r="281" spans="1:2" ht="15" x14ac:dyDescent="0.2">
      <c r="A281" s="192"/>
      <c r="B281" s="192"/>
    </row>
    <row r="282" spans="1:2" ht="15" x14ac:dyDescent="0.2">
      <c r="A282" s="192"/>
      <c r="B282" s="192"/>
    </row>
    <row r="283" spans="1:2" ht="15" x14ac:dyDescent="0.2">
      <c r="A283" s="192"/>
      <c r="B283" s="192"/>
    </row>
    <row r="284" spans="1:2" ht="15" x14ac:dyDescent="0.2">
      <c r="A284" s="192"/>
      <c r="B284" s="192"/>
    </row>
    <row r="285" spans="1:2" ht="15" x14ac:dyDescent="0.2">
      <c r="A285" s="192"/>
      <c r="B285" s="192"/>
    </row>
    <row r="286" spans="1:2" ht="15" x14ac:dyDescent="0.2">
      <c r="A286" s="192"/>
      <c r="B286" s="192"/>
    </row>
    <row r="287" spans="1:2" ht="15" x14ac:dyDescent="0.2">
      <c r="A287" s="192"/>
      <c r="B287" s="192"/>
    </row>
    <row r="288" spans="1:2" ht="15" x14ac:dyDescent="0.2">
      <c r="A288" s="192"/>
      <c r="B288" s="192"/>
    </row>
    <row r="289" spans="1:2" ht="15" x14ac:dyDescent="0.2">
      <c r="A289" s="192"/>
      <c r="B289" s="192"/>
    </row>
    <row r="290" spans="1:2" ht="15" x14ac:dyDescent="0.2">
      <c r="A290" s="192"/>
      <c r="B290" s="192"/>
    </row>
    <row r="291" spans="1:2" ht="15" x14ac:dyDescent="0.2">
      <c r="A291" s="192"/>
      <c r="B291" s="192"/>
    </row>
    <row r="292" spans="1:2" ht="15" x14ac:dyDescent="0.2">
      <c r="A292" s="192"/>
      <c r="B292" s="192"/>
    </row>
    <row r="293" spans="1:2" ht="15" x14ac:dyDescent="0.2">
      <c r="A293" s="192"/>
      <c r="B293" s="192"/>
    </row>
    <row r="294" spans="1:2" ht="15" x14ac:dyDescent="0.2">
      <c r="A294" s="192"/>
      <c r="B294" s="192"/>
    </row>
    <row r="295" spans="1:2" ht="15" x14ac:dyDescent="0.2">
      <c r="A295" s="192"/>
      <c r="B295" s="192"/>
    </row>
    <row r="296" spans="1:2" ht="15" x14ac:dyDescent="0.2">
      <c r="A296" s="192"/>
      <c r="B296" s="192"/>
    </row>
    <row r="297" spans="1:2" ht="15" x14ac:dyDescent="0.2">
      <c r="A297" s="192"/>
      <c r="B297" s="192"/>
    </row>
    <row r="298" spans="1:2" ht="15" x14ac:dyDescent="0.2">
      <c r="A298" s="192"/>
      <c r="B298" s="192"/>
    </row>
    <row r="299" spans="1:2" ht="15" x14ac:dyDescent="0.2">
      <c r="A299" s="192"/>
      <c r="B299" s="192"/>
    </row>
    <row r="300" spans="1:2" ht="15" x14ac:dyDescent="0.2">
      <c r="A300" s="192"/>
      <c r="B300" s="192"/>
    </row>
    <row r="301" spans="1:2" ht="15" x14ac:dyDescent="0.2">
      <c r="A301" s="192"/>
      <c r="B301" s="192"/>
    </row>
    <row r="302" spans="1:2" ht="15" x14ac:dyDescent="0.2">
      <c r="A302" s="192"/>
      <c r="B302" s="192"/>
    </row>
    <row r="303" spans="1:2" ht="15" x14ac:dyDescent="0.2">
      <c r="A303" s="192"/>
      <c r="B303" s="192"/>
    </row>
    <row r="304" spans="1:2" ht="15" x14ac:dyDescent="0.2">
      <c r="A304" s="192"/>
      <c r="B304" s="192"/>
    </row>
    <row r="305" spans="1:2" ht="15" x14ac:dyDescent="0.2">
      <c r="A305" s="192"/>
      <c r="B305" s="192"/>
    </row>
    <row r="306" spans="1:2" ht="15" x14ac:dyDescent="0.2">
      <c r="A306" s="192"/>
      <c r="B306" s="192"/>
    </row>
    <row r="307" spans="1:2" ht="15" x14ac:dyDescent="0.2">
      <c r="A307" s="192"/>
      <c r="B307" s="192"/>
    </row>
    <row r="308" spans="1:2" ht="15" x14ac:dyDescent="0.2">
      <c r="A308" s="192"/>
      <c r="B308" s="192"/>
    </row>
    <row r="309" spans="1:2" ht="15" x14ac:dyDescent="0.2">
      <c r="A309" s="192"/>
      <c r="B309" s="192"/>
    </row>
    <row r="310" spans="1:2" ht="15" x14ac:dyDescent="0.2">
      <c r="A310" s="192"/>
      <c r="B310" s="192"/>
    </row>
    <row r="311" spans="1:2" ht="15" x14ac:dyDescent="0.2">
      <c r="A311" s="192"/>
      <c r="B311" s="192"/>
    </row>
    <row r="312" spans="1:2" ht="15" x14ac:dyDescent="0.2">
      <c r="A312" s="192"/>
      <c r="B312" s="192"/>
    </row>
    <row r="313" spans="1:2" ht="15" x14ac:dyDescent="0.2">
      <c r="A313" s="192"/>
      <c r="B313" s="192"/>
    </row>
    <row r="314" spans="1:2" ht="15" x14ac:dyDescent="0.2">
      <c r="A314" s="192"/>
      <c r="B314" s="192"/>
    </row>
    <row r="315" spans="1:2" ht="15" x14ac:dyDescent="0.2">
      <c r="A315" s="192"/>
      <c r="B315" s="192"/>
    </row>
    <row r="316" spans="1:2" ht="15" x14ac:dyDescent="0.2">
      <c r="A316" s="192"/>
      <c r="B316" s="192"/>
    </row>
    <row r="317" spans="1:2" ht="15" x14ac:dyDescent="0.2">
      <c r="A317" s="192"/>
      <c r="B317" s="192"/>
    </row>
    <row r="318" spans="1:2" ht="15" x14ac:dyDescent="0.2">
      <c r="A318" s="192"/>
      <c r="B318" s="192"/>
    </row>
    <row r="319" spans="1:2" ht="15" x14ac:dyDescent="0.2">
      <c r="A319" s="192"/>
      <c r="B319" s="192"/>
    </row>
    <row r="320" spans="1:2" ht="15" x14ac:dyDescent="0.2">
      <c r="A320" s="192"/>
      <c r="B320" s="192"/>
    </row>
    <row r="321" spans="1:2" ht="15" x14ac:dyDescent="0.2">
      <c r="A321" s="192"/>
      <c r="B321" s="192"/>
    </row>
    <row r="322" spans="1:2" ht="15" x14ac:dyDescent="0.2">
      <c r="A322" s="192"/>
      <c r="B322" s="192"/>
    </row>
    <row r="323" spans="1:2" ht="15" x14ac:dyDescent="0.2">
      <c r="A323" s="192"/>
      <c r="B323" s="192"/>
    </row>
    <row r="324" spans="1:2" ht="15" x14ac:dyDescent="0.2">
      <c r="A324" s="192"/>
      <c r="B324" s="192"/>
    </row>
    <row r="325" spans="1:2" ht="15" x14ac:dyDescent="0.2">
      <c r="A325" s="192"/>
      <c r="B325" s="192"/>
    </row>
    <row r="326" spans="1:2" ht="15" x14ac:dyDescent="0.2">
      <c r="A326" s="192"/>
      <c r="B326" s="192"/>
    </row>
    <row r="327" spans="1:2" ht="15" x14ac:dyDescent="0.2">
      <c r="A327" s="192"/>
      <c r="B327" s="192"/>
    </row>
    <row r="328" spans="1:2" ht="15" x14ac:dyDescent="0.2">
      <c r="A328" s="192"/>
      <c r="B328" s="192"/>
    </row>
    <row r="329" spans="1:2" ht="15" x14ac:dyDescent="0.2">
      <c r="A329" s="192"/>
      <c r="B329" s="192"/>
    </row>
    <row r="330" spans="1:2" ht="15" x14ac:dyDescent="0.2">
      <c r="A330" s="192"/>
      <c r="B330" s="192"/>
    </row>
    <row r="331" spans="1:2" ht="15" x14ac:dyDescent="0.2">
      <c r="A331" s="192"/>
      <c r="B331" s="192"/>
    </row>
    <row r="332" spans="1:2" ht="15" x14ac:dyDescent="0.2">
      <c r="A332" s="192"/>
      <c r="B332" s="192"/>
    </row>
    <row r="333" spans="1:2" ht="15" x14ac:dyDescent="0.2">
      <c r="A333" s="192"/>
      <c r="B333" s="192"/>
    </row>
    <row r="334" spans="1:2" ht="15" x14ac:dyDescent="0.2">
      <c r="A334" s="192"/>
      <c r="B334" s="192"/>
    </row>
    <row r="335" spans="1:2" ht="15" x14ac:dyDescent="0.2">
      <c r="A335" s="192"/>
      <c r="B335" s="192"/>
    </row>
    <row r="336" spans="1:2" ht="15" x14ac:dyDescent="0.2">
      <c r="A336" s="192"/>
      <c r="B336" s="192"/>
    </row>
    <row r="337" spans="1:2" ht="15" x14ac:dyDescent="0.2">
      <c r="A337" s="192"/>
      <c r="B337" s="192"/>
    </row>
    <row r="338" spans="1:2" ht="15" x14ac:dyDescent="0.2">
      <c r="A338" s="192"/>
      <c r="B338" s="192"/>
    </row>
    <row r="339" spans="1:2" ht="15" x14ac:dyDescent="0.2">
      <c r="A339" s="192"/>
      <c r="B339" s="192"/>
    </row>
    <row r="340" spans="1:2" ht="15" x14ac:dyDescent="0.2">
      <c r="A340" s="192"/>
      <c r="B340" s="192"/>
    </row>
    <row r="341" spans="1:2" ht="15" x14ac:dyDescent="0.2">
      <c r="A341" s="192"/>
      <c r="B341" s="192"/>
    </row>
    <row r="342" spans="1:2" ht="15" x14ac:dyDescent="0.2">
      <c r="A342" s="192"/>
      <c r="B342" s="192"/>
    </row>
    <row r="343" spans="1:2" ht="15" x14ac:dyDescent="0.2">
      <c r="A343" s="192"/>
      <c r="B343" s="192"/>
    </row>
    <row r="344" spans="1:2" ht="15" x14ac:dyDescent="0.2">
      <c r="A344" s="192"/>
      <c r="B344" s="192"/>
    </row>
    <row r="345" spans="1:2" ht="15" x14ac:dyDescent="0.2">
      <c r="A345" s="192"/>
      <c r="B345" s="192"/>
    </row>
    <row r="346" spans="1:2" ht="15" x14ac:dyDescent="0.2">
      <c r="A346" s="192"/>
      <c r="B346" s="192"/>
    </row>
    <row r="347" spans="1:2" ht="15" x14ac:dyDescent="0.2">
      <c r="A347" s="192"/>
      <c r="B347" s="192"/>
    </row>
    <row r="348" spans="1:2" ht="15" x14ac:dyDescent="0.2">
      <c r="A348" s="192"/>
      <c r="B348" s="192"/>
    </row>
    <row r="349" spans="1:2" ht="15" x14ac:dyDescent="0.2">
      <c r="A349" s="192"/>
      <c r="B349" s="192"/>
    </row>
    <row r="350" spans="1:2" ht="15" x14ac:dyDescent="0.2">
      <c r="A350" s="192"/>
      <c r="B350" s="192"/>
    </row>
    <row r="351" spans="1:2" ht="15" x14ac:dyDescent="0.2">
      <c r="A351" s="192"/>
      <c r="B351" s="192"/>
    </row>
    <row r="352" spans="1:2" ht="15" x14ac:dyDescent="0.2">
      <c r="A352" s="192"/>
      <c r="B352" s="192"/>
    </row>
    <row r="353" spans="1:2" ht="15" x14ac:dyDescent="0.2">
      <c r="A353" s="192"/>
      <c r="B353" s="192"/>
    </row>
    <row r="354" spans="1:2" ht="15" x14ac:dyDescent="0.2">
      <c r="A354" s="192"/>
      <c r="B354" s="192"/>
    </row>
    <row r="355" spans="1:2" ht="15" x14ac:dyDescent="0.2">
      <c r="A355" s="192"/>
      <c r="B355" s="192"/>
    </row>
    <row r="356" spans="1:2" ht="15" x14ac:dyDescent="0.2">
      <c r="A356" s="192"/>
      <c r="B356" s="192"/>
    </row>
    <row r="357" spans="1:2" ht="15" x14ac:dyDescent="0.2">
      <c r="A357" s="192"/>
      <c r="B357" s="192"/>
    </row>
    <row r="358" spans="1:2" ht="15" x14ac:dyDescent="0.2">
      <c r="A358" s="192"/>
      <c r="B358" s="192"/>
    </row>
    <row r="359" spans="1:2" ht="15" x14ac:dyDescent="0.2">
      <c r="A359" s="192"/>
      <c r="B359" s="192"/>
    </row>
    <row r="360" spans="1:2" ht="15" x14ac:dyDescent="0.2">
      <c r="A360" s="192"/>
      <c r="B360" s="192"/>
    </row>
    <row r="361" spans="1:2" ht="15" x14ac:dyDescent="0.2">
      <c r="A361" s="192"/>
      <c r="B361" s="192"/>
    </row>
    <row r="362" spans="1:2" ht="15" x14ac:dyDescent="0.2">
      <c r="A362" s="192"/>
      <c r="B362" s="192"/>
    </row>
    <row r="363" spans="1:2" ht="15" x14ac:dyDescent="0.2">
      <c r="A363" s="192"/>
      <c r="B363" s="192"/>
    </row>
    <row r="364" spans="1:2" ht="15" x14ac:dyDescent="0.2">
      <c r="A364" s="192"/>
      <c r="B364" s="192"/>
    </row>
    <row r="365" spans="1:2" ht="15" x14ac:dyDescent="0.2">
      <c r="A365" s="192"/>
      <c r="B365" s="192"/>
    </row>
    <row r="366" spans="1:2" ht="15" x14ac:dyDescent="0.2">
      <c r="A366" s="192"/>
      <c r="B366" s="192"/>
    </row>
    <row r="367" spans="1:2" ht="15" x14ac:dyDescent="0.2">
      <c r="A367" s="192"/>
      <c r="B367" s="192"/>
    </row>
    <row r="368" spans="1:2" ht="15" x14ac:dyDescent="0.2">
      <c r="A368" s="192"/>
      <c r="B368" s="192"/>
    </row>
    <row r="369" spans="1:2" ht="15" x14ac:dyDescent="0.2">
      <c r="A369" s="192"/>
      <c r="B369" s="192"/>
    </row>
    <row r="370" spans="1:2" ht="15" x14ac:dyDescent="0.2">
      <c r="A370" s="192"/>
      <c r="B370" s="192"/>
    </row>
    <row r="371" spans="1:2" ht="15" x14ac:dyDescent="0.2">
      <c r="A371" s="192"/>
      <c r="B371" s="192"/>
    </row>
    <row r="372" spans="1:2" ht="15" x14ac:dyDescent="0.2">
      <c r="A372" s="192"/>
      <c r="B372" s="192"/>
    </row>
    <row r="373" spans="1:2" ht="15" x14ac:dyDescent="0.2">
      <c r="A373" s="192"/>
      <c r="B373" s="192"/>
    </row>
    <row r="374" spans="1:2" ht="15" x14ac:dyDescent="0.2">
      <c r="A374" s="192"/>
      <c r="B374" s="192"/>
    </row>
    <row r="375" spans="1:2" ht="15" x14ac:dyDescent="0.2">
      <c r="A375" s="192"/>
      <c r="B375" s="192"/>
    </row>
    <row r="376" spans="1:2" ht="15" x14ac:dyDescent="0.2">
      <c r="A376" s="192"/>
      <c r="B376" s="192"/>
    </row>
    <row r="377" spans="1:2" ht="15" x14ac:dyDescent="0.2">
      <c r="A377" s="192"/>
      <c r="B377" s="192"/>
    </row>
    <row r="378" spans="1:2" ht="15" x14ac:dyDescent="0.2">
      <c r="A378" s="192"/>
      <c r="B378" s="192"/>
    </row>
    <row r="379" spans="1:2" ht="15" x14ac:dyDescent="0.2">
      <c r="A379" s="192"/>
      <c r="B379" s="192"/>
    </row>
    <row r="380" spans="1:2" ht="15" x14ac:dyDescent="0.2">
      <c r="A380" s="192"/>
      <c r="B380" s="192"/>
    </row>
    <row r="381" spans="1:2" ht="15" x14ac:dyDescent="0.2">
      <c r="A381" s="192"/>
      <c r="B381" s="192"/>
    </row>
    <row r="382" spans="1:2" ht="15" x14ac:dyDescent="0.2">
      <c r="A382" s="192"/>
      <c r="B382" s="192"/>
    </row>
    <row r="383" spans="1:2" ht="15" x14ac:dyDescent="0.2">
      <c r="A383" s="192"/>
      <c r="B383" s="192"/>
    </row>
    <row r="384" spans="1:2" ht="15" x14ac:dyDescent="0.2">
      <c r="A384" s="192"/>
      <c r="B384" s="192"/>
    </row>
    <row r="385" spans="1:2" ht="15" x14ac:dyDescent="0.2">
      <c r="A385" s="192"/>
      <c r="B385" s="192"/>
    </row>
    <row r="386" spans="1:2" ht="15" x14ac:dyDescent="0.2">
      <c r="A386" s="192"/>
      <c r="B386" s="192"/>
    </row>
    <row r="387" spans="1:2" ht="15" x14ac:dyDescent="0.2">
      <c r="A387" s="192"/>
      <c r="B387" s="192"/>
    </row>
    <row r="388" spans="1:2" ht="15" x14ac:dyDescent="0.2">
      <c r="A388" s="192"/>
      <c r="B388" s="192"/>
    </row>
    <row r="389" spans="1:2" ht="15" x14ac:dyDescent="0.2">
      <c r="A389" s="192"/>
      <c r="B389" s="192"/>
    </row>
    <row r="390" spans="1:2" ht="15" x14ac:dyDescent="0.2">
      <c r="A390" s="192"/>
      <c r="B390" s="192"/>
    </row>
    <row r="391" spans="1:2" ht="15" x14ac:dyDescent="0.2">
      <c r="A391" s="192"/>
      <c r="B391" s="192"/>
    </row>
    <row r="392" spans="1:2" ht="15" x14ac:dyDescent="0.2">
      <c r="A392" s="192"/>
      <c r="B392" s="192"/>
    </row>
    <row r="393" spans="1:2" ht="15" x14ac:dyDescent="0.2">
      <c r="A393" s="192"/>
      <c r="B393" s="192"/>
    </row>
    <row r="394" spans="1:2" ht="15" x14ac:dyDescent="0.2">
      <c r="A394" s="192"/>
      <c r="B394" s="192"/>
    </row>
    <row r="395" spans="1:2" ht="15" x14ac:dyDescent="0.2">
      <c r="A395" s="192"/>
      <c r="B395" s="192"/>
    </row>
    <row r="396" spans="1:2" ht="15" x14ac:dyDescent="0.2">
      <c r="A396" s="192"/>
      <c r="B396" s="192"/>
    </row>
    <row r="397" spans="1:2" ht="15" x14ac:dyDescent="0.2">
      <c r="A397" s="192"/>
      <c r="B397" s="192"/>
    </row>
    <row r="398" spans="1:2" ht="15" x14ac:dyDescent="0.2">
      <c r="A398" s="192"/>
      <c r="B398" s="192"/>
    </row>
    <row r="399" spans="1:2" ht="15" x14ac:dyDescent="0.2">
      <c r="A399" s="192"/>
      <c r="B399" s="192"/>
    </row>
    <row r="400" spans="1:2" ht="15" x14ac:dyDescent="0.2">
      <c r="A400" s="192"/>
      <c r="B400" s="192"/>
    </row>
    <row r="401" spans="1:2" ht="15" x14ac:dyDescent="0.2">
      <c r="A401" s="192"/>
      <c r="B401" s="192"/>
    </row>
    <row r="402" spans="1:2" ht="15" x14ac:dyDescent="0.2">
      <c r="A402" s="192"/>
      <c r="B402" s="192"/>
    </row>
    <row r="403" spans="1:2" ht="15" x14ac:dyDescent="0.2">
      <c r="A403" s="192"/>
      <c r="B403" s="192"/>
    </row>
    <row r="404" spans="1:2" ht="15" x14ac:dyDescent="0.2">
      <c r="A404" s="192"/>
      <c r="B404" s="192"/>
    </row>
    <row r="405" spans="1:2" ht="15" x14ac:dyDescent="0.2">
      <c r="A405" s="192"/>
      <c r="B405" s="192"/>
    </row>
    <row r="406" spans="1:2" ht="15" x14ac:dyDescent="0.2">
      <c r="A406" s="192"/>
      <c r="B406" s="192"/>
    </row>
    <row r="407" spans="1:2" ht="15" x14ac:dyDescent="0.2">
      <c r="A407" s="192"/>
      <c r="B407" s="192"/>
    </row>
    <row r="408" spans="1:2" ht="15" x14ac:dyDescent="0.2">
      <c r="A408" s="192"/>
      <c r="B408" s="192"/>
    </row>
    <row r="409" spans="1:2" ht="15" x14ac:dyDescent="0.2">
      <c r="A409" s="192"/>
      <c r="B409" s="192"/>
    </row>
    <row r="410" spans="1:2" ht="15" x14ac:dyDescent="0.2">
      <c r="A410" s="192"/>
      <c r="B410" s="192"/>
    </row>
    <row r="411" spans="1:2" ht="15" x14ac:dyDescent="0.2">
      <c r="A411" s="192"/>
      <c r="B411" s="192"/>
    </row>
    <row r="412" spans="1:2" ht="15" x14ac:dyDescent="0.2">
      <c r="A412" s="192"/>
      <c r="B412" s="192"/>
    </row>
    <row r="413" spans="1:2" ht="15" x14ac:dyDescent="0.2">
      <c r="A413" s="192"/>
      <c r="B413" s="192"/>
    </row>
    <row r="414" spans="1:2" ht="15" x14ac:dyDescent="0.2">
      <c r="A414" s="192"/>
      <c r="B414" s="192"/>
    </row>
    <row r="415" spans="1:2" ht="15" x14ac:dyDescent="0.2">
      <c r="A415" s="192"/>
      <c r="B415" s="192"/>
    </row>
    <row r="416" spans="1:2" ht="15" x14ac:dyDescent="0.2">
      <c r="A416" s="192"/>
      <c r="B416" s="192"/>
    </row>
    <row r="417" spans="1:2" ht="15" x14ac:dyDescent="0.2">
      <c r="A417" s="192"/>
      <c r="B417" s="192"/>
    </row>
    <row r="418" spans="1:2" ht="15" x14ac:dyDescent="0.2">
      <c r="A418" s="192"/>
      <c r="B418" s="192"/>
    </row>
    <row r="419" spans="1:2" ht="15" x14ac:dyDescent="0.2">
      <c r="A419" s="192"/>
      <c r="B419" s="192"/>
    </row>
    <row r="420" spans="1:2" ht="15" x14ac:dyDescent="0.2">
      <c r="A420" s="192"/>
      <c r="B420" s="192"/>
    </row>
    <row r="421" spans="1:2" ht="15" x14ac:dyDescent="0.2">
      <c r="A421" s="192"/>
      <c r="B421" s="192"/>
    </row>
    <row r="422" spans="1:2" ht="15" x14ac:dyDescent="0.2">
      <c r="A422" s="192"/>
      <c r="B422" s="192"/>
    </row>
    <row r="423" spans="1:2" ht="15" x14ac:dyDescent="0.2">
      <c r="A423" s="192"/>
      <c r="B423" s="192"/>
    </row>
    <row r="424" spans="1:2" ht="15" x14ac:dyDescent="0.2">
      <c r="A424" s="192"/>
      <c r="B424" s="192"/>
    </row>
    <row r="425" spans="1:2" ht="15" x14ac:dyDescent="0.2">
      <c r="A425" s="192"/>
      <c r="B425" s="192"/>
    </row>
    <row r="426" spans="1:2" ht="15" x14ac:dyDescent="0.2">
      <c r="A426" s="192"/>
      <c r="B426" s="192"/>
    </row>
    <row r="427" spans="1:2" ht="15" x14ac:dyDescent="0.2">
      <c r="A427" s="192"/>
      <c r="B427" s="192"/>
    </row>
    <row r="428" spans="1:2" ht="15" x14ac:dyDescent="0.2">
      <c r="A428" s="192"/>
      <c r="B428" s="192"/>
    </row>
    <row r="429" spans="1:2" ht="15" x14ac:dyDescent="0.2">
      <c r="A429" s="192"/>
      <c r="B429" s="192"/>
    </row>
    <row r="430" spans="1:2" ht="15" x14ac:dyDescent="0.2">
      <c r="A430" s="192"/>
      <c r="B430" s="192"/>
    </row>
    <row r="431" spans="1:2" ht="15" x14ac:dyDescent="0.2">
      <c r="A431" s="192"/>
      <c r="B431" s="192"/>
    </row>
    <row r="432" spans="1:2" ht="15" x14ac:dyDescent="0.2">
      <c r="A432" s="192"/>
      <c r="B432" s="192"/>
    </row>
    <row r="433" spans="1:2" ht="15" x14ac:dyDescent="0.2">
      <c r="A433" s="192"/>
      <c r="B433" s="192"/>
    </row>
    <row r="434" spans="1:2" ht="15" x14ac:dyDescent="0.2">
      <c r="A434" s="192"/>
      <c r="B434" s="192"/>
    </row>
    <row r="435" spans="1:2" ht="15" x14ac:dyDescent="0.2">
      <c r="A435" s="192"/>
      <c r="B435" s="192"/>
    </row>
    <row r="436" spans="1:2" ht="15" x14ac:dyDescent="0.2">
      <c r="A436" s="192"/>
      <c r="B436" s="192"/>
    </row>
    <row r="437" spans="1:2" ht="15" x14ac:dyDescent="0.2">
      <c r="A437" s="192"/>
      <c r="B437" s="192"/>
    </row>
    <row r="438" spans="1:2" ht="15" x14ac:dyDescent="0.2">
      <c r="A438" s="192"/>
      <c r="B438" s="192"/>
    </row>
    <row r="439" spans="1:2" ht="15" x14ac:dyDescent="0.2">
      <c r="A439" s="192"/>
      <c r="B439" s="192"/>
    </row>
    <row r="440" spans="1:2" ht="15" x14ac:dyDescent="0.2">
      <c r="A440" s="192"/>
      <c r="B440" s="192"/>
    </row>
    <row r="441" spans="1:2" ht="15" x14ac:dyDescent="0.2">
      <c r="A441" s="192"/>
      <c r="B441" s="192"/>
    </row>
    <row r="442" spans="1:2" ht="15" x14ac:dyDescent="0.2">
      <c r="A442" s="192"/>
      <c r="B442" s="192"/>
    </row>
    <row r="443" spans="1:2" ht="15" x14ac:dyDescent="0.2">
      <c r="A443" s="192"/>
      <c r="B443" s="192"/>
    </row>
    <row r="444" spans="1:2" ht="15" x14ac:dyDescent="0.2">
      <c r="A444" s="192"/>
      <c r="B444" s="192"/>
    </row>
    <row r="445" spans="1:2" ht="15" x14ac:dyDescent="0.2">
      <c r="A445" s="192"/>
      <c r="B445" s="192"/>
    </row>
    <row r="446" spans="1:2" ht="15" x14ac:dyDescent="0.2">
      <c r="A446" s="192"/>
      <c r="B446" s="192"/>
    </row>
    <row r="447" spans="1:2" ht="15" x14ac:dyDescent="0.2">
      <c r="A447" s="192"/>
      <c r="B447" s="192"/>
    </row>
    <row r="448" spans="1:2" ht="15" x14ac:dyDescent="0.2">
      <c r="A448" s="192"/>
      <c r="B448" s="192"/>
    </row>
    <row r="449" spans="1:2" ht="15" x14ac:dyDescent="0.2">
      <c r="A449" s="192"/>
      <c r="B449" s="192"/>
    </row>
    <row r="450" spans="1:2" ht="15" x14ac:dyDescent="0.2">
      <c r="A450" s="192"/>
      <c r="B450" s="192"/>
    </row>
    <row r="451" spans="1:2" ht="15" x14ac:dyDescent="0.2">
      <c r="A451" s="192"/>
      <c r="B451" s="192"/>
    </row>
    <row r="452" spans="1:2" ht="15" x14ac:dyDescent="0.2">
      <c r="A452" s="192"/>
      <c r="B452" s="192"/>
    </row>
    <row r="453" spans="1:2" ht="15" x14ac:dyDescent="0.2">
      <c r="A453" s="192"/>
      <c r="B453" s="192"/>
    </row>
    <row r="454" spans="1:2" ht="15" x14ac:dyDescent="0.2">
      <c r="A454" s="192"/>
      <c r="B454" s="192"/>
    </row>
    <row r="455" spans="1:2" ht="15" x14ac:dyDescent="0.2">
      <c r="A455" s="192"/>
      <c r="B455" s="192"/>
    </row>
    <row r="456" spans="1:2" ht="15" x14ac:dyDescent="0.2">
      <c r="A456" s="192"/>
      <c r="B456" s="192"/>
    </row>
    <row r="457" spans="1:2" ht="15" x14ac:dyDescent="0.2">
      <c r="A457" s="192"/>
      <c r="B457" s="192"/>
    </row>
    <row r="458" spans="1:2" ht="15" x14ac:dyDescent="0.2">
      <c r="A458" s="192"/>
      <c r="B458" s="192"/>
    </row>
    <row r="459" spans="1:2" ht="15" x14ac:dyDescent="0.2">
      <c r="A459" s="192"/>
      <c r="B459" s="192"/>
    </row>
    <row r="460" spans="1:2" ht="15" x14ac:dyDescent="0.2">
      <c r="A460" s="192"/>
      <c r="B460" s="192"/>
    </row>
    <row r="461" spans="1:2" ht="15" x14ac:dyDescent="0.2">
      <c r="A461" s="192"/>
      <c r="B461" s="192"/>
    </row>
    <row r="462" spans="1:2" ht="15" x14ac:dyDescent="0.2">
      <c r="A462" s="192"/>
      <c r="B462" s="192"/>
    </row>
    <row r="463" spans="1:2" ht="15" x14ac:dyDescent="0.2">
      <c r="A463" s="192"/>
      <c r="B463" s="192"/>
    </row>
    <row r="464" spans="1:2" ht="15" x14ac:dyDescent="0.2">
      <c r="A464" s="192"/>
      <c r="B464" s="192"/>
    </row>
    <row r="465" spans="1:2" ht="15" x14ac:dyDescent="0.2">
      <c r="A465" s="192"/>
      <c r="B465" s="192"/>
    </row>
    <row r="466" spans="1:2" ht="15" x14ac:dyDescent="0.2">
      <c r="A466" s="192"/>
      <c r="B466" s="192"/>
    </row>
    <row r="467" spans="1:2" ht="15" x14ac:dyDescent="0.2">
      <c r="A467" s="192"/>
      <c r="B467" s="192"/>
    </row>
    <row r="468" spans="1:2" ht="15" x14ac:dyDescent="0.2">
      <c r="A468" s="192"/>
      <c r="B468" s="192"/>
    </row>
    <row r="469" spans="1:2" ht="15" x14ac:dyDescent="0.2">
      <c r="A469" s="192"/>
      <c r="B469" s="192"/>
    </row>
    <row r="470" spans="1:2" ht="15" x14ac:dyDescent="0.2">
      <c r="A470" s="192"/>
      <c r="B470" s="192"/>
    </row>
    <row r="471" spans="1:2" ht="15" x14ac:dyDescent="0.2">
      <c r="A471" s="192"/>
      <c r="B471" s="192"/>
    </row>
    <row r="472" spans="1:2" ht="15" x14ac:dyDescent="0.2">
      <c r="A472" s="192"/>
      <c r="B472" s="192"/>
    </row>
    <row r="473" spans="1:2" ht="15" x14ac:dyDescent="0.2">
      <c r="A473" s="192"/>
      <c r="B473" s="192"/>
    </row>
    <row r="474" spans="1:2" ht="15" x14ac:dyDescent="0.2">
      <c r="A474" s="192"/>
      <c r="B474" s="192"/>
    </row>
    <row r="475" spans="1:2" ht="15" x14ac:dyDescent="0.2">
      <c r="A475" s="192"/>
      <c r="B475" s="192"/>
    </row>
    <row r="476" spans="1:2" ht="15" x14ac:dyDescent="0.2">
      <c r="A476" s="192"/>
      <c r="B476" s="192"/>
    </row>
    <row r="477" spans="1:2" ht="15" x14ac:dyDescent="0.2">
      <c r="A477" s="192"/>
      <c r="B477" s="192"/>
    </row>
    <row r="478" spans="1:2" ht="15" x14ac:dyDescent="0.2">
      <c r="A478" s="192"/>
      <c r="B478" s="192"/>
    </row>
    <row r="479" spans="1:2" ht="15" x14ac:dyDescent="0.2">
      <c r="A479" s="192"/>
      <c r="B479" s="192"/>
    </row>
    <row r="480" spans="1:2" ht="15" x14ac:dyDescent="0.2">
      <c r="A480" s="192"/>
      <c r="B480" s="192"/>
    </row>
    <row r="481" spans="1:2" ht="15" x14ac:dyDescent="0.2">
      <c r="A481" s="192"/>
      <c r="B481" s="192"/>
    </row>
    <row r="482" spans="1:2" ht="15" x14ac:dyDescent="0.2">
      <c r="A482" s="192"/>
      <c r="B482" s="192"/>
    </row>
    <row r="483" spans="1:2" ht="15" x14ac:dyDescent="0.2">
      <c r="A483" s="192"/>
      <c r="B483" s="192"/>
    </row>
    <row r="484" spans="1:2" ht="15" x14ac:dyDescent="0.2">
      <c r="A484" s="192"/>
      <c r="B484" s="192"/>
    </row>
    <row r="485" spans="1:2" ht="15" x14ac:dyDescent="0.2">
      <c r="A485" s="192"/>
      <c r="B485" s="192"/>
    </row>
    <row r="486" spans="1:2" ht="15" x14ac:dyDescent="0.2">
      <c r="A486" s="192"/>
      <c r="B486" s="192"/>
    </row>
    <row r="487" spans="1:2" ht="15" x14ac:dyDescent="0.2">
      <c r="A487" s="192"/>
      <c r="B487" s="192"/>
    </row>
    <row r="488" spans="1:2" ht="15" x14ac:dyDescent="0.2">
      <c r="A488" s="192"/>
      <c r="B488" s="192"/>
    </row>
    <row r="489" spans="1:2" ht="15" x14ac:dyDescent="0.2">
      <c r="A489" s="192"/>
      <c r="B489" s="192"/>
    </row>
    <row r="490" spans="1:2" ht="15" x14ac:dyDescent="0.2">
      <c r="A490" s="192"/>
      <c r="B490" s="192"/>
    </row>
    <row r="491" spans="1:2" ht="15" x14ac:dyDescent="0.2">
      <c r="A491" s="192"/>
      <c r="B491" s="192"/>
    </row>
    <row r="492" spans="1:2" ht="15" x14ac:dyDescent="0.2">
      <c r="A492" s="192"/>
      <c r="B492" s="192"/>
    </row>
    <row r="493" spans="1:2" ht="15" x14ac:dyDescent="0.2">
      <c r="A493" s="192"/>
      <c r="B493" s="192"/>
    </row>
    <row r="494" spans="1:2" ht="15" x14ac:dyDescent="0.2">
      <c r="A494" s="192"/>
      <c r="B494" s="192"/>
    </row>
    <row r="495" spans="1:2" ht="15" x14ac:dyDescent="0.2">
      <c r="A495" s="192"/>
      <c r="B495" s="192"/>
    </row>
    <row r="496" spans="1:2" ht="15" x14ac:dyDescent="0.2">
      <c r="A496" s="192"/>
      <c r="B496" s="192"/>
    </row>
    <row r="497" spans="1:2" ht="15" x14ac:dyDescent="0.2">
      <c r="A497" s="192"/>
      <c r="B497" s="192"/>
    </row>
    <row r="498" spans="1:2" ht="15" x14ac:dyDescent="0.2">
      <c r="A498" s="192"/>
      <c r="B498" s="192"/>
    </row>
    <row r="499" spans="1:2" ht="15" x14ac:dyDescent="0.2">
      <c r="A499" s="192"/>
      <c r="B499" s="192"/>
    </row>
    <row r="500" spans="1:2" ht="15" x14ac:dyDescent="0.2">
      <c r="A500" s="192"/>
      <c r="B500" s="192"/>
    </row>
    <row r="501" spans="1:2" ht="15" x14ac:dyDescent="0.2">
      <c r="A501" s="192"/>
      <c r="B501" s="192"/>
    </row>
    <row r="502" spans="1:2" ht="15" x14ac:dyDescent="0.2">
      <c r="A502" s="192"/>
      <c r="B502" s="192"/>
    </row>
    <row r="503" spans="1:2" ht="15" x14ac:dyDescent="0.2">
      <c r="A503" s="192"/>
      <c r="B503" s="192"/>
    </row>
    <row r="504" spans="1:2" ht="15" x14ac:dyDescent="0.2">
      <c r="A504" s="192"/>
      <c r="B504" s="192"/>
    </row>
    <row r="505" spans="1:2" ht="15" x14ac:dyDescent="0.2">
      <c r="A505" s="192"/>
      <c r="B505" s="192"/>
    </row>
    <row r="506" spans="1:2" ht="15" x14ac:dyDescent="0.2">
      <c r="A506" s="192"/>
      <c r="B506" s="192"/>
    </row>
    <row r="507" spans="1:2" ht="15" x14ac:dyDescent="0.2">
      <c r="A507" s="192"/>
      <c r="B507" s="192"/>
    </row>
    <row r="508" spans="1:2" ht="15" x14ac:dyDescent="0.2">
      <c r="A508" s="192"/>
      <c r="B508" s="192"/>
    </row>
    <row r="509" spans="1:2" ht="15" x14ac:dyDescent="0.2">
      <c r="A509" s="192"/>
      <c r="B509" s="192"/>
    </row>
    <row r="510" spans="1:2" ht="15" x14ac:dyDescent="0.2">
      <c r="A510" s="192"/>
      <c r="B510" s="192"/>
    </row>
    <row r="511" spans="1:2" ht="15" x14ac:dyDescent="0.2">
      <c r="A511" s="192"/>
      <c r="B511" s="192"/>
    </row>
    <row r="512" spans="1:2" ht="15" x14ac:dyDescent="0.2">
      <c r="A512" s="192"/>
      <c r="B512" s="192"/>
    </row>
    <row r="513" spans="1:2" ht="15" x14ac:dyDescent="0.2">
      <c r="A513" s="192"/>
      <c r="B513" s="192"/>
    </row>
    <row r="514" spans="1:2" ht="15" x14ac:dyDescent="0.2">
      <c r="A514" s="192"/>
      <c r="B514" s="192"/>
    </row>
    <row r="515" spans="1:2" ht="15" x14ac:dyDescent="0.2">
      <c r="A515" s="192"/>
      <c r="B515" s="192"/>
    </row>
    <row r="516" spans="1:2" ht="15" x14ac:dyDescent="0.2">
      <c r="A516" s="192"/>
      <c r="B516" s="192"/>
    </row>
    <row r="517" spans="1:2" ht="15" x14ac:dyDescent="0.2">
      <c r="A517" s="192"/>
      <c r="B517" s="192"/>
    </row>
    <row r="518" spans="1:2" ht="15" x14ac:dyDescent="0.2">
      <c r="A518" s="192"/>
      <c r="B518" s="192"/>
    </row>
    <row r="519" spans="1:2" ht="15" x14ac:dyDescent="0.2">
      <c r="A519" s="192"/>
      <c r="B519" s="192"/>
    </row>
    <row r="520" spans="1:2" ht="15" x14ac:dyDescent="0.2">
      <c r="A520" s="192"/>
      <c r="B520" s="192"/>
    </row>
    <row r="521" spans="1:2" ht="15" x14ac:dyDescent="0.2">
      <c r="A521" s="192"/>
      <c r="B521" s="192"/>
    </row>
    <row r="522" spans="1:2" ht="15" x14ac:dyDescent="0.2">
      <c r="A522" s="192"/>
      <c r="B522" s="192"/>
    </row>
    <row r="523" spans="1:2" ht="15" x14ac:dyDescent="0.2">
      <c r="A523" s="192"/>
      <c r="B523" s="192"/>
    </row>
    <row r="524" spans="1:2" ht="15" x14ac:dyDescent="0.2">
      <c r="A524" s="192"/>
      <c r="B524" s="192"/>
    </row>
    <row r="525" spans="1:2" ht="15" x14ac:dyDescent="0.2">
      <c r="A525" s="192"/>
      <c r="B525" s="192"/>
    </row>
    <row r="526" spans="1:2" ht="15" x14ac:dyDescent="0.2">
      <c r="A526" s="192"/>
      <c r="B526" s="192"/>
    </row>
    <row r="527" spans="1:2" ht="15" x14ac:dyDescent="0.2">
      <c r="A527" s="192"/>
      <c r="B527" s="192"/>
    </row>
    <row r="528" spans="1:2" ht="15" x14ac:dyDescent="0.2">
      <c r="A528" s="192"/>
      <c r="B528" s="192"/>
    </row>
    <row r="529" spans="1:2" ht="15" x14ac:dyDescent="0.2">
      <c r="A529" s="192"/>
      <c r="B529" s="192"/>
    </row>
    <row r="530" spans="1:2" ht="15" x14ac:dyDescent="0.2">
      <c r="A530" s="192"/>
      <c r="B530" s="192"/>
    </row>
    <row r="531" spans="1:2" ht="15" x14ac:dyDescent="0.2">
      <c r="A531" s="192"/>
      <c r="B531" s="192"/>
    </row>
    <row r="532" spans="1:2" ht="15" x14ac:dyDescent="0.2">
      <c r="A532" s="192"/>
      <c r="B532" s="192"/>
    </row>
    <row r="533" spans="1:2" ht="15" x14ac:dyDescent="0.2">
      <c r="A533" s="192"/>
      <c r="B533" s="192"/>
    </row>
    <row r="534" spans="1:2" ht="15" x14ac:dyDescent="0.2">
      <c r="A534" s="192"/>
      <c r="B534" s="192"/>
    </row>
    <row r="535" spans="1:2" ht="15" x14ac:dyDescent="0.2">
      <c r="A535" s="192"/>
      <c r="B535" s="192"/>
    </row>
    <row r="536" spans="1:2" ht="15" x14ac:dyDescent="0.2">
      <c r="A536" s="192"/>
      <c r="B536" s="192"/>
    </row>
    <row r="537" spans="1:2" ht="15" x14ac:dyDescent="0.2">
      <c r="A537" s="192"/>
      <c r="B537" s="192"/>
    </row>
    <row r="538" spans="1:2" ht="15" x14ac:dyDescent="0.2">
      <c r="A538" s="192"/>
      <c r="B538" s="192"/>
    </row>
    <row r="539" spans="1:2" ht="15" x14ac:dyDescent="0.2">
      <c r="A539" s="192"/>
      <c r="B539" s="192"/>
    </row>
    <row r="540" spans="1:2" ht="15" x14ac:dyDescent="0.2">
      <c r="A540" s="192"/>
      <c r="B540" s="192"/>
    </row>
    <row r="541" spans="1:2" ht="15" x14ac:dyDescent="0.2">
      <c r="A541" s="192"/>
      <c r="B541" s="192"/>
    </row>
    <row r="542" spans="1:2" ht="15" x14ac:dyDescent="0.2">
      <c r="A542" s="192"/>
      <c r="B542" s="192"/>
    </row>
    <row r="543" spans="1:2" ht="15" x14ac:dyDescent="0.2">
      <c r="A543" s="192"/>
      <c r="B543" s="192"/>
    </row>
    <row r="544" spans="1:2" ht="15" x14ac:dyDescent="0.2">
      <c r="A544" s="192"/>
      <c r="B544" s="192"/>
    </row>
    <row r="545" spans="1:2" ht="15" x14ac:dyDescent="0.2">
      <c r="A545" s="192"/>
      <c r="B545" s="192"/>
    </row>
    <row r="546" spans="1:2" ht="15" x14ac:dyDescent="0.2">
      <c r="A546" s="192"/>
      <c r="B546" s="192"/>
    </row>
    <row r="547" spans="1:2" ht="15" x14ac:dyDescent="0.2">
      <c r="A547" s="192"/>
      <c r="B547" s="192"/>
    </row>
    <row r="548" spans="1:2" ht="15" x14ac:dyDescent="0.2">
      <c r="A548" s="192"/>
      <c r="B548" s="192"/>
    </row>
    <row r="549" spans="1:2" ht="15" x14ac:dyDescent="0.2">
      <c r="A549" s="192"/>
      <c r="B549" s="192"/>
    </row>
    <row r="550" spans="1:2" ht="15" x14ac:dyDescent="0.2">
      <c r="A550" s="192"/>
      <c r="B550" s="192"/>
    </row>
    <row r="551" spans="1:2" ht="15" x14ac:dyDescent="0.2">
      <c r="A551" s="192"/>
      <c r="B551" s="192"/>
    </row>
    <row r="552" spans="1:2" ht="15" x14ac:dyDescent="0.2">
      <c r="A552" s="192"/>
      <c r="B552" s="192"/>
    </row>
    <row r="553" spans="1:2" ht="15" x14ac:dyDescent="0.2">
      <c r="A553" s="192"/>
      <c r="B553" s="192"/>
    </row>
    <row r="554" spans="1:2" ht="15" x14ac:dyDescent="0.2">
      <c r="A554" s="192"/>
      <c r="B554" s="192"/>
    </row>
    <row r="555" spans="1:2" ht="15" x14ac:dyDescent="0.2">
      <c r="A555" s="192"/>
      <c r="B555" s="192"/>
    </row>
    <row r="556" spans="1:2" ht="15" x14ac:dyDescent="0.2">
      <c r="A556" s="192"/>
      <c r="B556" s="192"/>
    </row>
    <row r="557" spans="1:2" ht="15" x14ac:dyDescent="0.2">
      <c r="A557" s="192"/>
      <c r="B557" s="192"/>
    </row>
    <row r="558" spans="1:2" ht="15" x14ac:dyDescent="0.2">
      <c r="A558" s="192"/>
      <c r="B558" s="192"/>
    </row>
    <row r="559" spans="1:2" ht="15" x14ac:dyDescent="0.2">
      <c r="A559" s="192"/>
      <c r="B559" s="192"/>
    </row>
    <row r="560" spans="1:2" ht="15" x14ac:dyDescent="0.2">
      <c r="A560" s="192"/>
      <c r="B560" s="192"/>
    </row>
    <row r="561" spans="1:2" ht="15" x14ac:dyDescent="0.2">
      <c r="A561" s="192"/>
      <c r="B561" s="192"/>
    </row>
    <row r="562" spans="1:2" ht="15" x14ac:dyDescent="0.2">
      <c r="A562" s="192"/>
      <c r="B562" s="192"/>
    </row>
    <row r="563" spans="1:2" ht="15" x14ac:dyDescent="0.2">
      <c r="A563" s="192"/>
      <c r="B563" s="192"/>
    </row>
    <row r="564" spans="1:2" ht="15" x14ac:dyDescent="0.2">
      <c r="A564" s="192"/>
      <c r="B564" s="192"/>
    </row>
    <row r="565" spans="1:2" ht="15" x14ac:dyDescent="0.2">
      <c r="A565" s="192"/>
      <c r="B565" s="192"/>
    </row>
    <row r="566" spans="1:2" ht="15" x14ac:dyDescent="0.2">
      <c r="A566" s="192"/>
      <c r="B566" s="192"/>
    </row>
    <row r="567" spans="1:2" ht="15" x14ac:dyDescent="0.2">
      <c r="A567" s="192"/>
      <c r="B567" s="192"/>
    </row>
    <row r="568" spans="1:2" ht="15" x14ac:dyDescent="0.2">
      <c r="A568" s="192"/>
      <c r="B568" s="192"/>
    </row>
    <row r="569" spans="1:2" ht="15" x14ac:dyDescent="0.2">
      <c r="A569" s="192"/>
      <c r="B569" s="192"/>
    </row>
    <row r="570" spans="1:2" ht="15" x14ac:dyDescent="0.2">
      <c r="A570" s="192"/>
      <c r="B570" s="192"/>
    </row>
    <row r="571" spans="1:2" ht="15" x14ac:dyDescent="0.2">
      <c r="A571" s="192"/>
      <c r="B571" s="192"/>
    </row>
    <row r="572" spans="1:2" ht="15" x14ac:dyDescent="0.2">
      <c r="A572" s="192"/>
      <c r="B572" s="192"/>
    </row>
    <row r="573" spans="1:2" ht="15" x14ac:dyDescent="0.2">
      <c r="A573" s="192"/>
      <c r="B573" s="192"/>
    </row>
    <row r="574" spans="1:2" ht="15" x14ac:dyDescent="0.2">
      <c r="A574" s="192"/>
      <c r="B574" s="192"/>
    </row>
    <row r="575" spans="1:2" ht="15" x14ac:dyDescent="0.2">
      <c r="A575" s="192"/>
      <c r="B575" s="192"/>
    </row>
    <row r="576" spans="1:2" ht="15" x14ac:dyDescent="0.2">
      <c r="A576" s="192"/>
      <c r="B576" s="192"/>
    </row>
    <row r="577" spans="1:2" ht="15" x14ac:dyDescent="0.2">
      <c r="A577" s="192"/>
      <c r="B577" s="192"/>
    </row>
    <row r="578" spans="1:2" ht="15" x14ac:dyDescent="0.2">
      <c r="A578" s="192"/>
      <c r="B578" s="192"/>
    </row>
    <row r="579" spans="1:2" ht="15" x14ac:dyDescent="0.2">
      <c r="A579" s="192"/>
      <c r="B579" s="192"/>
    </row>
    <row r="580" spans="1:2" ht="15" x14ac:dyDescent="0.2">
      <c r="A580" s="192"/>
      <c r="B580" s="192"/>
    </row>
    <row r="581" spans="1:2" ht="15" x14ac:dyDescent="0.2">
      <c r="A581" s="192"/>
      <c r="B581" s="192"/>
    </row>
    <row r="582" spans="1:2" ht="15" x14ac:dyDescent="0.2">
      <c r="A582" s="192"/>
      <c r="B582" s="192"/>
    </row>
    <row r="583" spans="1:2" ht="15" x14ac:dyDescent="0.2">
      <c r="A583" s="192"/>
      <c r="B583" s="192"/>
    </row>
    <row r="584" spans="1:2" ht="15" x14ac:dyDescent="0.2">
      <c r="A584" s="192"/>
      <c r="B584" s="192"/>
    </row>
    <row r="585" spans="1:2" ht="15" x14ac:dyDescent="0.2">
      <c r="A585" s="192"/>
      <c r="B585" s="192"/>
    </row>
    <row r="586" spans="1:2" ht="15" x14ac:dyDescent="0.2">
      <c r="A586" s="192"/>
      <c r="B586" s="192"/>
    </row>
    <row r="587" spans="1:2" ht="15" x14ac:dyDescent="0.2">
      <c r="A587" s="192"/>
      <c r="B587" s="192"/>
    </row>
    <row r="588" spans="1:2" ht="15" x14ac:dyDescent="0.2">
      <c r="A588" s="192"/>
      <c r="B588" s="192"/>
    </row>
    <row r="589" spans="1:2" ht="15" x14ac:dyDescent="0.2">
      <c r="A589" s="192"/>
      <c r="B589" s="192"/>
    </row>
    <row r="590" spans="1:2" ht="15" x14ac:dyDescent="0.2">
      <c r="A590" s="192"/>
      <c r="B590" s="192"/>
    </row>
    <row r="591" spans="1:2" ht="15" x14ac:dyDescent="0.2">
      <c r="A591" s="192"/>
      <c r="B591" s="192"/>
    </row>
    <row r="592" spans="1:2" ht="15" x14ac:dyDescent="0.2">
      <c r="A592" s="192"/>
      <c r="B592" s="192"/>
    </row>
    <row r="593" spans="1:2" ht="15" x14ac:dyDescent="0.2">
      <c r="A593" s="192"/>
      <c r="B593" s="192"/>
    </row>
    <row r="594" spans="1:2" ht="15" x14ac:dyDescent="0.2">
      <c r="A594" s="192"/>
      <c r="B594" s="192"/>
    </row>
    <row r="595" spans="1:2" ht="15" x14ac:dyDescent="0.2">
      <c r="A595" s="192"/>
      <c r="B595" s="192"/>
    </row>
    <row r="596" spans="1:2" ht="15" x14ac:dyDescent="0.2">
      <c r="A596" s="192"/>
      <c r="B596" s="192"/>
    </row>
    <row r="597" spans="1:2" ht="15" x14ac:dyDescent="0.2">
      <c r="A597" s="192"/>
      <c r="B597" s="192"/>
    </row>
    <row r="598" spans="1:2" ht="15" x14ac:dyDescent="0.2">
      <c r="A598" s="192"/>
      <c r="B598" s="192"/>
    </row>
    <row r="599" spans="1:2" ht="15" x14ac:dyDescent="0.2">
      <c r="A599" s="192"/>
      <c r="B599" s="192"/>
    </row>
    <row r="600" spans="1:2" ht="15" x14ac:dyDescent="0.2">
      <c r="A600" s="192"/>
      <c r="B600" s="192"/>
    </row>
    <row r="601" spans="1:2" ht="15" x14ac:dyDescent="0.2">
      <c r="A601" s="192"/>
      <c r="B601" s="192"/>
    </row>
    <row r="602" spans="1:2" ht="15" x14ac:dyDescent="0.2">
      <c r="A602" s="192"/>
      <c r="B602" s="192"/>
    </row>
    <row r="603" spans="1:2" ht="15" x14ac:dyDescent="0.2">
      <c r="A603" s="192"/>
      <c r="B603" s="192"/>
    </row>
    <row r="604" spans="1:2" ht="15" x14ac:dyDescent="0.2">
      <c r="A604" s="192"/>
      <c r="B604" s="192"/>
    </row>
    <row r="605" spans="1:2" ht="15" x14ac:dyDescent="0.2">
      <c r="A605" s="192"/>
      <c r="B605" s="192"/>
    </row>
    <row r="606" spans="1:2" ht="15" x14ac:dyDescent="0.2">
      <c r="A606" s="192"/>
      <c r="B606" s="192"/>
    </row>
    <row r="607" spans="1:2" ht="15" x14ac:dyDescent="0.2">
      <c r="A607" s="192"/>
      <c r="B607" s="192"/>
    </row>
    <row r="608" spans="1:2" ht="15" x14ac:dyDescent="0.2">
      <c r="A608" s="192"/>
      <c r="B608" s="192"/>
    </row>
    <row r="609" spans="1:2" ht="15" x14ac:dyDescent="0.2">
      <c r="A609" s="192"/>
      <c r="B609" s="192"/>
    </row>
    <row r="610" spans="1:2" ht="15" x14ac:dyDescent="0.2">
      <c r="A610" s="192"/>
      <c r="B610" s="192"/>
    </row>
    <row r="611" spans="1:2" ht="15" x14ac:dyDescent="0.2">
      <c r="A611" s="192"/>
      <c r="B611" s="192"/>
    </row>
    <row r="612" spans="1:2" ht="15" x14ac:dyDescent="0.2">
      <c r="A612" s="192"/>
      <c r="B612" s="192"/>
    </row>
    <row r="613" spans="1:2" ht="15" x14ac:dyDescent="0.2">
      <c r="A613" s="192"/>
      <c r="B613" s="192"/>
    </row>
    <row r="614" spans="1:2" ht="15" x14ac:dyDescent="0.2">
      <c r="A614" s="192"/>
      <c r="B614" s="192"/>
    </row>
    <row r="615" spans="1:2" ht="15" x14ac:dyDescent="0.2">
      <c r="A615" s="192"/>
      <c r="B615" s="192"/>
    </row>
    <row r="616" spans="1:2" ht="15" x14ac:dyDescent="0.2">
      <c r="A616" s="192"/>
      <c r="B616" s="192"/>
    </row>
    <row r="617" spans="1:2" ht="15" x14ac:dyDescent="0.2">
      <c r="A617" s="192"/>
      <c r="B617" s="192"/>
    </row>
    <row r="618" spans="1:2" ht="15" x14ac:dyDescent="0.2">
      <c r="A618" s="192"/>
      <c r="B618" s="192"/>
    </row>
    <row r="619" spans="1:2" ht="15" x14ac:dyDescent="0.2">
      <c r="A619" s="192"/>
      <c r="B619" s="192"/>
    </row>
    <row r="620" spans="1:2" ht="15" x14ac:dyDescent="0.2">
      <c r="A620" s="192"/>
      <c r="B620" s="192"/>
    </row>
    <row r="621" spans="1:2" ht="15" x14ac:dyDescent="0.2">
      <c r="A621" s="192"/>
      <c r="B621" s="192"/>
    </row>
    <row r="622" spans="1:2" ht="15" x14ac:dyDescent="0.2">
      <c r="A622" s="192"/>
      <c r="B622" s="192"/>
    </row>
    <row r="623" spans="1:2" ht="15" x14ac:dyDescent="0.2">
      <c r="A623" s="192"/>
      <c r="B623" s="192"/>
    </row>
    <row r="624" spans="1:2" ht="15" x14ac:dyDescent="0.2">
      <c r="A624" s="192"/>
      <c r="B624" s="192"/>
    </row>
    <row r="625" spans="1:2" ht="15" x14ac:dyDescent="0.2">
      <c r="A625" s="192"/>
      <c r="B625" s="192"/>
    </row>
    <row r="626" spans="1:2" ht="15" x14ac:dyDescent="0.2">
      <c r="A626" s="192"/>
      <c r="B626" s="192"/>
    </row>
    <row r="627" spans="1:2" ht="15" x14ac:dyDescent="0.2">
      <c r="A627" s="192"/>
      <c r="B627" s="192"/>
    </row>
    <row r="628" spans="1:2" ht="15" x14ac:dyDescent="0.2">
      <c r="A628" s="192"/>
      <c r="B628" s="192"/>
    </row>
    <row r="629" spans="1:2" ht="15" x14ac:dyDescent="0.2">
      <c r="A629" s="192"/>
      <c r="B629" s="192"/>
    </row>
    <row r="630" spans="1:2" ht="15" x14ac:dyDescent="0.2">
      <c r="A630" s="192"/>
      <c r="B630" s="192"/>
    </row>
    <row r="631" spans="1:2" ht="15" x14ac:dyDescent="0.2">
      <c r="A631" s="192"/>
      <c r="B631" s="192"/>
    </row>
    <row r="632" spans="1:2" ht="15" x14ac:dyDescent="0.2">
      <c r="A632" s="192"/>
      <c r="B632" s="192"/>
    </row>
    <row r="633" spans="1:2" ht="15" x14ac:dyDescent="0.2">
      <c r="A633" s="192"/>
      <c r="B633" s="192"/>
    </row>
    <row r="634" spans="1:2" ht="15" x14ac:dyDescent="0.2">
      <c r="A634" s="192"/>
      <c r="B634" s="192"/>
    </row>
    <row r="635" spans="1:2" ht="15" x14ac:dyDescent="0.2">
      <c r="A635" s="192"/>
      <c r="B635" s="192"/>
    </row>
    <row r="636" spans="1:2" ht="15" x14ac:dyDescent="0.2">
      <c r="A636" s="192"/>
      <c r="B636" s="192"/>
    </row>
    <row r="637" spans="1:2" ht="15" x14ac:dyDescent="0.2">
      <c r="A637" s="192"/>
      <c r="B637" s="192"/>
    </row>
    <row r="638" spans="1:2" ht="15" x14ac:dyDescent="0.2">
      <c r="A638" s="192"/>
      <c r="B638" s="192"/>
    </row>
    <row r="639" spans="1:2" ht="15" x14ac:dyDescent="0.2">
      <c r="A639" s="192"/>
      <c r="B639" s="192"/>
    </row>
    <row r="640" spans="1:2" ht="15" x14ac:dyDescent="0.2">
      <c r="A640" s="192"/>
      <c r="B640" s="192"/>
    </row>
    <row r="641" spans="1:2" ht="15" x14ac:dyDescent="0.2">
      <c r="A641" s="192"/>
      <c r="B641" s="192"/>
    </row>
    <row r="642" spans="1:2" ht="15" x14ac:dyDescent="0.2">
      <c r="A642" s="192"/>
      <c r="B642" s="192"/>
    </row>
    <row r="643" spans="1:2" ht="15" x14ac:dyDescent="0.2">
      <c r="A643" s="192"/>
      <c r="B643" s="192"/>
    </row>
    <row r="644" spans="1:2" ht="15" x14ac:dyDescent="0.2">
      <c r="A644" s="192"/>
      <c r="B644" s="192"/>
    </row>
    <row r="645" spans="1:2" ht="15" x14ac:dyDescent="0.2">
      <c r="A645" s="192"/>
      <c r="B645" s="192"/>
    </row>
    <row r="646" spans="1:2" ht="15" x14ac:dyDescent="0.2">
      <c r="A646" s="192"/>
      <c r="B646" s="192"/>
    </row>
    <row r="647" spans="1:2" ht="15" x14ac:dyDescent="0.2">
      <c r="A647" s="192"/>
      <c r="B647" s="192"/>
    </row>
    <row r="648" spans="1:2" ht="15" x14ac:dyDescent="0.2">
      <c r="A648" s="192"/>
      <c r="B648" s="192"/>
    </row>
    <row r="649" spans="1:2" ht="15" x14ac:dyDescent="0.2">
      <c r="A649" s="192"/>
      <c r="B649" s="192"/>
    </row>
    <row r="650" spans="1:2" ht="15" x14ac:dyDescent="0.2">
      <c r="A650" s="192"/>
      <c r="B650" s="192"/>
    </row>
    <row r="651" spans="1:2" ht="15" x14ac:dyDescent="0.2">
      <c r="A651" s="192"/>
      <c r="B651" s="192"/>
    </row>
    <row r="652" spans="1:2" ht="15" x14ac:dyDescent="0.2">
      <c r="A652" s="192"/>
      <c r="B652" s="192"/>
    </row>
    <row r="653" spans="1:2" ht="15" x14ac:dyDescent="0.2">
      <c r="A653" s="192"/>
      <c r="B653" s="192"/>
    </row>
    <row r="654" spans="1:2" ht="15" x14ac:dyDescent="0.2">
      <c r="A654" s="192"/>
      <c r="B654" s="192"/>
    </row>
    <row r="655" spans="1:2" ht="15" x14ac:dyDescent="0.2">
      <c r="A655" s="192"/>
      <c r="B655" s="192"/>
    </row>
    <row r="656" spans="1:2" ht="15" x14ac:dyDescent="0.2">
      <c r="A656" s="192"/>
      <c r="B656" s="192"/>
    </row>
    <row r="657" spans="1:2" ht="15" x14ac:dyDescent="0.2">
      <c r="A657" s="192"/>
      <c r="B657" s="192"/>
    </row>
    <row r="658" spans="1:2" ht="15" x14ac:dyDescent="0.2">
      <c r="A658" s="192"/>
      <c r="B658" s="192"/>
    </row>
    <row r="659" spans="1:2" ht="15" x14ac:dyDescent="0.2">
      <c r="A659" s="192"/>
      <c r="B659" s="192"/>
    </row>
    <row r="660" spans="1:2" ht="15" x14ac:dyDescent="0.2">
      <c r="A660" s="192"/>
      <c r="B660" s="192"/>
    </row>
    <row r="661" spans="1:2" ht="15" x14ac:dyDescent="0.2">
      <c r="A661" s="192"/>
      <c r="B661" s="192"/>
    </row>
    <row r="662" spans="1:2" ht="15" x14ac:dyDescent="0.2">
      <c r="A662" s="192"/>
      <c r="B662" s="192"/>
    </row>
    <row r="663" spans="1:2" ht="15" x14ac:dyDescent="0.2">
      <c r="A663" s="192"/>
      <c r="B663" s="192"/>
    </row>
    <row r="664" spans="1:2" ht="15" x14ac:dyDescent="0.2">
      <c r="A664" s="192"/>
      <c r="B664" s="192"/>
    </row>
    <row r="665" spans="1:2" ht="15" x14ac:dyDescent="0.2">
      <c r="A665" s="192"/>
      <c r="B665" s="192"/>
    </row>
    <row r="666" spans="1:2" ht="15" x14ac:dyDescent="0.2">
      <c r="A666" s="192"/>
      <c r="B666" s="192"/>
    </row>
    <row r="667" spans="1:2" ht="15" x14ac:dyDescent="0.2">
      <c r="A667" s="192"/>
      <c r="B667" s="192"/>
    </row>
    <row r="668" spans="1:2" ht="15" x14ac:dyDescent="0.2">
      <c r="A668" s="192"/>
      <c r="B668" s="192"/>
    </row>
    <row r="669" spans="1:2" ht="15" x14ac:dyDescent="0.2">
      <c r="A669" s="192"/>
      <c r="B669" s="192"/>
    </row>
    <row r="670" spans="1:2" ht="15" x14ac:dyDescent="0.2">
      <c r="A670" s="192"/>
      <c r="B670" s="192"/>
    </row>
    <row r="671" spans="1:2" ht="15" x14ac:dyDescent="0.2">
      <c r="A671" s="192"/>
      <c r="B671" s="192"/>
    </row>
    <row r="672" spans="1:2" ht="15" x14ac:dyDescent="0.2">
      <c r="A672" s="192"/>
      <c r="B672" s="192"/>
    </row>
    <row r="673" spans="1:2" ht="15" x14ac:dyDescent="0.2">
      <c r="A673" s="192"/>
      <c r="B673" s="192"/>
    </row>
    <row r="674" spans="1:2" ht="15" x14ac:dyDescent="0.2">
      <c r="A674" s="192"/>
      <c r="B674" s="192"/>
    </row>
    <row r="675" spans="1:2" ht="15" x14ac:dyDescent="0.2">
      <c r="A675" s="192"/>
      <c r="B675" s="192"/>
    </row>
    <row r="676" spans="1:2" ht="15" x14ac:dyDescent="0.2">
      <c r="A676" s="192"/>
      <c r="B676" s="192"/>
    </row>
    <row r="677" spans="1:2" ht="15" x14ac:dyDescent="0.2">
      <c r="A677" s="192"/>
      <c r="B677" s="192"/>
    </row>
    <row r="678" spans="1:2" ht="15" x14ac:dyDescent="0.2">
      <c r="A678" s="192"/>
      <c r="B678" s="192"/>
    </row>
    <row r="679" spans="1:2" ht="15" x14ac:dyDescent="0.2">
      <c r="A679" s="192"/>
      <c r="B679" s="192"/>
    </row>
    <row r="680" spans="1:2" ht="15" x14ac:dyDescent="0.2">
      <c r="A680" s="192"/>
      <c r="B680" s="192"/>
    </row>
  </sheetData>
  <mergeCells count="62">
    <mergeCell ref="A61:A62"/>
    <mergeCell ref="B61:B62"/>
    <mergeCell ref="E70:M70"/>
    <mergeCell ref="E71:M71"/>
    <mergeCell ref="A63:A64"/>
    <mergeCell ref="B63:B64"/>
    <mergeCell ref="A65:A66"/>
    <mergeCell ref="B65:B66"/>
    <mergeCell ref="A55:A56"/>
    <mergeCell ref="B55:B56"/>
    <mergeCell ref="A57:A58"/>
    <mergeCell ref="B57:B58"/>
    <mergeCell ref="A59:A60"/>
    <mergeCell ref="B59:B60"/>
    <mergeCell ref="A49:A50"/>
    <mergeCell ref="B49:B50"/>
    <mergeCell ref="A51:A52"/>
    <mergeCell ref="B51:B52"/>
    <mergeCell ref="A53:A54"/>
    <mergeCell ref="B53:B54"/>
    <mergeCell ref="A43:A44"/>
    <mergeCell ref="B43:B44"/>
    <mergeCell ref="A45:A46"/>
    <mergeCell ref="B45:B46"/>
    <mergeCell ref="A47:A48"/>
    <mergeCell ref="B47:B48"/>
    <mergeCell ref="A33:A34"/>
    <mergeCell ref="B33:B34"/>
    <mergeCell ref="A35:A36"/>
    <mergeCell ref="B35:B36"/>
    <mergeCell ref="A41:A42"/>
    <mergeCell ref="B41:B42"/>
    <mergeCell ref="A37:A38"/>
    <mergeCell ref="B37:B38"/>
    <mergeCell ref="A39:A40"/>
    <mergeCell ref="B39:B40"/>
    <mergeCell ref="A31:A32"/>
    <mergeCell ref="B31:B32"/>
    <mergeCell ref="A25:A26"/>
    <mergeCell ref="B25:B26"/>
    <mergeCell ref="A27:A28"/>
    <mergeCell ref="B27:B28"/>
    <mergeCell ref="A29:A30"/>
    <mergeCell ref="B29:B30"/>
    <mergeCell ref="A23:A24"/>
    <mergeCell ref="B23:B24"/>
    <mergeCell ref="A11:A12"/>
    <mergeCell ref="B11:B12"/>
    <mergeCell ref="A21:A22"/>
    <mergeCell ref="B21:B22"/>
    <mergeCell ref="L7:L8"/>
    <mergeCell ref="A19:A20"/>
    <mergeCell ref="B19:B20"/>
    <mergeCell ref="A17:A18"/>
    <mergeCell ref="B17:B18"/>
    <mergeCell ref="A13:A14"/>
    <mergeCell ref="B13:B14"/>
    <mergeCell ref="A15:A16"/>
    <mergeCell ref="A9:A10"/>
    <mergeCell ref="B9:B10"/>
    <mergeCell ref="H7:I7"/>
    <mergeCell ref="B15:B16"/>
  </mergeCells>
  <phoneticPr fontId="2" type="noConversion"/>
  <conditionalFormatting sqref="J63:J66 J33:J34 J26:J30 J55:J60 J37:J38 J41:J42 J47:J50">
    <cfRule type="cellIs" dxfId="1" priority="1" stopIfTrue="1" operator="lessThan">
      <formula>0</formula>
    </cfRule>
    <cfRule type="cellIs" dxfId="0" priority="2" stopIfTrue="1" operator="equal">
      <formula>0</formula>
    </cfRule>
  </conditionalFormatting>
  <printOptions horizontalCentered="1"/>
  <pageMargins left="0.39370078740157483" right="0" top="0.78740157480314965" bottom="0.19685039370078741" header="0.51181102362204722" footer="0.51181102362204722"/>
  <pageSetup paperSize="9" scale="75" firstPageNumber="348" orientation="landscape" useFirstPageNumber="1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  <rowBreaks count="1" manualBreakCount="1">
    <brk id="48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zoomScaleNormal="100" workbookViewId="0">
      <selection activeCell="B35" sqref="B35:B36"/>
    </sheetView>
  </sheetViews>
  <sheetFormatPr defaultRowHeight="12.75" x14ac:dyDescent="0.2"/>
  <cols>
    <col min="1" max="1" width="7.5703125" style="38" customWidth="1"/>
    <col min="2" max="2" width="2.5703125" style="38" customWidth="1"/>
    <col min="3" max="3" width="8.42578125" style="38" customWidth="1"/>
    <col min="4" max="4" width="8.28515625" style="38" customWidth="1"/>
    <col min="5" max="5" width="14.7109375" style="38" customWidth="1"/>
    <col min="6" max="6" width="15.5703125" style="38" customWidth="1"/>
    <col min="7" max="8" width="14.7109375" style="38" customWidth="1"/>
    <col min="9" max="9" width="14.85546875" style="38" customWidth="1"/>
    <col min="10" max="10" width="16.85546875" style="38" customWidth="1"/>
    <col min="11" max="16384" width="9.140625" style="12"/>
  </cols>
  <sheetData>
    <row r="1" spans="1:10" ht="19.5" x14ac:dyDescent="0.4">
      <c r="A1" s="36" t="s">
        <v>0</v>
      </c>
      <c r="B1" s="37"/>
      <c r="C1" s="37"/>
      <c r="D1" s="37"/>
    </row>
    <row r="2" spans="1:10" ht="19.5" x14ac:dyDescent="0.4">
      <c r="A2" s="314" t="s">
        <v>1</v>
      </c>
      <c r="B2" s="314"/>
      <c r="C2" s="314"/>
      <c r="D2" s="314"/>
      <c r="E2" s="315" t="s">
        <v>120</v>
      </c>
      <c r="F2" s="315"/>
      <c r="G2" s="315"/>
      <c r="H2" s="315"/>
      <c r="I2" s="315"/>
      <c r="J2" s="40"/>
    </row>
    <row r="3" spans="1:10" ht="9.75" customHeight="1" x14ac:dyDescent="0.4">
      <c r="A3" s="39"/>
      <c r="B3" s="39"/>
      <c r="C3" s="39"/>
      <c r="D3" s="39"/>
      <c r="E3" s="316" t="s">
        <v>32</v>
      </c>
      <c r="F3" s="316"/>
      <c r="G3" s="316"/>
      <c r="H3" s="316"/>
      <c r="I3" s="316"/>
      <c r="J3" s="40"/>
    </row>
    <row r="4" spans="1:10" ht="15.75" x14ac:dyDescent="0.25">
      <c r="A4" s="41" t="s">
        <v>2</v>
      </c>
      <c r="E4" s="326" t="s">
        <v>121</v>
      </c>
      <c r="F4" s="326"/>
      <c r="G4" s="326"/>
      <c r="H4" s="326"/>
      <c r="I4" s="326"/>
    </row>
    <row r="5" spans="1:10" ht="7.5" customHeight="1" x14ac:dyDescent="0.25">
      <c r="A5" s="41"/>
      <c r="E5" s="316" t="s">
        <v>32</v>
      </c>
      <c r="F5" s="316"/>
      <c r="G5" s="316"/>
      <c r="H5" s="316"/>
      <c r="I5" s="316"/>
    </row>
    <row r="6" spans="1:10" ht="19.5" x14ac:dyDescent="0.4">
      <c r="A6" s="40" t="s">
        <v>154</v>
      </c>
      <c r="E6" s="43">
        <v>70259941</v>
      </c>
      <c r="F6" s="43"/>
      <c r="G6" s="44" t="s">
        <v>3</v>
      </c>
      <c r="H6" s="42"/>
      <c r="I6" s="42">
        <v>1129</v>
      </c>
    </row>
    <row r="7" spans="1:10" ht="8.25" customHeight="1" x14ac:dyDescent="0.4">
      <c r="A7" s="40"/>
      <c r="E7" s="316" t="s">
        <v>33</v>
      </c>
      <c r="F7" s="316"/>
      <c r="G7" s="316"/>
      <c r="H7" s="316"/>
      <c r="I7" s="316"/>
    </row>
    <row r="8" spans="1:10" ht="19.5" hidden="1" x14ac:dyDescent="0.4">
      <c r="A8" s="40"/>
      <c r="E8" s="42"/>
      <c r="F8" s="42"/>
      <c r="G8" s="42"/>
      <c r="H8" s="44"/>
      <c r="I8" s="42"/>
    </row>
    <row r="9" spans="1:10" ht="30.75" customHeight="1" x14ac:dyDescent="0.4">
      <c r="A9" s="40"/>
      <c r="E9" s="42"/>
      <c r="F9" s="42"/>
      <c r="G9" s="42"/>
      <c r="H9" s="44"/>
      <c r="I9" s="42"/>
    </row>
    <row r="11" spans="1:10" s="6" customFormat="1" ht="15" customHeight="1" x14ac:dyDescent="0.4">
      <c r="A11" s="45"/>
      <c r="B11" s="46"/>
      <c r="C11" s="46"/>
      <c r="D11" s="46"/>
      <c r="E11" s="47" t="s">
        <v>4</v>
      </c>
      <c r="F11" s="47" t="s">
        <v>5</v>
      </c>
      <c r="G11" s="48" t="s">
        <v>6</v>
      </c>
      <c r="H11" s="49" t="s">
        <v>7</v>
      </c>
      <c r="I11" s="49"/>
      <c r="J11" s="46"/>
    </row>
    <row r="12" spans="1:10" s="6" customFormat="1" ht="15" customHeight="1" x14ac:dyDescent="0.4">
      <c r="A12" s="50"/>
      <c r="B12" s="50"/>
      <c r="C12" s="50"/>
      <c r="D12" s="50"/>
      <c r="E12" s="47" t="s">
        <v>8</v>
      </c>
      <c r="F12" s="47" t="s">
        <v>8</v>
      </c>
      <c r="G12" s="48" t="s">
        <v>9</v>
      </c>
      <c r="H12" s="51" t="s">
        <v>10</v>
      </c>
      <c r="I12" s="52" t="s">
        <v>11</v>
      </c>
      <c r="J12" s="46"/>
    </row>
    <row r="13" spans="1:10" s="6" customFormat="1" ht="12.75" customHeight="1" x14ac:dyDescent="0.2">
      <c r="A13" s="50"/>
      <c r="B13" s="50"/>
      <c r="C13" s="50"/>
      <c r="D13" s="50"/>
      <c r="E13" s="47" t="s">
        <v>12</v>
      </c>
      <c r="F13" s="47" t="s">
        <v>12</v>
      </c>
      <c r="G13" s="53"/>
      <c r="H13" s="327" t="s">
        <v>186</v>
      </c>
      <c r="I13" s="327"/>
      <c r="J13" s="46"/>
    </row>
    <row r="14" spans="1:10" s="6" customFormat="1" ht="12.75" customHeight="1" x14ac:dyDescent="0.2">
      <c r="A14" s="50"/>
      <c r="B14" s="50"/>
      <c r="C14" s="50"/>
      <c r="D14" s="50"/>
      <c r="E14" s="47"/>
      <c r="F14" s="47"/>
      <c r="G14" s="53"/>
      <c r="H14" s="1"/>
      <c r="I14" s="54"/>
      <c r="J14" s="46"/>
    </row>
    <row r="15" spans="1:10" s="6" customFormat="1" ht="18.75" x14ac:dyDescent="0.4">
      <c r="A15" s="55" t="s">
        <v>13</v>
      </c>
      <c r="B15" s="55"/>
      <c r="C15" s="56"/>
      <c r="D15" s="57"/>
      <c r="E15" s="58"/>
      <c r="F15" s="58"/>
      <c r="G15" s="59"/>
      <c r="H15" s="50"/>
      <c r="I15" s="50"/>
      <c r="J15" s="46"/>
    </row>
    <row r="16" spans="1:10" s="6" customFormat="1" ht="19.5" x14ac:dyDescent="0.4">
      <c r="A16" s="60" t="s">
        <v>14</v>
      </c>
      <c r="B16" s="55"/>
      <c r="C16" s="56"/>
      <c r="D16" s="57"/>
      <c r="E16" s="218">
        <v>4220000</v>
      </c>
      <c r="F16" s="219">
        <v>18707062.52</v>
      </c>
      <c r="G16" s="9">
        <f>H16+I16</f>
        <v>18707062.52</v>
      </c>
      <c r="H16" s="218">
        <v>17943402.789999999</v>
      </c>
      <c r="I16" s="218">
        <v>763659.73</v>
      </c>
      <c r="J16" s="46"/>
    </row>
    <row r="17" spans="1:10" s="6" customFormat="1" ht="20.25" customHeight="1" x14ac:dyDescent="0.35">
      <c r="A17" s="3"/>
      <c r="B17" s="46"/>
      <c r="C17" s="46"/>
      <c r="D17" s="46"/>
      <c r="J17" s="46"/>
    </row>
    <row r="18" spans="1:10" s="6" customFormat="1" ht="19.5" x14ac:dyDescent="0.4">
      <c r="A18" s="60" t="s">
        <v>15</v>
      </c>
      <c r="B18" s="4"/>
      <c r="C18" s="4"/>
      <c r="D18" s="4"/>
      <c r="E18" s="218">
        <v>4220000</v>
      </c>
      <c r="F18" s="219">
        <v>18858070</v>
      </c>
      <c r="G18" s="9">
        <f>H18+I18</f>
        <v>18781237.510000002</v>
      </c>
      <c r="H18" s="218">
        <v>17978097.510000002</v>
      </c>
      <c r="I18" s="218">
        <v>803140</v>
      </c>
      <c r="J18" s="4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61"/>
      <c r="F20" s="61"/>
      <c r="G20" s="62"/>
      <c r="H20" s="2"/>
      <c r="I20" s="2"/>
      <c r="J20" s="5"/>
    </row>
    <row r="21" spans="1:10" ht="19.5" x14ac:dyDescent="0.4">
      <c r="A21" s="63" t="s">
        <v>16</v>
      </c>
      <c r="B21" s="61"/>
      <c r="C21" s="61"/>
      <c r="D21" s="61"/>
      <c r="E21" s="61"/>
      <c r="F21" s="61"/>
      <c r="G21" s="64"/>
      <c r="H21" s="62"/>
      <c r="I21" s="62"/>
      <c r="J21" s="62"/>
    </row>
    <row r="22" spans="1:10" ht="18" x14ac:dyDescent="0.35">
      <c r="A22" s="61"/>
      <c r="B22" s="61"/>
      <c r="C22" s="65" t="s">
        <v>38</v>
      </c>
      <c r="D22" s="61"/>
      <c r="E22" s="61"/>
      <c r="F22" s="61"/>
      <c r="G22" s="7">
        <f>H22+I22</f>
        <v>0</v>
      </c>
      <c r="H22" s="8">
        <v>0</v>
      </c>
      <c r="I22" s="8">
        <v>0</v>
      </c>
      <c r="J22" s="62"/>
    </row>
    <row r="23" spans="1:10" ht="18" x14ac:dyDescent="0.35">
      <c r="A23" s="61"/>
      <c r="B23" s="61"/>
      <c r="C23" s="65"/>
      <c r="D23" s="61"/>
      <c r="E23" s="61"/>
      <c r="F23" s="61"/>
      <c r="G23" s="7"/>
      <c r="H23" s="8"/>
      <c r="I23" s="8"/>
      <c r="J23" s="62"/>
    </row>
    <row r="24" spans="1:10" ht="22.5" x14ac:dyDescent="0.45">
      <c r="A24" s="66" t="s">
        <v>34</v>
      </c>
      <c r="B24" s="66"/>
      <c r="C24" s="67"/>
      <c r="D24" s="66"/>
      <c r="E24" s="66"/>
      <c r="F24" s="66"/>
      <c r="G24" s="68">
        <f>G18-G16-G22</f>
        <v>74174.990000002086</v>
      </c>
      <c r="H24" s="68">
        <f>H18-H16-H22</f>
        <v>34694.720000002533</v>
      </c>
      <c r="I24" s="68">
        <f>I18-I16-I22</f>
        <v>39480.270000000019</v>
      </c>
      <c r="J24" s="69"/>
    </row>
    <row r="26" spans="1:10" ht="24" customHeight="1" x14ac:dyDescent="0.2">
      <c r="H26" s="70"/>
    </row>
    <row r="28" spans="1:10" ht="19.5" x14ac:dyDescent="0.4">
      <c r="A28" s="55" t="s">
        <v>17</v>
      </c>
      <c r="B28" s="55" t="s">
        <v>35</v>
      </c>
      <c r="C28" s="55"/>
      <c r="D28" s="4"/>
      <c r="E28" s="4"/>
      <c r="F28" s="50"/>
      <c r="G28" s="71">
        <f>G29+G30+G31</f>
        <v>74174.990000000005</v>
      </c>
      <c r="H28" s="72"/>
      <c r="I28" s="73"/>
      <c r="J28" s="70"/>
    </row>
    <row r="29" spans="1:10" s="6" customFormat="1" ht="18.75" x14ac:dyDescent="0.4">
      <c r="A29" s="74"/>
      <c r="B29" s="74"/>
      <c r="C29" s="75" t="s">
        <v>18</v>
      </c>
      <c r="D29" s="76"/>
      <c r="E29" s="77"/>
      <c r="F29" s="70" t="s">
        <v>20</v>
      </c>
      <c r="G29" s="8">
        <v>0</v>
      </c>
      <c r="H29" s="72"/>
      <c r="I29" s="73"/>
    </row>
    <row r="30" spans="1:10" s="6" customFormat="1" ht="18.75" x14ac:dyDescent="0.4">
      <c r="A30" s="74"/>
      <c r="B30" s="74"/>
      <c r="C30" s="75"/>
      <c r="D30" s="76"/>
      <c r="E30" s="77"/>
      <c r="F30" s="70" t="s">
        <v>19</v>
      </c>
      <c r="G30" s="8">
        <v>74174.990000000005</v>
      </c>
      <c r="H30" s="72"/>
      <c r="I30" s="73"/>
    </row>
    <row r="31" spans="1:10" s="6" customFormat="1" ht="18.75" x14ac:dyDescent="0.4">
      <c r="A31" s="74"/>
      <c r="B31" s="74"/>
      <c r="C31" s="75" t="s">
        <v>21</v>
      </c>
      <c r="D31" s="76"/>
      <c r="E31" s="77"/>
      <c r="F31" s="70" t="s">
        <v>155</v>
      </c>
      <c r="G31" s="78">
        <v>0</v>
      </c>
      <c r="H31" s="79"/>
      <c r="I31" s="73"/>
    </row>
    <row r="32" spans="1:10" s="6" customFormat="1" x14ac:dyDescent="0.2">
      <c r="A32" s="321"/>
      <c r="B32" s="322"/>
      <c r="C32" s="322"/>
      <c r="D32" s="322"/>
      <c r="E32" s="322"/>
      <c r="F32" s="322"/>
      <c r="G32" s="322"/>
      <c r="H32" s="322"/>
      <c r="I32" s="322"/>
    </row>
    <row r="33" spans="1:10" s="6" customFormat="1" x14ac:dyDescent="0.2">
      <c r="A33" s="322"/>
      <c r="B33" s="322"/>
      <c r="C33" s="322"/>
      <c r="D33" s="322"/>
      <c r="E33" s="322"/>
      <c r="F33" s="322"/>
      <c r="G33" s="322"/>
      <c r="H33" s="322"/>
      <c r="I33" s="322"/>
    </row>
    <row r="34" spans="1:10" x14ac:dyDescent="0.2">
      <c r="A34" s="322"/>
      <c r="B34" s="322"/>
      <c r="C34" s="322"/>
      <c r="D34" s="322"/>
      <c r="E34" s="322"/>
      <c r="F34" s="322"/>
      <c r="G34" s="322"/>
      <c r="H34" s="322"/>
      <c r="I34" s="322"/>
      <c r="J34" s="80"/>
    </row>
    <row r="35" spans="1:10" ht="19.5" x14ac:dyDescent="0.4">
      <c r="A35" s="55" t="s">
        <v>22</v>
      </c>
      <c r="B35" s="55" t="s">
        <v>30</v>
      </c>
      <c r="C35" s="55"/>
      <c r="D35" s="81"/>
      <c r="E35" s="59"/>
      <c r="F35" s="4"/>
      <c r="G35" s="82"/>
      <c r="H35" s="73"/>
      <c r="I35" s="73"/>
      <c r="J35" s="80"/>
    </row>
    <row r="36" spans="1:10" ht="18.75" x14ac:dyDescent="0.4">
      <c r="A36" s="55"/>
      <c r="B36" s="55"/>
      <c r="C36" s="55"/>
      <c r="D36" s="81"/>
      <c r="F36" s="83" t="s">
        <v>36</v>
      </c>
      <c r="G36" s="194" t="s">
        <v>6</v>
      </c>
      <c r="H36" s="50"/>
      <c r="I36" s="84" t="s">
        <v>39</v>
      </c>
      <c r="J36" s="80"/>
    </row>
    <row r="37" spans="1:10" ht="15" customHeight="1" x14ac:dyDescent="0.35">
      <c r="A37" s="85" t="s">
        <v>31</v>
      </c>
      <c r="B37" s="86"/>
      <c r="C37" s="3"/>
      <c r="D37" s="86"/>
      <c r="E37" s="59"/>
      <c r="F37" s="124">
        <v>0</v>
      </c>
      <c r="G37" s="124">
        <v>0</v>
      </c>
      <c r="H37" s="217"/>
      <c r="I37" s="88" t="s">
        <v>157</v>
      </c>
      <c r="J37" s="80"/>
    </row>
    <row r="38" spans="1:10" ht="16.5" x14ac:dyDescent="0.35">
      <c r="A38" s="85" t="s">
        <v>42</v>
      </c>
      <c r="B38" s="86"/>
      <c r="C38" s="3"/>
      <c r="D38" s="89"/>
      <c r="E38" s="89"/>
      <c r="F38" s="124">
        <v>464023</v>
      </c>
      <c r="G38" s="124">
        <v>455171.71</v>
      </c>
      <c r="H38" s="217"/>
      <c r="I38" s="88">
        <f>G38/F38</f>
        <v>0.98092488949901191</v>
      </c>
      <c r="J38" s="13"/>
    </row>
    <row r="39" spans="1:10" ht="16.5" x14ac:dyDescent="0.35">
      <c r="A39" s="85" t="s">
        <v>43</v>
      </c>
      <c r="B39" s="86"/>
      <c r="C39" s="3"/>
      <c r="D39" s="89"/>
      <c r="E39" s="89"/>
      <c r="F39" s="124">
        <v>0</v>
      </c>
      <c r="G39" s="124">
        <v>0</v>
      </c>
      <c r="H39" s="217"/>
      <c r="I39" s="88" t="s">
        <v>157</v>
      </c>
      <c r="J39" s="13"/>
    </row>
    <row r="40" spans="1:10" ht="16.5" customHeight="1" x14ac:dyDescent="0.2">
      <c r="A40" s="90" t="s">
        <v>171</v>
      </c>
      <c r="B40" s="90"/>
      <c r="C40" s="90"/>
      <c r="D40" s="90"/>
      <c r="E40" s="90"/>
      <c r="F40" s="124">
        <v>363023</v>
      </c>
      <c r="G40" s="124">
        <v>363023</v>
      </c>
      <c r="H40" s="217"/>
      <c r="I40" s="88">
        <f>G40/F40</f>
        <v>1</v>
      </c>
      <c r="J40" s="13"/>
    </row>
    <row r="41" spans="1:10" ht="16.5" x14ac:dyDescent="0.35">
      <c r="A41" s="85" t="s">
        <v>37</v>
      </c>
      <c r="B41" s="58"/>
      <c r="C41" s="58"/>
      <c r="D41" s="91"/>
      <c r="E41" s="91" t="s">
        <v>156</v>
      </c>
      <c r="F41" s="124">
        <v>0</v>
      </c>
      <c r="G41" s="124">
        <v>0</v>
      </c>
      <c r="H41" s="217"/>
      <c r="I41" s="92" t="s">
        <v>157</v>
      </c>
      <c r="J41" s="13"/>
    </row>
    <row r="42" spans="1:10" s="128" customFormat="1" ht="12" x14ac:dyDescent="0.2">
      <c r="A42" s="334" t="s">
        <v>200</v>
      </c>
      <c r="B42" s="334"/>
      <c r="C42" s="334"/>
      <c r="D42" s="334"/>
      <c r="E42" s="334"/>
      <c r="F42" s="334"/>
      <c r="G42" s="334"/>
      <c r="H42" s="334"/>
      <c r="I42" s="334"/>
      <c r="J42" s="184"/>
    </row>
    <row r="43" spans="1:10" ht="16.5" x14ac:dyDescent="0.35">
      <c r="A43" s="85"/>
      <c r="B43" s="58"/>
      <c r="C43" s="58"/>
      <c r="D43" s="91"/>
      <c r="E43" s="91"/>
      <c r="F43" s="87"/>
      <c r="G43" s="87"/>
      <c r="H43" s="72"/>
      <c r="I43" s="92"/>
      <c r="J43" s="13"/>
    </row>
    <row r="44" spans="1:10" ht="19.5" thickBot="1" x14ac:dyDescent="0.45">
      <c r="A44" s="55" t="s">
        <v>23</v>
      </c>
      <c r="B44" s="55" t="s">
        <v>24</v>
      </c>
      <c r="C44" s="57"/>
      <c r="D44" s="59"/>
      <c r="E44" s="59"/>
      <c r="F44" s="94"/>
      <c r="G44" s="95"/>
      <c r="H44" s="325" t="s">
        <v>41</v>
      </c>
      <c r="I44" s="320"/>
      <c r="J44" s="13"/>
    </row>
    <row r="45" spans="1:10" ht="18.75" thickTop="1" x14ac:dyDescent="0.35">
      <c r="A45" s="196"/>
      <c r="B45" s="197"/>
      <c r="C45" s="198"/>
      <c r="D45" s="197"/>
      <c r="E45" s="199" t="s">
        <v>191</v>
      </c>
      <c r="F45" s="200" t="s">
        <v>25</v>
      </c>
      <c r="G45" s="201" t="s">
        <v>26</v>
      </c>
      <c r="H45" s="202" t="s">
        <v>27</v>
      </c>
      <c r="I45" s="203" t="s">
        <v>40</v>
      </c>
      <c r="J45" s="13"/>
    </row>
    <row r="46" spans="1:10" x14ac:dyDescent="0.2">
      <c r="A46" s="204"/>
      <c r="B46" s="205"/>
      <c r="C46" s="205"/>
      <c r="D46" s="205"/>
      <c r="E46" s="204"/>
      <c r="F46" s="318"/>
      <c r="G46" s="206"/>
      <c r="H46" s="207">
        <v>41274</v>
      </c>
      <c r="I46" s="208">
        <v>41274</v>
      </c>
      <c r="J46" s="13"/>
    </row>
    <row r="47" spans="1:10" x14ac:dyDescent="0.2">
      <c r="A47" s="204"/>
      <c r="B47" s="205"/>
      <c r="C47" s="205"/>
      <c r="D47" s="205"/>
      <c r="E47" s="204"/>
      <c r="F47" s="318"/>
      <c r="G47" s="209"/>
      <c r="H47" s="209"/>
      <c r="I47" s="210"/>
      <c r="J47" s="13"/>
    </row>
    <row r="48" spans="1:10" ht="13.5" thickBot="1" x14ac:dyDescent="0.25">
      <c r="A48" s="211"/>
      <c r="B48" s="212"/>
      <c r="C48" s="212"/>
      <c r="D48" s="212"/>
      <c r="E48" s="211"/>
      <c r="F48" s="213"/>
      <c r="G48" s="214"/>
      <c r="H48" s="214"/>
      <c r="I48" s="215"/>
      <c r="J48" s="13"/>
    </row>
    <row r="49" spans="1:10" ht="13.5" thickTop="1" x14ac:dyDescent="0.2">
      <c r="A49" s="96"/>
      <c r="B49" s="97"/>
      <c r="C49" s="97" t="s">
        <v>20</v>
      </c>
      <c r="D49" s="97"/>
      <c r="E49" s="98">
        <v>67874</v>
      </c>
      <c r="F49" s="99">
        <v>20000</v>
      </c>
      <c r="G49" s="100">
        <v>2000</v>
      </c>
      <c r="H49" s="100">
        <f>E49+F49-G49</f>
        <v>85874</v>
      </c>
      <c r="I49" s="101">
        <f>H49</f>
        <v>85874</v>
      </c>
      <c r="J49" s="13"/>
    </row>
    <row r="50" spans="1:10" x14ac:dyDescent="0.2">
      <c r="A50" s="102"/>
      <c r="B50" s="103"/>
      <c r="C50" s="103" t="s">
        <v>28</v>
      </c>
      <c r="D50" s="103"/>
      <c r="E50" s="104">
        <v>39470.519999999997</v>
      </c>
      <c r="F50" s="105">
        <v>94847</v>
      </c>
      <c r="G50" s="106">
        <v>94838</v>
      </c>
      <c r="H50" s="106">
        <f>E50+F50-G50</f>
        <v>39479.51999999999</v>
      </c>
      <c r="I50" s="107">
        <v>50139.5</v>
      </c>
      <c r="J50" s="13"/>
    </row>
    <row r="51" spans="1:10" x14ac:dyDescent="0.2">
      <c r="A51" s="102"/>
      <c r="B51" s="103"/>
      <c r="C51" s="103" t="s">
        <v>19</v>
      </c>
      <c r="D51" s="103"/>
      <c r="E51" s="104">
        <v>420965.01</v>
      </c>
      <c r="F51" s="105">
        <f>77041.19+220781.2</f>
        <v>297822.39</v>
      </c>
      <c r="G51" s="106">
        <v>300000</v>
      </c>
      <c r="H51" s="106">
        <f t="shared" ref="H51:H52" si="0">E51+F51-G51</f>
        <v>418787.4</v>
      </c>
      <c r="I51" s="107">
        <f>92897.2+158960.2</f>
        <v>251857.40000000002</v>
      </c>
      <c r="J51" s="13"/>
    </row>
    <row r="52" spans="1:10" x14ac:dyDescent="0.2">
      <c r="A52" s="102"/>
      <c r="B52" s="103"/>
      <c r="C52" s="103" t="s">
        <v>29</v>
      </c>
      <c r="D52" s="103"/>
      <c r="E52" s="104">
        <v>195439.92</v>
      </c>
      <c r="F52" s="105">
        <v>580221.82999999996</v>
      </c>
      <c r="G52" s="106">
        <v>725191.18</v>
      </c>
      <c r="H52" s="106">
        <f t="shared" si="0"/>
        <v>50470.569999999949</v>
      </c>
      <c r="I52" s="107">
        <f>H52</f>
        <v>50470.569999999949</v>
      </c>
      <c r="J52" s="13"/>
    </row>
    <row r="53" spans="1:10" ht="18.75" thickBot="1" x14ac:dyDescent="0.4">
      <c r="A53" s="108" t="s">
        <v>12</v>
      </c>
      <c r="B53" s="109"/>
      <c r="C53" s="109"/>
      <c r="D53" s="109"/>
      <c r="E53" s="110">
        <f>E49+E50+E51+E52</f>
        <v>723749.45000000007</v>
      </c>
      <c r="F53" s="111">
        <f>F49+F50+F51+F52</f>
        <v>992891.22</v>
      </c>
      <c r="G53" s="111">
        <f>G49+G50+G51+G52</f>
        <v>1122029.1800000002</v>
      </c>
      <c r="H53" s="111">
        <f>H49+H50+H51+H52</f>
        <v>594611.49</v>
      </c>
      <c r="I53" s="112">
        <f>I49+I50+I51+I52</f>
        <v>438341.47</v>
      </c>
      <c r="J53" s="13"/>
    </row>
    <row r="54" spans="1:10" ht="18.75" thickTop="1" x14ac:dyDescent="0.35">
      <c r="A54" s="113"/>
      <c r="B54" s="114"/>
      <c r="C54" s="114"/>
      <c r="D54" s="59"/>
      <c r="E54" s="59"/>
      <c r="F54" s="94"/>
      <c r="G54" s="95"/>
      <c r="H54" s="115"/>
      <c r="I54" s="115"/>
      <c r="J54" s="13"/>
    </row>
    <row r="55" spans="1:10" ht="18" x14ac:dyDescent="0.35">
      <c r="A55" s="113"/>
      <c r="B55" s="114"/>
      <c r="C55" s="114"/>
      <c r="D55" s="59"/>
      <c r="E55" s="59"/>
      <c r="F55" s="94"/>
      <c r="G55" s="116"/>
      <c r="H55" s="117"/>
      <c r="I55" s="117"/>
      <c r="J55" s="13"/>
    </row>
    <row r="56" spans="1:10" ht="1.5" customHeight="1" x14ac:dyDescent="0.35">
      <c r="A56" s="118"/>
      <c r="B56" s="119"/>
      <c r="C56" s="119"/>
      <c r="D56" s="120"/>
      <c r="E56" s="120"/>
      <c r="F56" s="117"/>
      <c r="G56" s="117"/>
      <c r="H56" s="117"/>
      <c r="I56" s="117"/>
      <c r="J56" s="13"/>
    </row>
    <row r="57" spans="1:10" x14ac:dyDescent="0.2">
      <c r="A57" s="121"/>
      <c r="B57" s="121"/>
      <c r="C57" s="121"/>
      <c r="D57" s="121"/>
      <c r="E57" s="121"/>
      <c r="F57" s="121"/>
      <c r="G57" s="121"/>
      <c r="H57" s="121"/>
      <c r="I57" s="121"/>
    </row>
  </sheetData>
  <mergeCells count="11">
    <mergeCell ref="A2:D2"/>
    <mergeCell ref="E2:I2"/>
    <mergeCell ref="E3:I3"/>
    <mergeCell ref="E4:I4"/>
    <mergeCell ref="F46:F47"/>
    <mergeCell ref="E5:I5"/>
    <mergeCell ref="E7:I7"/>
    <mergeCell ref="H13:I13"/>
    <mergeCell ref="A32:I34"/>
    <mergeCell ref="A42:I42"/>
    <mergeCell ref="H44:I44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6"/>
  <sheetViews>
    <sheetView zoomScaleNormal="100" workbookViewId="0">
      <selection activeCell="B35" sqref="B35:B36"/>
    </sheetView>
  </sheetViews>
  <sheetFormatPr defaultRowHeight="12.75" x14ac:dyDescent="0.2"/>
  <cols>
    <col min="1" max="1" width="7.5703125" style="38" customWidth="1"/>
    <col min="2" max="2" width="2.5703125" style="38" customWidth="1"/>
    <col min="3" max="3" width="8.42578125" style="38" customWidth="1"/>
    <col min="4" max="4" width="8.28515625" style="38" customWidth="1"/>
    <col min="5" max="5" width="14.7109375" style="38" customWidth="1"/>
    <col min="6" max="6" width="15.5703125" style="38" customWidth="1"/>
    <col min="7" max="8" width="14.7109375" style="38" customWidth="1"/>
    <col min="9" max="9" width="14.85546875" style="38" customWidth="1"/>
    <col min="10" max="10" width="16.85546875" style="38" customWidth="1"/>
    <col min="11" max="16384" width="9.140625" style="12"/>
  </cols>
  <sheetData>
    <row r="1" spans="1:10" ht="19.5" x14ac:dyDescent="0.4">
      <c r="A1" s="36" t="s">
        <v>0</v>
      </c>
      <c r="B1" s="37"/>
      <c r="C1" s="37"/>
      <c r="D1" s="37"/>
    </row>
    <row r="2" spans="1:10" ht="19.5" x14ac:dyDescent="0.4">
      <c r="A2" s="314" t="s">
        <v>1</v>
      </c>
      <c r="B2" s="314"/>
      <c r="C2" s="314"/>
      <c r="D2" s="314"/>
      <c r="E2" s="315" t="s">
        <v>122</v>
      </c>
      <c r="F2" s="315"/>
      <c r="G2" s="315"/>
      <c r="H2" s="315"/>
      <c r="I2" s="315"/>
      <c r="J2" s="40"/>
    </row>
    <row r="3" spans="1:10" ht="9.75" customHeight="1" x14ac:dyDescent="0.4">
      <c r="A3" s="39"/>
      <c r="B3" s="39"/>
      <c r="C3" s="39"/>
      <c r="D3" s="39"/>
      <c r="E3" s="316" t="s">
        <v>32</v>
      </c>
      <c r="F3" s="316"/>
      <c r="G3" s="316"/>
      <c r="H3" s="316"/>
      <c r="I3" s="316"/>
      <c r="J3" s="40"/>
    </row>
    <row r="4" spans="1:10" ht="15.75" x14ac:dyDescent="0.25">
      <c r="A4" s="41" t="s">
        <v>2</v>
      </c>
      <c r="E4" s="326" t="s">
        <v>123</v>
      </c>
      <c r="F4" s="326"/>
      <c r="G4" s="326"/>
      <c r="H4" s="326"/>
      <c r="I4" s="326"/>
    </row>
    <row r="5" spans="1:10" ht="7.5" customHeight="1" x14ac:dyDescent="0.25">
      <c r="A5" s="41"/>
      <c r="E5" s="316" t="s">
        <v>32</v>
      </c>
      <c r="F5" s="316"/>
      <c r="G5" s="316"/>
      <c r="H5" s="316"/>
      <c r="I5" s="316"/>
    </row>
    <row r="6" spans="1:10" ht="19.5" x14ac:dyDescent="0.4">
      <c r="A6" s="40" t="s">
        <v>154</v>
      </c>
      <c r="E6" s="43">
        <v>70259925</v>
      </c>
      <c r="F6" s="43"/>
      <c r="G6" s="44" t="s">
        <v>3</v>
      </c>
      <c r="H6" s="42"/>
      <c r="I6" s="42">
        <v>1130</v>
      </c>
    </row>
    <row r="7" spans="1:10" ht="8.25" customHeight="1" x14ac:dyDescent="0.4">
      <c r="A7" s="40"/>
      <c r="E7" s="316" t="s">
        <v>33</v>
      </c>
      <c r="F7" s="316"/>
      <c r="G7" s="316"/>
      <c r="H7" s="316"/>
      <c r="I7" s="316"/>
    </row>
    <row r="8" spans="1:10" ht="19.5" hidden="1" x14ac:dyDescent="0.4">
      <c r="A8" s="40"/>
      <c r="E8" s="42"/>
      <c r="F8" s="42"/>
      <c r="G8" s="42"/>
      <c r="H8" s="44"/>
      <c r="I8" s="42"/>
    </row>
    <row r="9" spans="1:10" ht="30.75" customHeight="1" x14ac:dyDescent="0.4">
      <c r="A9" s="40"/>
      <c r="E9" s="42"/>
      <c r="F9" s="42"/>
      <c r="G9" s="42"/>
      <c r="H9" s="44"/>
      <c r="I9" s="42"/>
    </row>
    <row r="11" spans="1:10" s="6" customFormat="1" ht="15" customHeight="1" x14ac:dyDescent="0.4">
      <c r="A11" s="45"/>
      <c r="B11" s="46"/>
      <c r="C11" s="46"/>
      <c r="D11" s="46"/>
      <c r="E11" s="47" t="s">
        <v>4</v>
      </c>
      <c r="F11" s="47" t="s">
        <v>5</v>
      </c>
      <c r="G11" s="48" t="s">
        <v>6</v>
      </c>
      <c r="H11" s="49" t="s">
        <v>7</v>
      </c>
      <c r="I11" s="49"/>
      <c r="J11" s="46"/>
    </row>
    <row r="12" spans="1:10" s="6" customFormat="1" ht="15" customHeight="1" x14ac:dyDescent="0.4">
      <c r="A12" s="50"/>
      <c r="B12" s="50"/>
      <c r="C12" s="50"/>
      <c r="D12" s="50"/>
      <c r="E12" s="47" t="s">
        <v>8</v>
      </c>
      <c r="F12" s="47" t="s">
        <v>8</v>
      </c>
      <c r="G12" s="48" t="s">
        <v>9</v>
      </c>
      <c r="H12" s="51" t="s">
        <v>10</v>
      </c>
      <c r="I12" s="52" t="s">
        <v>11</v>
      </c>
      <c r="J12" s="46"/>
    </row>
    <row r="13" spans="1:10" s="6" customFormat="1" ht="12.75" customHeight="1" x14ac:dyDescent="0.2">
      <c r="A13" s="50"/>
      <c r="B13" s="50"/>
      <c r="C13" s="50"/>
      <c r="D13" s="50"/>
      <c r="E13" s="47" t="s">
        <v>12</v>
      </c>
      <c r="F13" s="47" t="s">
        <v>12</v>
      </c>
      <c r="G13" s="53"/>
      <c r="H13" s="327" t="s">
        <v>186</v>
      </c>
      <c r="I13" s="327"/>
      <c r="J13" s="46"/>
    </row>
    <row r="14" spans="1:10" s="6" customFormat="1" ht="12.75" customHeight="1" x14ac:dyDescent="0.2">
      <c r="A14" s="50"/>
      <c r="B14" s="50"/>
      <c r="C14" s="50"/>
      <c r="D14" s="50"/>
      <c r="E14" s="47"/>
      <c r="F14" s="47"/>
      <c r="G14" s="53"/>
      <c r="H14" s="1"/>
      <c r="I14" s="54"/>
      <c r="J14" s="46"/>
    </row>
    <row r="15" spans="1:10" s="6" customFormat="1" ht="18.75" x14ac:dyDescent="0.4">
      <c r="A15" s="55" t="s">
        <v>13</v>
      </c>
      <c r="B15" s="55"/>
      <c r="C15" s="56"/>
      <c r="D15" s="57"/>
      <c r="E15" s="58"/>
      <c r="F15" s="58"/>
      <c r="G15" s="59"/>
      <c r="H15" s="50"/>
      <c r="I15" s="50"/>
      <c r="J15" s="46"/>
    </row>
    <row r="16" spans="1:10" s="6" customFormat="1" ht="19.5" x14ac:dyDescent="0.4">
      <c r="A16" s="60" t="s">
        <v>14</v>
      </c>
      <c r="B16" s="55"/>
      <c r="C16" s="56"/>
      <c r="D16" s="57"/>
      <c r="E16" s="218">
        <v>3397000</v>
      </c>
      <c r="F16" s="219">
        <v>20576316</v>
      </c>
      <c r="G16" s="9">
        <f>H16+I16</f>
        <v>25061609.449999999</v>
      </c>
      <c r="H16" s="218">
        <v>24883500.039999999</v>
      </c>
      <c r="I16" s="218">
        <v>178109.41</v>
      </c>
      <c r="J16" s="46"/>
    </row>
    <row r="17" spans="1:10" s="6" customFormat="1" ht="20.25" customHeight="1" x14ac:dyDescent="0.35">
      <c r="A17" s="3"/>
      <c r="B17" s="46"/>
      <c r="C17" s="46"/>
      <c r="D17" s="46"/>
      <c r="J17" s="46"/>
    </row>
    <row r="18" spans="1:10" s="6" customFormat="1" ht="19.5" x14ac:dyDescent="0.4">
      <c r="A18" s="60" t="s">
        <v>15</v>
      </c>
      <c r="B18" s="4"/>
      <c r="C18" s="4"/>
      <c r="D18" s="4"/>
      <c r="E18" s="218">
        <v>3448000</v>
      </c>
      <c r="F18" s="219">
        <v>26422688.449999999</v>
      </c>
      <c r="G18" s="9">
        <f>H18+I18</f>
        <v>25201530.039999999</v>
      </c>
      <c r="H18" s="218">
        <v>24883500.039999999</v>
      </c>
      <c r="I18" s="218">
        <v>318030</v>
      </c>
      <c r="J18" s="4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61"/>
      <c r="F20" s="61"/>
      <c r="G20" s="62"/>
      <c r="H20" s="2"/>
      <c r="I20" s="2"/>
      <c r="J20" s="5"/>
    </row>
    <row r="21" spans="1:10" ht="19.5" x14ac:dyDescent="0.4">
      <c r="A21" s="63" t="s">
        <v>16</v>
      </c>
      <c r="B21" s="61"/>
      <c r="C21" s="61"/>
      <c r="D21" s="61"/>
      <c r="E21" s="61"/>
      <c r="F21" s="61"/>
      <c r="G21" s="64"/>
      <c r="H21" s="62"/>
      <c r="I21" s="62"/>
      <c r="J21" s="62"/>
    </row>
    <row r="22" spans="1:10" ht="18" x14ac:dyDescent="0.35">
      <c r="A22" s="61"/>
      <c r="B22" s="61"/>
      <c r="C22" s="65" t="s">
        <v>38</v>
      </c>
      <c r="D22" s="61"/>
      <c r="E22" s="61"/>
      <c r="F22" s="61"/>
      <c r="G22" s="7">
        <f>H22+I22</f>
        <v>0</v>
      </c>
      <c r="H22" s="8">
        <v>0</v>
      </c>
      <c r="I22" s="8">
        <v>0</v>
      </c>
      <c r="J22" s="62"/>
    </row>
    <row r="23" spans="1:10" ht="18" x14ac:dyDescent="0.35">
      <c r="A23" s="61"/>
      <c r="B23" s="61"/>
      <c r="C23" s="65"/>
      <c r="D23" s="61"/>
      <c r="E23" s="61"/>
      <c r="F23" s="61"/>
      <c r="G23" s="7"/>
      <c r="H23" s="8"/>
      <c r="I23" s="8"/>
      <c r="J23" s="62"/>
    </row>
    <row r="24" spans="1:10" ht="22.5" x14ac:dyDescent="0.45">
      <c r="A24" s="66" t="s">
        <v>34</v>
      </c>
      <c r="B24" s="66"/>
      <c r="C24" s="67"/>
      <c r="D24" s="66"/>
      <c r="E24" s="66"/>
      <c r="F24" s="66"/>
      <c r="G24" s="68">
        <f>G18-G16-G22</f>
        <v>139920.58999999985</v>
      </c>
      <c r="H24" s="68">
        <f>H18-H16-H22</f>
        <v>0</v>
      </c>
      <c r="I24" s="68">
        <f>I18-I16-I22</f>
        <v>139920.59</v>
      </c>
      <c r="J24" s="69"/>
    </row>
    <row r="26" spans="1:10" ht="24" customHeight="1" x14ac:dyDescent="0.2">
      <c r="H26" s="70"/>
    </row>
    <row r="28" spans="1:10" ht="19.5" x14ac:dyDescent="0.4">
      <c r="A28" s="55" t="s">
        <v>17</v>
      </c>
      <c r="B28" s="55" t="s">
        <v>35</v>
      </c>
      <c r="C28" s="55"/>
      <c r="D28" s="4"/>
      <c r="E28" s="4"/>
      <c r="F28" s="50"/>
      <c r="G28" s="71">
        <f>G29+G30+G31</f>
        <v>139920.59</v>
      </c>
      <c r="H28" s="72"/>
      <c r="I28" s="73"/>
      <c r="J28" s="70"/>
    </row>
    <row r="29" spans="1:10" s="6" customFormat="1" ht="18.75" x14ac:dyDescent="0.4">
      <c r="A29" s="74"/>
      <c r="B29" s="74"/>
      <c r="C29" s="75" t="s">
        <v>18</v>
      </c>
      <c r="D29" s="76"/>
      <c r="E29" s="77"/>
      <c r="F29" s="70" t="s">
        <v>20</v>
      </c>
      <c r="G29" s="8">
        <v>6000</v>
      </c>
      <c r="H29" s="72"/>
      <c r="I29" s="73"/>
    </row>
    <row r="30" spans="1:10" s="6" customFormat="1" ht="18.75" x14ac:dyDescent="0.4">
      <c r="A30" s="74"/>
      <c r="B30" s="74"/>
      <c r="C30" s="75"/>
      <c r="D30" s="76"/>
      <c r="E30" s="77"/>
      <c r="F30" s="70" t="s">
        <v>19</v>
      </c>
      <c r="G30" s="8">
        <v>133920.59</v>
      </c>
      <c r="H30" s="72"/>
      <c r="I30" s="73"/>
    </row>
    <row r="31" spans="1:10" s="6" customFormat="1" ht="18.75" x14ac:dyDescent="0.4">
      <c r="A31" s="74"/>
      <c r="B31" s="74"/>
      <c r="C31" s="75" t="s">
        <v>21</v>
      </c>
      <c r="D31" s="76"/>
      <c r="E31" s="77"/>
      <c r="F31" s="70" t="s">
        <v>155</v>
      </c>
      <c r="G31" s="78">
        <v>0</v>
      </c>
      <c r="H31" s="79"/>
      <c r="I31" s="73"/>
    </row>
    <row r="32" spans="1:10" s="6" customFormat="1" x14ac:dyDescent="0.2">
      <c r="A32" s="321"/>
      <c r="B32" s="322"/>
      <c r="C32" s="322"/>
      <c r="D32" s="322"/>
      <c r="E32" s="322"/>
      <c r="F32" s="322"/>
      <c r="G32" s="322"/>
      <c r="H32" s="322"/>
      <c r="I32" s="322"/>
    </row>
    <row r="33" spans="1:10" s="6" customFormat="1" x14ac:dyDescent="0.2">
      <c r="A33" s="322"/>
      <c r="B33" s="322"/>
      <c r="C33" s="322"/>
      <c r="D33" s="322"/>
      <c r="E33" s="322"/>
      <c r="F33" s="322"/>
      <c r="G33" s="322"/>
      <c r="H33" s="322"/>
      <c r="I33" s="322"/>
    </row>
    <row r="34" spans="1:10" x14ac:dyDescent="0.2">
      <c r="A34" s="322"/>
      <c r="B34" s="322"/>
      <c r="C34" s="322"/>
      <c r="D34" s="322"/>
      <c r="E34" s="322"/>
      <c r="F34" s="322"/>
      <c r="G34" s="322"/>
      <c r="H34" s="322"/>
      <c r="I34" s="322"/>
      <c r="J34" s="80"/>
    </row>
    <row r="35" spans="1:10" ht="19.5" x14ac:dyDescent="0.4">
      <c r="A35" s="55" t="s">
        <v>22</v>
      </c>
      <c r="B35" s="55" t="s">
        <v>30</v>
      </c>
      <c r="C35" s="55"/>
      <c r="D35" s="81"/>
      <c r="E35" s="59"/>
      <c r="F35" s="4"/>
      <c r="G35" s="82"/>
      <c r="H35" s="73"/>
      <c r="I35" s="73"/>
      <c r="J35" s="80"/>
    </row>
    <row r="36" spans="1:10" ht="18.75" x14ac:dyDescent="0.4">
      <c r="A36" s="55"/>
      <c r="B36" s="55"/>
      <c r="C36" s="55"/>
      <c r="D36" s="81"/>
      <c r="F36" s="83" t="s">
        <v>36</v>
      </c>
      <c r="G36" s="194" t="s">
        <v>6</v>
      </c>
      <c r="H36" s="50"/>
      <c r="I36" s="84" t="s">
        <v>39</v>
      </c>
      <c r="J36" s="80"/>
    </row>
    <row r="37" spans="1:10" ht="15" customHeight="1" x14ac:dyDescent="0.35">
      <c r="A37" s="85" t="s">
        <v>31</v>
      </c>
      <c r="B37" s="86"/>
      <c r="C37" s="3"/>
      <c r="D37" s="86"/>
      <c r="E37" s="59"/>
      <c r="F37" s="124">
        <v>0</v>
      </c>
      <c r="G37" s="124">
        <v>0</v>
      </c>
      <c r="H37" s="217"/>
      <c r="I37" s="88" t="s">
        <v>157</v>
      </c>
      <c r="J37" s="80"/>
    </row>
    <row r="38" spans="1:10" ht="16.5" x14ac:dyDescent="0.35">
      <c r="A38" s="85" t="s">
        <v>42</v>
      </c>
      <c r="B38" s="86"/>
      <c r="C38" s="3"/>
      <c r="D38" s="89"/>
      <c r="E38" s="89"/>
      <c r="F38" s="124">
        <v>628016</v>
      </c>
      <c r="G38" s="124">
        <v>628016</v>
      </c>
      <c r="H38" s="217"/>
      <c r="I38" s="88">
        <f>G38/F38</f>
        <v>1</v>
      </c>
      <c r="J38" s="13"/>
    </row>
    <row r="39" spans="1:10" ht="16.5" x14ac:dyDescent="0.35">
      <c r="A39" s="85" t="s">
        <v>43</v>
      </c>
      <c r="B39" s="86"/>
      <c r="C39" s="3"/>
      <c r="D39" s="89"/>
      <c r="E39" s="89"/>
      <c r="F39" s="124">
        <v>0</v>
      </c>
      <c r="G39" s="124">
        <v>0</v>
      </c>
      <c r="H39" s="217"/>
      <c r="I39" s="88" t="s">
        <v>157</v>
      </c>
      <c r="J39" s="13"/>
    </row>
    <row r="40" spans="1:10" ht="16.5" customHeight="1" x14ac:dyDescent="0.2">
      <c r="A40" s="90" t="s">
        <v>171</v>
      </c>
      <c r="B40" s="90"/>
      <c r="C40" s="90"/>
      <c r="D40" s="90"/>
      <c r="E40" s="90"/>
      <c r="F40" s="124">
        <v>476016</v>
      </c>
      <c r="G40" s="124">
        <v>476016</v>
      </c>
      <c r="H40" s="217"/>
      <c r="I40" s="88">
        <f>G40/F40</f>
        <v>1</v>
      </c>
      <c r="J40" s="13"/>
    </row>
    <row r="41" spans="1:10" ht="16.5" x14ac:dyDescent="0.35">
      <c r="A41" s="85" t="s">
        <v>37</v>
      </c>
      <c r="B41" s="58"/>
      <c r="C41" s="58"/>
      <c r="D41" s="91"/>
      <c r="E41" s="91" t="s">
        <v>156</v>
      </c>
      <c r="F41" s="124">
        <v>0</v>
      </c>
      <c r="G41" s="124">
        <v>0</v>
      </c>
      <c r="H41" s="217"/>
      <c r="I41" s="92" t="s">
        <v>157</v>
      </c>
      <c r="J41" s="13"/>
    </row>
    <row r="42" spans="1:10" ht="16.5" x14ac:dyDescent="0.35">
      <c r="A42" s="85"/>
      <c r="B42" s="58"/>
      <c r="C42" s="58"/>
      <c r="D42" s="91"/>
      <c r="E42" s="91"/>
      <c r="F42" s="87"/>
      <c r="G42" s="87"/>
      <c r="H42" s="72"/>
      <c r="I42" s="92"/>
      <c r="J42" s="13"/>
    </row>
    <row r="43" spans="1:10" ht="19.5" thickBot="1" x14ac:dyDescent="0.45">
      <c r="A43" s="55" t="s">
        <v>23</v>
      </c>
      <c r="B43" s="55" t="s">
        <v>24</v>
      </c>
      <c r="C43" s="57"/>
      <c r="D43" s="59"/>
      <c r="E43" s="59"/>
      <c r="F43" s="94"/>
      <c r="G43" s="95"/>
      <c r="H43" s="325" t="s">
        <v>41</v>
      </c>
      <c r="I43" s="320"/>
      <c r="J43" s="13"/>
    </row>
    <row r="44" spans="1:10" ht="18.75" thickTop="1" x14ac:dyDescent="0.35">
      <c r="A44" s="196"/>
      <c r="B44" s="197"/>
      <c r="C44" s="198"/>
      <c r="D44" s="197"/>
      <c r="E44" s="199" t="s">
        <v>191</v>
      </c>
      <c r="F44" s="200" t="s">
        <v>25</v>
      </c>
      <c r="G44" s="201" t="s">
        <v>26</v>
      </c>
      <c r="H44" s="202" t="s">
        <v>27</v>
      </c>
      <c r="I44" s="203" t="s">
        <v>40</v>
      </c>
      <c r="J44" s="13"/>
    </row>
    <row r="45" spans="1:10" x14ac:dyDescent="0.2">
      <c r="A45" s="204"/>
      <c r="B45" s="205"/>
      <c r="C45" s="205"/>
      <c r="D45" s="205"/>
      <c r="E45" s="204"/>
      <c r="F45" s="318"/>
      <c r="G45" s="206"/>
      <c r="H45" s="207">
        <v>41274</v>
      </c>
      <c r="I45" s="208">
        <v>41274</v>
      </c>
      <c r="J45" s="13"/>
    </row>
    <row r="46" spans="1:10" x14ac:dyDescent="0.2">
      <c r="A46" s="204"/>
      <c r="B46" s="205"/>
      <c r="C46" s="205"/>
      <c r="D46" s="205"/>
      <c r="E46" s="204"/>
      <c r="F46" s="318"/>
      <c r="G46" s="209"/>
      <c r="H46" s="209"/>
      <c r="I46" s="210"/>
      <c r="J46" s="13"/>
    </row>
    <row r="47" spans="1:10" ht="13.5" thickBot="1" x14ac:dyDescent="0.25">
      <c r="A47" s="211"/>
      <c r="B47" s="212"/>
      <c r="C47" s="212"/>
      <c r="D47" s="212"/>
      <c r="E47" s="211"/>
      <c r="F47" s="213"/>
      <c r="G47" s="214"/>
      <c r="H47" s="214"/>
      <c r="I47" s="215"/>
      <c r="J47" s="13"/>
    </row>
    <row r="48" spans="1:10" ht="13.5" thickTop="1" x14ac:dyDescent="0.2">
      <c r="A48" s="96"/>
      <c r="B48" s="97"/>
      <c r="C48" s="97" t="s">
        <v>20</v>
      </c>
      <c r="D48" s="97"/>
      <c r="E48" s="98">
        <v>9000</v>
      </c>
      <c r="F48" s="99">
        <v>6000</v>
      </c>
      <c r="G48" s="100">
        <v>4000</v>
      </c>
      <c r="H48" s="100">
        <f>E48+F48-G48</f>
        <v>11000</v>
      </c>
      <c r="I48" s="101">
        <f>H48</f>
        <v>11000</v>
      </c>
      <c r="J48" s="13"/>
    </row>
    <row r="49" spans="1:10" x14ac:dyDescent="0.2">
      <c r="A49" s="102"/>
      <c r="B49" s="103"/>
      <c r="C49" s="103" t="s">
        <v>28</v>
      </c>
      <c r="D49" s="103"/>
      <c r="E49" s="104">
        <v>44503.96</v>
      </c>
      <c r="F49" s="105">
        <v>125506</v>
      </c>
      <c r="G49" s="106">
        <v>123328</v>
      </c>
      <c r="H49" s="106">
        <f>E49+F49-G49</f>
        <v>46681.959999999992</v>
      </c>
      <c r="I49" s="107">
        <v>34217.29</v>
      </c>
      <c r="J49" s="13"/>
    </row>
    <row r="50" spans="1:10" x14ac:dyDescent="0.2">
      <c r="A50" s="102"/>
      <c r="B50" s="103"/>
      <c r="C50" s="103" t="s">
        <v>19</v>
      </c>
      <c r="D50" s="103"/>
      <c r="E50" s="104">
        <v>241293.6</v>
      </c>
      <c r="F50" s="105">
        <f>94077.78+790887.8</f>
        <v>884965.58000000007</v>
      </c>
      <c r="G50" s="106">
        <f>12874.04+13530</f>
        <v>26404.04</v>
      </c>
      <c r="H50" s="106">
        <f t="shared" ref="H50:H51" si="0">E50+F50-G50</f>
        <v>1099855.1400000001</v>
      </c>
      <c r="I50" s="107">
        <f>232497.34+807357.8</f>
        <v>1039855.14</v>
      </c>
      <c r="J50" s="13"/>
    </row>
    <row r="51" spans="1:10" x14ac:dyDescent="0.2">
      <c r="A51" s="102"/>
      <c r="B51" s="103"/>
      <c r="C51" s="103" t="s">
        <v>29</v>
      </c>
      <c r="D51" s="103"/>
      <c r="E51" s="104">
        <v>249039.2</v>
      </c>
      <c r="F51" s="105">
        <v>643110</v>
      </c>
      <c r="G51" s="106">
        <v>714141</v>
      </c>
      <c r="H51" s="106">
        <f t="shared" si="0"/>
        <v>178008.19999999995</v>
      </c>
      <c r="I51" s="107">
        <f>H51</f>
        <v>178008.19999999995</v>
      </c>
      <c r="J51" s="13"/>
    </row>
    <row r="52" spans="1:10" ht="18.75" thickBot="1" x14ac:dyDescent="0.4">
      <c r="A52" s="108" t="s">
        <v>12</v>
      </c>
      <c r="B52" s="109"/>
      <c r="C52" s="109"/>
      <c r="D52" s="109"/>
      <c r="E52" s="122">
        <f>E48+E49+E50+E51</f>
        <v>543836.76</v>
      </c>
      <c r="F52" s="111">
        <f>F48+F49+F50+F51</f>
        <v>1659581.58</v>
      </c>
      <c r="G52" s="111">
        <f>G48+G49+G50+G51</f>
        <v>867873.04</v>
      </c>
      <c r="H52" s="111">
        <f>H48+H49+H50+H51</f>
        <v>1335545.3</v>
      </c>
      <c r="I52" s="112">
        <f>I48+I49+I50+I51</f>
        <v>1263080.6299999999</v>
      </c>
      <c r="J52" s="13"/>
    </row>
    <row r="53" spans="1:10" ht="18.75" thickTop="1" x14ac:dyDescent="0.35">
      <c r="A53" s="113"/>
      <c r="B53" s="114"/>
      <c r="C53" s="114"/>
      <c r="D53" s="59"/>
      <c r="E53" s="59"/>
      <c r="F53" s="94"/>
      <c r="G53" s="95"/>
      <c r="H53" s="115"/>
      <c r="I53" s="115"/>
      <c r="J53" s="13"/>
    </row>
    <row r="54" spans="1:10" ht="18" x14ac:dyDescent="0.35">
      <c r="A54" s="113"/>
      <c r="B54" s="114"/>
      <c r="C54" s="114"/>
      <c r="D54" s="59"/>
      <c r="E54" s="59"/>
      <c r="F54" s="94"/>
      <c r="G54" s="116"/>
      <c r="H54" s="117"/>
      <c r="I54" s="117"/>
      <c r="J54" s="13"/>
    </row>
    <row r="55" spans="1:10" ht="1.5" customHeight="1" x14ac:dyDescent="0.35">
      <c r="A55" s="118"/>
      <c r="B55" s="119"/>
      <c r="C55" s="119"/>
      <c r="D55" s="120"/>
      <c r="E55" s="120"/>
      <c r="F55" s="117"/>
      <c r="G55" s="117"/>
      <c r="H55" s="117"/>
      <c r="I55" s="117"/>
      <c r="J55" s="13"/>
    </row>
    <row r="56" spans="1:10" x14ac:dyDescent="0.2">
      <c r="A56" s="121"/>
      <c r="B56" s="121"/>
      <c r="C56" s="121"/>
      <c r="D56" s="121"/>
      <c r="E56" s="121"/>
      <c r="F56" s="121"/>
      <c r="G56" s="121"/>
      <c r="H56" s="121"/>
      <c r="I56" s="121"/>
    </row>
  </sheetData>
  <mergeCells count="10">
    <mergeCell ref="A2:D2"/>
    <mergeCell ref="E2:I2"/>
    <mergeCell ref="E3:I3"/>
    <mergeCell ref="E4:I4"/>
    <mergeCell ref="F45:F46"/>
    <mergeCell ref="E5:I5"/>
    <mergeCell ref="E7:I7"/>
    <mergeCell ref="H13:I13"/>
    <mergeCell ref="A32:I34"/>
    <mergeCell ref="H43:I43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zoomScaleNormal="100" workbookViewId="0">
      <selection activeCell="B35" sqref="B35:B36"/>
    </sheetView>
  </sheetViews>
  <sheetFormatPr defaultRowHeight="12.75" x14ac:dyDescent="0.2"/>
  <cols>
    <col min="1" max="1" width="7.5703125" style="38" customWidth="1"/>
    <col min="2" max="2" width="2.5703125" style="38" customWidth="1"/>
    <col min="3" max="3" width="8.42578125" style="38" customWidth="1"/>
    <col min="4" max="4" width="8.28515625" style="38" customWidth="1"/>
    <col min="5" max="5" width="14.7109375" style="38" customWidth="1"/>
    <col min="6" max="6" width="15.5703125" style="38" customWidth="1"/>
    <col min="7" max="8" width="14.7109375" style="38" customWidth="1"/>
    <col min="9" max="9" width="15" style="38" customWidth="1"/>
    <col min="10" max="10" width="16.85546875" style="38" customWidth="1"/>
    <col min="11" max="16384" width="9.140625" style="12"/>
  </cols>
  <sheetData>
    <row r="1" spans="1:10" ht="19.5" x14ac:dyDescent="0.4">
      <c r="A1" s="36" t="s">
        <v>0</v>
      </c>
      <c r="B1" s="37"/>
      <c r="C1" s="37"/>
      <c r="D1" s="37"/>
    </row>
    <row r="2" spans="1:10" ht="19.5" x14ac:dyDescent="0.4">
      <c r="A2" s="314" t="s">
        <v>1</v>
      </c>
      <c r="B2" s="314"/>
      <c r="C2" s="314"/>
      <c r="D2" s="314"/>
      <c r="E2" s="315" t="s">
        <v>174</v>
      </c>
      <c r="F2" s="315"/>
      <c r="G2" s="315"/>
      <c r="H2" s="315"/>
      <c r="I2" s="315"/>
      <c r="J2" s="40"/>
    </row>
    <row r="3" spans="1:10" ht="9.75" customHeight="1" x14ac:dyDescent="0.4">
      <c r="A3" s="39"/>
      <c r="B3" s="39"/>
      <c r="C3" s="39"/>
      <c r="D3" s="39"/>
      <c r="E3" s="316" t="s">
        <v>32</v>
      </c>
      <c r="F3" s="316"/>
      <c r="G3" s="316"/>
      <c r="H3" s="316"/>
      <c r="I3" s="316"/>
      <c r="J3" s="40"/>
    </row>
    <row r="4" spans="1:10" ht="15.75" x14ac:dyDescent="0.25">
      <c r="A4" s="41" t="s">
        <v>2</v>
      </c>
      <c r="E4" s="326" t="s">
        <v>124</v>
      </c>
      <c r="F4" s="326"/>
      <c r="G4" s="326"/>
      <c r="H4" s="326"/>
      <c r="I4" s="326"/>
    </row>
    <row r="5" spans="1:10" ht="7.5" customHeight="1" x14ac:dyDescent="0.25">
      <c r="A5" s="41"/>
      <c r="E5" s="316" t="s">
        <v>32</v>
      </c>
      <c r="F5" s="316"/>
      <c r="G5" s="316"/>
      <c r="H5" s="316"/>
      <c r="I5" s="316"/>
    </row>
    <row r="6" spans="1:10" ht="19.5" x14ac:dyDescent="0.4">
      <c r="A6" s="40" t="s">
        <v>154</v>
      </c>
      <c r="E6" s="123" t="s">
        <v>125</v>
      </c>
      <c r="F6" s="43"/>
      <c r="G6" s="44" t="s">
        <v>3</v>
      </c>
      <c r="H6" s="42"/>
      <c r="I6" s="42">
        <v>1131</v>
      </c>
    </row>
    <row r="7" spans="1:10" ht="8.25" customHeight="1" x14ac:dyDescent="0.4">
      <c r="A7" s="40"/>
      <c r="E7" s="316" t="s">
        <v>33</v>
      </c>
      <c r="F7" s="316"/>
      <c r="G7" s="316"/>
      <c r="H7" s="316"/>
      <c r="I7" s="316"/>
    </row>
    <row r="8" spans="1:10" ht="19.5" hidden="1" x14ac:dyDescent="0.4">
      <c r="A8" s="40"/>
      <c r="E8" s="42"/>
      <c r="F8" s="42"/>
      <c r="G8" s="42"/>
      <c r="H8" s="44"/>
      <c r="I8" s="42"/>
    </row>
    <row r="9" spans="1:10" ht="30.75" customHeight="1" x14ac:dyDescent="0.4">
      <c r="A9" s="40"/>
      <c r="E9" s="42"/>
      <c r="F9" s="42"/>
      <c r="G9" s="42"/>
      <c r="H9" s="44"/>
      <c r="I9" s="42"/>
    </row>
    <row r="11" spans="1:10" s="6" customFormat="1" ht="15" customHeight="1" x14ac:dyDescent="0.4">
      <c r="A11" s="45"/>
      <c r="B11" s="46"/>
      <c r="C11" s="46"/>
      <c r="D11" s="46"/>
      <c r="E11" s="47" t="s">
        <v>4</v>
      </c>
      <c r="F11" s="47" t="s">
        <v>5</v>
      </c>
      <c r="G11" s="48" t="s">
        <v>6</v>
      </c>
      <c r="H11" s="49" t="s">
        <v>7</v>
      </c>
      <c r="I11" s="49"/>
      <c r="J11" s="46"/>
    </row>
    <row r="12" spans="1:10" s="6" customFormat="1" ht="15" customHeight="1" x14ac:dyDescent="0.4">
      <c r="A12" s="50"/>
      <c r="B12" s="50"/>
      <c r="C12" s="50"/>
      <c r="D12" s="50"/>
      <c r="E12" s="47" t="s">
        <v>8</v>
      </c>
      <c r="F12" s="47" t="s">
        <v>8</v>
      </c>
      <c r="G12" s="48" t="s">
        <v>9</v>
      </c>
      <c r="H12" s="51" t="s">
        <v>10</v>
      </c>
      <c r="I12" s="52" t="s">
        <v>11</v>
      </c>
      <c r="J12" s="46"/>
    </row>
    <row r="13" spans="1:10" s="6" customFormat="1" ht="12.75" customHeight="1" x14ac:dyDescent="0.2">
      <c r="A13" s="50"/>
      <c r="B13" s="50"/>
      <c r="C13" s="50"/>
      <c r="D13" s="50"/>
      <c r="E13" s="47" t="s">
        <v>12</v>
      </c>
      <c r="F13" s="47" t="s">
        <v>12</v>
      </c>
      <c r="G13" s="53"/>
      <c r="H13" s="327" t="s">
        <v>186</v>
      </c>
      <c r="I13" s="327"/>
      <c r="J13" s="46"/>
    </row>
    <row r="14" spans="1:10" s="6" customFormat="1" ht="12.75" customHeight="1" x14ac:dyDescent="0.2">
      <c r="A14" s="50"/>
      <c r="B14" s="50"/>
      <c r="C14" s="50"/>
      <c r="D14" s="50"/>
      <c r="E14" s="47"/>
      <c r="F14" s="47"/>
      <c r="G14" s="53"/>
      <c r="H14" s="1"/>
      <c r="I14" s="54"/>
      <c r="J14" s="46"/>
    </row>
    <row r="15" spans="1:10" s="6" customFormat="1" ht="18.75" x14ac:dyDescent="0.4">
      <c r="A15" s="55" t="s">
        <v>13</v>
      </c>
      <c r="B15" s="55"/>
      <c r="C15" s="56"/>
      <c r="D15" s="57"/>
      <c r="E15" s="58"/>
      <c r="F15" s="58"/>
      <c r="G15" s="59"/>
      <c r="H15" s="50"/>
      <c r="I15" s="50"/>
      <c r="J15" s="46"/>
    </row>
    <row r="16" spans="1:10" s="6" customFormat="1" ht="19.5" x14ac:dyDescent="0.4">
      <c r="A16" s="60" t="s">
        <v>14</v>
      </c>
      <c r="B16" s="55"/>
      <c r="C16" s="56"/>
      <c r="D16" s="57"/>
      <c r="E16" s="218">
        <v>12929000</v>
      </c>
      <c r="F16" s="219">
        <v>42918872.600000001</v>
      </c>
      <c r="G16" s="9">
        <f>H16+I16</f>
        <v>42919729.329999998</v>
      </c>
      <c r="H16" s="218">
        <v>42464774.439999998</v>
      </c>
      <c r="I16" s="218">
        <v>454954.89</v>
      </c>
      <c r="J16" s="46"/>
    </row>
    <row r="17" spans="1:10" s="6" customFormat="1" ht="20.25" customHeight="1" x14ac:dyDescent="0.35">
      <c r="A17" s="3"/>
      <c r="B17" s="46"/>
      <c r="C17" s="46"/>
      <c r="D17" s="46"/>
      <c r="J17" s="46"/>
    </row>
    <row r="18" spans="1:10" s="6" customFormat="1" ht="19.5" x14ac:dyDescent="0.4">
      <c r="A18" s="60" t="s">
        <v>15</v>
      </c>
      <c r="B18" s="4"/>
      <c r="C18" s="4"/>
      <c r="D18" s="4"/>
      <c r="E18" s="218">
        <v>12929000</v>
      </c>
      <c r="F18" s="219">
        <v>44683928.119999997</v>
      </c>
      <c r="G18" s="9">
        <f>H18+I18</f>
        <v>43175083.439999998</v>
      </c>
      <c r="H18" s="218">
        <v>42464774.439999998</v>
      </c>
      <c r="I18" s="218">
        <v>710309</v>
      </c>
      <c r="J18" s="4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61"/>
      <c r="F20" s="61"/>
      <c r="G20" s="62"/>
      <c r="H20" s="2"/>
      <c r="I20" s="2"/>
      <c r="J20" s="5"/>
    </row>
    <row r="21" spans="1:10" ht="19.5" x14ac:dyDescent="0.4">
      <c r="A21" s="63" t="s">
        <v>16</v>
      </c>
      <c r="B21" s="61"/>
      <c r="C21" s="61"/>
      <c r="D21" s="61"/>
      <c r="E21" s="61"/>
      <c r="F21" s="61"/>
      <c r="G21" s="64"/>
      <c r="H21" s="62"/>
      <c r="I21" s="62"/>
      <c r="J21" s="62"/>
    </row>
    <row r="22" spans="1:10" ht="18" x14ac:dyDescent="0.35">
      <c r="A22" s="61"/>
      <c r="B22" s="61"/>
      <c r="C22" s="65" t="s">
        <v>38</v>
      </c>
      <c r="D22" s="61"/>
      <c r="E22" s="61"/>
      <c r="F22" s="61"/>
      <c r="G22" s="7">
        <f>H22+I22</f>
        <v>0</v>
      </c>
      <c r="H22" s="8">
        <v>0</v>
      </c>
      <c r="I22" s="8">
        <v>0</v>
      </c>
      <c r="J22" s="62"/>
    </row>
    <row r="23" spans="1:10" ht="18" x14ac:dyDescent="0.35">
      <c r="A23" s="61"/>
      <c r="B23" s="61"/>
      <c r="C23" s="65"/>
      <c r="D23" s="61"/>
      <c r="E23" s="61"/>
      <c r="F23" s="61"/>
      <c r="G23" s="7"/>
      <c r="H23" s="8"/>
      <c r="I23" s="8"/>
      <c r="J23" s="62"/>
    </row>
    <row r="24" spans="1:10" ht="22.5" x14ac:dyDescent="0.45">
      <c r="A24" s="66" t="s">
        <v>34</v>
      </c>
      <c r="B24" s="66"/>
      <c r="C24" s="67"/>
      <c r="D24" s="66"/>
      <c r="E24" s="66"/>
      <c r="F24" s="66"/>
      <c r="G24" s="68">
        <f>G18-G16-G22</f>
        <v>255354.1099999994</v>
      </c>
      <c r="H24" s="68">
        <f>H18-H16-H22</f>
        <v>0</v>
      </c>
      <c r="I24" s="68">
        <f>I18-I16-I22</f>
        <v>255354.11</v>
      </c>
      <c r="J24" s="69"/>
    </row>
    <row r="26" spans="1:10" ht="24" customHeight="1" x14ac:dyDescent="0.2">
      <c r="H26" s="70"/>
    </row>
    <row r="28" spans="1:10" ht="19.5" x14ac:dyDescent="0.4">
      <c r="A28" s="55" t="s">
        <v>17</v>
      </c>
      <c r="B28" s="55" t="s">
        <v>35</v>
      </c>
      <c r="C28" s="55"/>
      <c r="D28" s="4"/>
      <c r="E28" s="4"/>
      <c r="F28" s="50"/>
      <c r="G28" s="71">
        <f>G29+G30+G31</f>
        <v>255354.11</v>
      </c>
      <c r="H28" s="72"/>
      <c r="I28" s="73"/>
      <c r="J28" s="70"/>
    </row>
    <row r="29" spans="1:10" s="6" customFormat="1" ht="18.75" x14ac:dyDescent="0.4">
      <c r="A29" s="74"/>
      <c r="B29" s="74"/>
      <c r="C29" s="75" t="s">
        <v>18</v>
      </c>
      <c r="D29" s="76"/>
      <c r="E29" s="77"/>
      <c r="F29" s="70" t="s">
        <v>20</v>
      </c>
      <c r="G29" s="8">
        <v>0</v>
      </c>
      <c r="H29" s="72"/>
      <c r="I29" s="73"/>
    </row>
    <row r="30" spans="1:10" s="6" customFormat="1" ht="18.75" x14ac:dyDescent="0.4">
      <c r="A30" s="74"/>
      <c r="B30" s="74"/>
      <c r="C30" s="75"/>
      <c r="D30" s="76"/>
      <c r="E30" s="77"/>
      <c r="F30" s="70" t="s">
        <v>19</v>
      </c>
      <c r="G30" s="8">
        <v>255354.11</v>
      </c>
      <c r="H30" s="72"/>
      <c r="I30" s="73"/>
    </row>
    <row r="31" spans="1:10" s="6" customFormat="1" ht="18.75" x14ac:dyDescent="0.4">
      <c r="A31" s="74"/>
      <c r="B31" s="74"/>
      <c r="C31" s="75" t="s">
        <v>21</v>
      </c>
      <c r="D31" s="76"/>
      <c r="E31" s="77"/>
      <c r="F31" s="70" t="s">
        <v>155</v>
      </c>
      <c r="G31" s="78">
        <v>0</v>
      </c>
      <c r="H31" s="79"/>
      <c r="I31" s="73"/>
    </row>
    <row r="32" spans="1:10" s="6" customFormat="1" x14ac:dyDescent="0.2">
      <c r="A32" s="321"/>
      <c r="B32" s="322"/>
      <c r="C32" s="322"/>
      <c r="D32" s="322"/>
      <c r="E32" s="322"/>
      <c r="F32" s="322"/>
      <c r="G32" s="322"/>
      <c r="H32" s="322"/>
      <c r="I32" s="322"/>
    </row>
    <row r="33" spans="1:10" s="6" customFormat="1" x14ac:dyDescent="0.2">
      <c r="A33" s="322"/>
      <c r="B33" s="322"/>
      <c r="C33" s="322"/>
      <c r="D33" s="322"/>
      <c r="E33" s="322"/>
      <c r="F33" s="322"/>
      <c r="G33" s="322"/>
      <c r="H33" s="322"/>
      <c r="I33" s="322"/>
    </row>
    <row r="34" spans="1:10" x14ac:dyDescent="0.2">
      <c r="A34" s="322"/>
      <c r="B34" s="322"/>
      <c r="C34" s="322"/>
      <c r="D34" s="322"/>
      <c r="E34" s="322"/>
      <c r="F34" s="322"/>
      <c r="G34" s="322"/>
      <c r="H34" s="322"/>
      <c r="I34" s="322"/>
      <c r="J34" s="80"/>
    </row>
    <row r="35" spans="1:10" ht="19.5" x14ac:dyDescent="0.4">
      <c r="A35" s="55" t="s">
        <v>22</v>
      </c>
      <c r="B35" s="55" t="s">
        <v>30</v>
      </c>
      <c r="C35" s="55"/>
      <c r="D35" s="81"/>
      <c r="E35" s="59"/>
      <c r="F35" s="4"/>
      <c r="G35" s="82"/>
      <c r="H35" s="73"/>
      <c r="I35" s="73"/>
      <c r="J35" s="80"/>
    </row>
    <row r="36" spans="1:10" ht="18.75" x14ac:dyDescent="0.4">
      <c r="A36" s="55"/>
      <c r="B36" s="55"/>
      <c r="C36" s="55"/>
      <c r="D36" s="81"/>
      <c r="F36" s="83" t="s">
        <v>36</v>
      </c>
      <c r="G36" s="194" t="s">
        <v>6</v>
      </c>
      <c r="H36" s="50"/>
      <c r="I36" s="84" t="s">
        <v>39</v>
      </c>
      <c r="J36" s="80"/>
    </row>
    <row r="37" spans="1:10" ht="15" customHeight="1" x14ac:dyDescent="0.35">
      <c r="A37" s="85" t="s">
        <v>31</v>
      </c>
      <c r="B37" s="86"/>
      <c r="C37" s="3"/>
      <c r="D37" s="86"/>
      <c r="E37" s="59"/>
      <c r="F37" s="124">
        <v>1650000</v>
      </c>
      <c r="G37" s="124">
        <v>1465172</v>
      </c>
      <c r="H37" s="217"/>
      <c r="I37" s="88">
        <f>G37/F37</f>
        <v>0.88798303030303027</v>
      </c>
      <c r="J37" s="80"/>
    </row>
    <row r="38" spans="1:10" ht="16.5" x14ac:dyDescent="0.35">
      <c r="A38" s="85" t="s">
        <v>42</v>
      </c>
      <c r="B38" s="86"/>
      <c r="C38" s="3"/>
      <c r="D38" s="89"/>
      <c r="E38" s="89"/>
      <c r="F38" s="124">
        <v>1206293</v>
      </c>
      <c r="G38" s="124">
        <v>1209005.6000000001</v>
      </c>
      <c r="H38" s="217"/>
      <c r="I38" s="88">
        <f>G38/F38</f>
        <v>1.0022487074035911</v>
      </c>
      <c r="J38" s="13"/>
    </row>
    <row r="39" spans="1:10" ht="16.5" x14ac:dyDescent="0.35">
      <c r="A39" s="85" t="s">
        <v>43</v>
      </c>
      <c r="B39" s="86"/>
      <c r="C39" s="3"/>
      <c r="D39" s="89"/>
      <c r="E39" s="89"/>
      <c r="F39" s="124">
        <v>0</v>
      </c>
      <c r="G39" s="124">
        <v>0</v>
      </c>
      <c r="H39" s="217"/>
      <c r="I39" s="88" t="s">
        <v>157</v>
      </c>
      <c r="J39" s="13"/>
    </row>
    <row r="40" spans="1:10" ht="16.5" customHeight="1" x14ac:dyDescent="0.2">
      <c r="A40" s="90" t="s">
        <v>171</v>
      </c>
      <c r="B40" s="90"/>
      <c r="C40" s="90"/>
      <c r="D40" s="90"/>
      <c r="E40" s="90"/>
      <c r="F40" s="124">
        <v>922293</v>
      </c>
      <c r="G40" s="124">
        <v>922293</v>
      </c>
      <c r="H40" s="217"/>
      <c r="I40" s="88">
        <f>G40/F40</f>
        <v>1</v>
      </c>
      <c r="J40" s="13"/>
    </row>
    <row r="41" spans="1:10" ht="16.5" x14ac:dyDescent="0.35">
      <c r="A41" s="85" t="s">
        <v>37</v>
      </c>
      <c r="B41" s="58"/>
      <c r="C41" s="58"/>
      <c r="D41" s="91"/>
      <c r="E41" s="91" t="s">
        <v>156</v>
      </c>
      <c r="F41" s="124">
        <v>0</v>
      </c>
      <c r="G41" s="124">
        <v>0</v>
      </c>
      <c r="H41" s="217"/>
      <c r="I41" s="88" t="s">
        <v>157</v>
      </c>
      <c r="J41" s="13"/>
    </row>
    <row r="42" spans="1:10" x14ac:dyDescent="0.2">
      <c r="A42" s="323" t="s">
        <v>201</v>
      </c>
      <c r="B42" s="324"/>
      <c r="C42" s="324"/>
      <c r="D42" s="324"/>
      <c r="E42" s="324"/>
      <c r="F42" s="324"/>
      <c r="G42" s="324"/>
      <c r="H42" s="324"/>
      <c r="I42" s="324"/>
      <c r="J42" s="13"/>
    </row>
    <row r="43" spans="1:10" ht="16.5" x14ac:dyDescent="0.35">
      <c r="A43" s="85"/>
      <c r="B43" s="58"/>
      <c r="C43" s="58"/>
      <c r="D43" s="91"/>
      <c r="E43" s="91"/>
      <c r="F43" s="87"/>
      <c r="G43" s="87"/>
      <c r="H43" s="72"/>
      <c r="I43" s="88"/>
      <c r="J43" s="13"/>
    </row>
    <row r="44" spans="1:10" ht="19.5" thickBot="1" x14ac:dyDescent="0.45">
      <c r="A44" s="55" t="s">
        <v>23</v>
      </c>
      <c r="B44" s="55" t="s">
        <v>24</v>
      </c>
      <c r="C44" s="57"/>
      <c r="D44" s="59"/>
      <c r="E44" s="59"/>
      <c r="F44" s="94"/>
      <c r="G44" s="95"/>
      <c r="H44" s="325" t="s">
        <v>41</v>
      </c>
      <c r="I44" s="320"/>
      <c r="J44" s="13"/>
    </row>
    <row r="45" spans="1:10" ht="18.75" thickTop="1" x14ac:dyDescent="0.35">
      <c r="A45" s="196"/>
      <c r="B45" s="197"/>
      <c r="C45" s="198"/>
      <c r="D45" s="197"/>
      <c r="E45" s="199" t="s">
        <v>191</v>
      </c>
      <c r="F45" s="200" t="s">
        <v>25</v>
      </c>
      <c r="G45" s="201" t="s">
        <v>26</v>
      </c>
      <c r="H45" s="202" t="s">
        <v>27</v>
      </c>
      <c r="I45" s="203" t="s">
        <v>40</v>
      </c>
      <c r="J45" s="13"/>
    </row>
    <row r="46" spans="1:10" x14ac:dyDescent="0.2">
      <c r="A46" s="204"/>
      <c r="B46" s="205"/>
      <c r="C46" s="205"/>
      <c r="D46" s="205"/>
      <c r="E46" s="204"/>
      <c r="F46" s="318"/>
      <c r="G46" s="206"/>
      <c r="H46" s="207">
        <v>41274</v>
      </c>
      <c r="I46" s="208">
        <v>41274</v>
      </c>
      <c r="J46" s="13"/>
    </row>
    <row r="47" spans="1:10" x14ac:dyDescent="0.2">
      <c r="A47" s="204"/>
      <c r="B47" s="205"/>
      <c r="C47" s="205"/>
      <c r="D47" s="205"/>
      <c r="E47" s="204"/>
      <c r="F47" s="318"/>
      <c r="G47" s="209"/>
      <c r="H47" s="209"/>
      <c r="I47" s="210"/>
      <c r="J47" s="13"/>
    </row>
    <row r="48" spans="1:10" ht="13.5" thickBot="1" x14ac:dyDescent="0.25">
      <c r="A48" s="211"/>
      <c r="B48" s="212"/>
      <c r="C48" s="212"/>
      <c r="D48" s="212"/>
      <c r="E48" s="211"/>
      <c r="F48" s="213"/>
      <c r="G48" s="214"/>
      <c r="H48" s="214"/>
      <c r="I48" s="215"/>
      <c r="J48" s="13"/>
    </row>
    <row r="49" spans="1:10" ht="13.5" thickTop="1" x14ac:dyDescent="0.2">
      <c r="A49" s="96"/>
      <c r="B49" s="97"/>
      <c r="C49" s="97" t="s">
        <v>20</v>
      </c>
      <c r="D49" s="97"/>
      <c r="E49" s="98">
        <v>1138589</v>
      </c>
      <c r="F49" s="99">
        <v>1000</v>
      </c>
      <c r="G49" s="100">
        <v>186539</v>
      </c>
      <c r="H49" s="100">
        <f>E49+F49-G49</f>
        <v>953050</v>
      </c>
      <c r="I49" s="101">
        <f>H49</f>
        <v>953050</v>
      </c>
      <c r="J49" s="13"/>
    </row>
    <row r="50" spans="1:10" x14ac:dyDescent="0.2">
      <c r="A50" s="102"/>
      <c r="B50" s="103"/>
      <c r="C50" s="103" t="s">
        <v>28</v>
      </c>
      <c r="D50" s="103"/>
      <c r="E50" s="104">
        <v>376807.96</v>
      </c>
      <c r="F50" s="105">
        <v>196097</v>
      </c>
      <c r="G50" s="106">
        <v>234885</v>
      </c>
      <c r="H50" s="106">
        <f>E50+F50-G50</f>
        <v>338019.95999999996</v>
      </c>
      <c r="I50" s="107">
        <v>340924.19</v>
      </c>
      <c r="J50" s="13"/>
    </row>
    <row r="51" spans="1:10" x14ac:dyDescent="0.2">
      <c r="A51" s="102"/>
      <c r="B51" s="103"/>
      <c r="C51" s="103" t="s">
        <v>19</v>
      </c>
      <c r="D51" s="103"/>
      <c r="E51" s="104">
        <v>674435.29</v>
      </c>
      <c r="F51" s="105">
        <f>171707.15+1251303.89</f>
        <v>1423011.0399999998</v>
      </c>
      <c r="G51" s="106">
        <f>54174.5+1200</f>
        <v>55374.5</v>
      </c>
      <c r="H51" s="106">
        <f t="shared" ref="H51:H52" si="0">E51+F51-G51</f>
        <v>2042071.83</v>
      </c>
      <c r="I51" s="107">
        <f>306418.07+1252938.89</f>
        <v>1559356.96</v>
      </c>
      <c r="J51" s="13"/>
    </row>
    <row r="52" spans="1:10" x14ac:dyDescent="0.2">
      <c r="A52" s="102"/>
      <c r="B52" s="103"/>
      <c r="C52" s="103" t="s">
        <v>29</v>
      </c>
      <c r="D52" s="103"/>
      <c r="E52" s="104">
        <v>1058792.75</v>
      </c>
      <c r="F52" s="105">
        <v>1912304.4</v>
      </c>
      <c r="G52" s="106">
        <v>1668597.6</v>
      </c>
      <c r="H52" s="106">
        <f t="shared" si="0"/>
        <v>1302499.5499999998</v>
      </c>
      <c r="I52" s="107">
        <f>H52</f>
        <v>1302499.5499999998</v>
      </c>
      <c r="J52" s="13"/>
    </row>
    <row r="53" spans="1:10" ht="18.75" thickBot="1" x14ac:dyDescent="0.4">
      <c r="A53" s="108" t="s">
        <v>12</v>
      </c>
      <c r="B53" s="109"/>
      <c r="C53" s="109"/>
      <c r="D53" s="109"/>
      <c r="E53" s="110">
        <f>E49+E50+E51+E52</f>
        <v>3248625</v>
      </c>
      <c r="F53" s="111">
        <f>F49+F50+F51+F52</f>
        <v>3532412.4399999995</v>
      </c>
      <c r="G53" s="111">
        <f>G49+G50+G51+G52</f>
        <v>2145396.1</v>
      </c>
      <c r="H53" s="111">
        <f>H49+H50+H51+H52</f>
        <v>4635641.34</v>
      </c>
      <c r="I53" s="112">
        <f>I49+I50+I51+I52</f>
        <v>4155830.6999999997</v>
      </c>
      <c r="J53" s="13"/>
    </row>
    <row r="54" spans="1:10" ht="18.75" thickTop="1" x14ac:dyDescent="0.35">
      <c r="A54" s="113"/>
      <c r="B54" s="114"/>
      <c r="C54" s="114"/>
      <c r="D54" s="59"/>
      <c r="E54" s="59"/>
      <c r="F54" s="94"/>
      <c r="G54" s="95"/>
      <c r="H54" s="115"/>
      <c r="I54" s="115"/>
      <c r="J54" s="13"/>
    </row>
    <row r="55" spans="1:10" ht="18" x14ac:dyDescent="0.35">
      <c r="A55" s="113"/>
      <c r="B55" s="114"/>
      <c r="C55" s="114"/>
      <c r="D55" s="59"/>
      <c r="E55" s="59"/>
      <c r="F55" s="94"/>
      <c r="G55" s="116"/>
      <c r="H55" s="117"/>
      <c r="I55" s="117"/>
      <c r="J55" s="13"/>
    </row>
    <row r="56" spans="1:10" ht="1.5" customHeight="1" x14ac:dyDescent="0.35">
      <c r="A56" s="118"/>
      <c r="B56" s="119"/>
      <c r="C56" s="119"/>
      <c r="D56" s="120"/>
      <c r="E56" s="120"/>
      <c r="F56" s="117"/>
      <c r="G56" s="117"/>
      <c r="H56" s="117"/>
      <c r="I56" s="117"/>
      <c r="J56" s="13"/>
    </row>
    <row r="57" spans="1:10" x14ac:dyDescent="0.2">
      <c r="A57" s="121"/>
      <c r="B57" s="121"/>
      <c r="C57" s="121"/>
      <c r="D57" s="121"/>
      <c r="E57" s="121"/>
      <c r="F57" s="121"/>
      <c r="G57" s="121"/>
      <c r="H57" s="121"/>
      <c r="I57" s="121"/>
    </row>
  </sheetData>
  <mergeCells count="11">
    <mergeCell ref="A2:D2"/>
    <mergeCell ref="E2:I2"/>
    <mergeCell ref="E3:I3"/>
    <mergeCell ref="E4:I4"/>
    <mergeCell ref="F46:F47"/>
    <mergeCell ref="E5:I5"/>
    <mergeCell ref="E7:I7"/>
    <mergeCell ref="H13:I13"/>
    <mergeCell ref="A32:I34"/>
    <mergeCell ref="A42:I42"/>
    <mergeCell ref="H44:I44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zoomScaleNormal="100" workbookViewId="0">
      <selection activeCell="B35" sqref="B35:B36"/>
    </sheetView>
  </sheetViews>
  <sheetFormatPr defaultRowHeight="12.75" x14ac:dyDescent="0.2"/>
  <cols>
    <col min="1" max="1" width="7.5703125" style="38" customWidth="1"/>
    <col min="2" max="2" width="2.5703125" style="38" customWidth="1"/>
    <col min="3" max="3" width="8.42578125" style="38" customWidth="1"/>
    <col min="4" max="4" width="8.28515625" style="38" customWidth="1"/>
    <col min="5" max="5" width="14.7109375" style="38" customWidth="1"/>
    <col min="6" max="6" width="15.5703125" style="38" customWidth="1"/>
    <col min="7" max="8" width="14.7109375" style="38" customWidth="1"/>
    <col min="9" max="9" width="14.85546875" style="38" customWidth="1"/>
    <col min="10" max="10" width="16.85546875" style="38" customWidth="1"/>
    <col min="11" max="16384" width="9.140625" style="12"/>
  </cols>
  <sheetData>
    <row r="1" spans="1:10" ht="19.5" x14ac:dyDescent="0.4">
      <c r="A1" s="36" t="s">
        <v>0</v>
      </c>
      <c r="B1" s="37"/>
      <c r="C1" s="37"/>
      <c r="D1" s="37"/>
    </row>
    <row r="2" spans="1:10" ht="19.5" x14ac:dyDescent="0.4">
      <c r="A2" s="314" t="s">
        <v>1</v>
      </c>
      <c r="B2" s="314"/>
      <c r="C2" s="314"/>
      <c r="D2" s="314"/>
      <c r="E2" s="315" t="s">
        <v>126</v>
      </c>
      <c r="F2" s="315"/>
      <c r="G2" s="315"/>
      <c r="H2" s="315"/>
      <c r="I2" s="315"/>
      <c r="J2" s="40"/>
    </row>
    <row r="3" spans="1:10" ht="9.75" customHeight="1" x14ac:dyDescent="0.4">
      <c r="A3" s="39"/>
      <c r="B3" s="39"/>
      <c r="C3" s="39"/>
      <c r="D3" s="39"/>
      <c r="E3" s="316" t="s">
        <v>32</v>
      </c>
      <c r="F3" s="316"/>
      <c r="G3" s="316"/>
      <c r="H3" s="316"/>
      <c r="I3" s="316"/>
      <c r="J3" s="40"/>
    </row>
    <row r="4" spans="1:10" ht="15.75" x14ac:dyDescent="0.25">
      <c r="A4" s="41" t="s">
        <v>2</v>
      </c>
      <c r="E4" s="326" t="s">
        <v>127</v>
      </c>
      <c r="F4" s="326"/>
      <c r="G4" s="326"/>
      <c r="H4" s="326"/>
      <c r="I4" s="326"/>
    </row>
    <row r="5" spans="1:10" ht="7.5" customHeight="1" x14ac:dyDescent="0.25">
      <c r="A5" s="41"/>
      <c r="E5" s="316" t="s">
        <v>32</v>
      </c>
      <c r="F5" s="316"/>
      <c r="G5" s="316"/>
      <c r="H5" s="316"/>
      <c r="I5" s="316"/>
    </row>
    <row r="6" spans="1:10" ht="19.5" x14ac:dyDescent="0.4">
      <c r="A6" s="40" t="s">
        <v>154</v>
      </c>
      <c r="E6" s="43">
        <v>61986038</v>
      </c>
      <c r="F6" s="43"/>
      <c r="G6" s="44" t="s">
        <v>3</v>
      </c>
      <c r="H6" s="42"/>
      <c r="I6" s="42">
        <v>1132</v>
      </c>
    </row>
    <row r="7" spans="1:10" ht="8.25" customHeight="1" x14ac:dyDescent="0.4">
      <c r="A7" s="40"/>
      <c r="E7" s="316" t="s">
        <v>33</v>
      </c>
      <c r="F7" s="316"/>
      <c r="G7" s="316"/>
      <c r="H7" s="316"/>
      <c r="I7" s="316"/>
    </row>
    <row r="8" spans="1:10" ht="19.5" hidden="1" x14ac:dyDescent="0.4">
      <c r="A8" s="40"/>
      <c r="E8" s="42"/>
      <c r="F8" s="42"/>
      <c r="G8" s="42"/>
      <c r="H8" s="44"/>
      <c r="I8" s="42"/>
    </row>
    <row r="9" spans="1:10" ht="30.75" customHeight="1" x14ac:dyDescent="0.4">
      <c r="A9" s="40"/>
      <c r="E9" s="42"/>
      <c r="F9" s="42"/>
      <c r="G9" s="42"/>
      <c r="H9" s="44"/>
      <c r="I9" s="42"/>
    </row>
    <row r="11" spans="1:10" s="6" customFormat="1" ht="15" customHeight="1" x14ac:dyDescent="0.4">
      <c r="A11" s="45"/>
      <c r="B11" s="46"/>
      <c r="C11" s="46"/>
      <c r="D11" s="46"/>
      <c r="E11" s="47" t="s">
        <v>4</v>
      </c>
      <c r="F11" s="47" t="s">
        <v>5</v>
      </c>
      <c r="G11" s="48" t="s">
        <v>6</v>
      </c>
      <c r="H11" s="49" t="s">
        <v>7</v>
      </c>
      <c r="I11" s="49"/>
      <c r="J11" s="46"/>
    </row>
    <row r="12" spans="1:10" s="6" customFormat="1" ht="15" customHeight="1" x14ac:dyDescent="0.4">
      <c r="A12" s="50"/>
      <c r="B12" s="50"/>
      <c r="C12" s="50"/>
      <c r="D12" s="50"/>
      <c r="E12" s="47" t="s">
        <v>8</v>
      </c>
      <c r="F12" s="47" t="s">
        <v>8</v>
      </c>
      <c r="G12" s="48" t="s">
        <v>9</v>
      </c>
      <c r="H12" s="51" t="s">
        <v>10</v>
      </c>
      <c r="I12" s="52" t="s">
        <v>11</v>
      </c>
      <c r="J12" s="46"/>
    </row>
    <row r="13" spans="1:10" s="6" customFormat="1" ht="12.75" customHeight="1" x14ac:dyDescent="0.2">
      <c r="A13" s="50"/>
      <c r="B13" s="50"/>
      <c r="C13" s="50"/>
      <c r="D13" s="50"/>
      <c r="E13" s="47" t="s">
        <v>12</v>
      </c>
      <c r="F13" s="47" t="s">
        <v>12</v>
      </c>
      <c r="G13" s="53"/>
      <c r="H13" s="327" t="s">
        <v>186</v>
      </c>
      <c r="I13" s="327"/>
      <c r="J13" s="46"/>
    </row>
    <row r="14" spans="1:10" s="6" customFormat="1" ht="12.75" customHeight="1" x14ac:dyDescent="0.2">
      <c r="A14" s="50"/>
      <c r="B14" s="50"/>
      <c r="C14" s="50"/>
      <c r="D14" s="50"/>
      <c r="E14" s="47"/>
      <c r="F14" s="47"/>
      <c r="G14" s="53"/>
      <c r="H14" s="1"/>
      <c r="I14" s="54"/>
      <c r="J14" s="46"/>
    </row>
    <row r="15" spans="1:10" s="6" customFormat="1" ht="18.75" x14ac:dyDescent="0.4">
      <c r="A15" s="55" t="s">
        <v>13</v>
      </c>
      <c r="B15" s="55"/>
      <c r="C15" s="56"/>
      <c r="D15" s="57"/>
      <c r="E15" s="58"/>
      <c r="F15" s="58"/>
      <c r="G15" s="59"/>
      <c r="H15" s="50"/>
      <c r="I15" s="50"/>
      <c r="J15" s="46"/>
    </row>
    <row r="16" spans="1:10" s="6" customFormat="1" ht="19.5" x14ac:dyDescent="0.4">
      <c r="A16" s="60" t="s">
        <v>14</v>
      </c>
      <c r="B16" s="55"/>
      <c r="C16" s="56"/>
      <c r="D16" s="57"/>
      <c r="E16" s="218">
        <v>23319000</v>
      </c>
      <c r="F16" s="219">
        <v>49058000</v>
      </c>
      <c r="G16" s="9">
        <f>H16+I16</f>
        <v>56897398.82</v>
      </c>
      <c r="H16" s="218">
        <v>39165710.649999999</v>
      </c>
      <c r="I16" s="218">
        <v>17731688.170000002</v>
      </c>
      <c r="J16" s="46"/>
    </row>
    <row r="17" spans="1:10" s="6" customFormat="1" ht="20.25" customHeight="1" x14ac:dyDescent="0.35">
      <c r="A17" s="3"/>
      <c r="B17" s="46"/>
      <c r="C17" s="46"/>
      <c r="D17" s="46"/>
      <c r="J17" s="46"/>
    </row>
    <row r="18" spans="1:10" s="6" customFormat="1" ht="19.5" x14ac:dyDescent="0.4">
      <c r="A18" s="60" t="s">
        <v>15</v>
      </c>
      <c r="B18" s="4"/>
      <c r="C18" s="4"/>
      <c r="D18" s="4"/>
      <c r="E18" s="218">
        <v>23319000</v>
      </c>
      <c r="F18" s="219">
        <v>51645123.939999998</v>
      </c>
      <c r="G18" s="9">
        <f>H18+I18</f>
        <v>60908829.869999997</v>
      </c>
      <c r="H18" s="218">
        <v>39165633.789999999</v>
      </c>
      <c r="I18" s="218">
        <v>21743196.079999998</v>
      </c>
      <c r="J18" s="4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61"/>
      <c r="F20" s="61"/>
      <c r="G20" s="62"/>
      <c r="H20" s="2"/>
      <c r="I20" s="2"/>
      <c r="J20" s="5"/>
    </row>
    <row r="21" spans="1:10" ht="19.5" x14ac:dyDescent="0.4">
      <c r="A21" s="63" t="s">
        <v>16</v>
      </c>
      <c r="B21" s="61"/>
      <c r="C21" s="61"/>
      <c r="D21" s="61"/>
      <c r="E21" s="61"/>
      <c r="F21" s="61"/>
      <c r="G21" s="64"/>
      <c r="H21" s="62"/>
      <c r="I21" s="62"/>
      <c r="J21" s="62"/>
    </row>
    <row r="22" spans="1:10" ht="18" x14ac:dyDescent="0.35">
      <c r="A22" s="61"/>
      <c r="B22" s="61"/>
      <c r="C22" s="65" t="s">
        <v>38</v>
      </c>
      <c r="D22" s="61"/>
      <c r="E22" s="61"/>
      <c r="F22" s="61"/>
      <c r="G22" s="7">
        <f>H22+I22</f>
        <v>641480</v>
      </c>
      <c r="H22" s="8">
        <v>0</v>
      </c>
      <c r="I22" s="8">
        <v>641480</v>
      </c>
      <c r="J22" s="62"/>
    </row>
    <row r="23" spans="1:10" ht="18" x14ac:dyDescent="0.35">
      <c r="A23" s="61"/>
      <c r="B23" s="61"/>
      <c r="C23" s="65"/>
      <c r="D23" s="61"/>
      <c r="E23" s="61"/>
      <c r="F23" s="61"/>
      <c r="G23" s="7"/>
      <c r="H23" s="8"/>
      <c r="I23" s="8"/>
      <c r="J23" s="62"/>
    </row>
    <row r="24" spans="1:10" ht="22.5" x14ac:dyDescent="0.45">
      <c r="A24" s="66" t="s">
        <v>34</v>
      </c>
      <c r="B24" s="66"/>
      <c r="C24" s="67"/>
      <c r="D24" s="66"/>
      <c r="E24" s="66"/>
      <c r="F24" s="66"/>
      <c r="G24" s="68">
        <f>G18-G16-G22</f>
        <v>3369951.049999997</v>
      </c>
      <c r="H24" s="68">
        <f>H18-H16-H22</f>
        <v>-76.859999999403954</v>
      </c>
      <c r="I24" s="68">
        <f>I18-I16-I22</f>
        <v>3370027.9099999964</v>
      </c>
      <c r="J24" s="69"/>
    </row>
    <row r="26" spans="1:10" ht="24" customHeight="1" x14ac:dyDescent="0.2">
      <c r="H26" s="70"/>
    </row>
    <row r="28" spans="1:10" ht="19.5" x14ac:dyDescent="0.4">
      <c r="A28" s="55" t="s">
        <v>17</v>
      </c>
      <c r="B28" s="55" t="s">
        <v>35</v>
      </c>
      <c r="C28" s="55"/>
      <c r="D28" s="4"/>
      <c r="E28" s="4"/>
      <c r="F28" s="50"/>
      <c r="G28" s="71">
        <f>G29+G30+G31</f>
        <v>3369951.05</v>
      </c>
      <c r="H28" s="72"/>
      <c r="I28" s="73"/>
      <c r="J28" s="70"/>
    </row>
    <row r="29" spans="1:10" s="6" customFormat="1" ht="18.75" x14ac:dyDescent="0.4">
      <c r="A29" s="74"/>
      <c r="B29" s="74"/>
      <c r="C29" s="75" t="s">
        <v>18</v>
      </c>
      <c r="D29" s="76"/>
      <c r="E29" s="77"/>
      <c r="F29" s="70" t="s">
        <v>20</v>
      </c>
      <c r="G29" s="8">
        <v>1000</v>
      </c>
      <c r="H29" s="72"/>
      <c r="I29" s="73"/>
    </row>
    <row r="30" spans="1:10" s="6" customFormat="1" ht="18.75" x14ac:dyDescent="0.4">
      <c r="A30" s="74"/>
      <c r="B30" s="74"/>
      <c r="C30" s="75"/>
      <c r="D30" s="76"/>
      <c r="E30" s="77"/>
      <c r="F30" s="70" t="s">
        <v>19</v>
      </c>
      <c r="G30" s="8">
        <v>3368951.05</v>
      </c>
      <c r="H30" s="72"/>
      <c r="I30" s="73"/>
    </row>
    <row r="31" spans="1:10" s="6" customFormat="1" ht="18.75" x14ac:dyDescent="0.4">
      <c r="A31" s="74"/>
      <c r="B31" s="74"/>
      <c r="C31" s="75" t="s">
        <v>21</v>
      </c>
      <c r="D31" s="76"/>
      <c r="E31" s="77"/>
      <c r="F31" s="70" t="s">
        <v>155</v>
      </c>
      <c r="G31" s="78">
        <v>0</v>
      </c>
      <c r="H31" s="79"/>
      <c r="I31" s="73"/>
    </row>
    <row r="32" spans="1:10" s="6" customFormat="1" x14ac:dyDescent="0.2">
      <c r="A32" s="321"/>
      <c r="B32" s="322"/>
      <c r="C32" s="322"/>
      <c r="D32" s="322"/>
      <c r="E32" s="322"/>
      <c r="F32" s="322"/>
      <c r="G32" s="322"/>
      <c r="H32" s="322"/>
      <c r="I32" s="322"/>
    </row>
    <row r="33" spans="1:10" s="6" customFormat="1" x14ac:dyDescent="0.2">
      <c r="A33" s="322"/>
      <c r="B33" s="322"/>
      <c r="C33" s="322"/>
      <c r="D33" s="322"/>
      <c r="E33" s="322"/>
      <c r="F33" s="322"/>
      <c r="G33" s="322"/>
      <c r="H33" s="322"/>
      <c r="I33" s="322"/>
    </row>
    <row r="34" spans="1:10" x14ac:dyDescent="0.2">
      <c r="A34" s="322"/>
      <c r="B34" s="322"/>
      <c r="C34" s="322"/>
      <c r="D34" s="322"/>
      <c r="E34" s="322"/>
      <c r="F34" s="322"/>
      <c r="G34" s="322"/>
      <c r="H34" s="322"/>
      <c r="I34" s="322"/>
      <c r="J34" s="80"/>
    </row>
    <row r="35" spans="1:10" ht="19.5" x14ac:dyDescent="0.4">
      <c r="A35" s="55" t="s">
        <v>22</v>
      </c>
      <c r="B35" s="55" t="s">
        <v>30</v>
      </c>
      <c r="C35" s="55"/>
      <c r="D35" s="81"/>
      <c r="E35" s="59"/>
      <c r="F35" s="4"/>
      <c r="G35" s="82"/>
      <c r="H35" s="73"/>
      <c r="I35" s="73"/>
      <c r="J35" s="80"/>
    </row>
    <row r="36" spans="1:10" ht="18.75" x14ac:dyDescent="0.4">
      <c r="A36" s="55"/>
      <c r="B36" s="55"/>
      <c r="C36" s="55"/>
      <c r="D36" s="81"/>
      <c r="F36" s="83" t="s">
        <v>36</v>
      </c>
      <c r="G36" s="194" t="s">
        <v>6</v>
      </c>
      <c r="H36" s="50"/>
      <c r="I36" s="84" t="s">
        <v>39</v>
      </c>
      <c r="J36" s="80"/>
    </row>
    <row r="37" spans="1:10" ht="15" customHeight="1" x14ac:dyDescent="0.35">
      <c r="A37" s="85" t="s">
        <v>31</v>
      </c>
      <c r="B37" s="86"/>
      <c r="C37" s="3"/>
      <c r="D37" s="86"/>
      <c r="E37" s="59"/>
      <c r="F37" s="124">
        <v>0</v>
      </c>
      <c r="G37" s="124">
        <v>0</v>
      </c>
      <c r="H37" s="217"/>
      <c r="I37" s="275" t="s">
        <v>157</v>
      </c>
      <c r="J37" s="80"/>
    </row>
    <row r="38" spans="1:10" ht="16.5" x14ac:dyDescent="0.35">
      <c r="A38" s="85" t="s">
        <v>42</v>
      </c>
      <c r="B38" s="86"/>
      <c r="C38" s="3"/>
      <c r="D38" s="89"/>
      <c r="E38" s="89"/>
      <c r="F38" s="124">
        <v>1124181</v>
      </c>
      <c r="G38" s="124">
        <v>1102605</v>
      </c>
      <c r="H38" s="217"/>
      <c r="I38" s="88">
        <f>G38/F38</f>
        <v>0.98080736109220845</v>
      </c>
      <c r="J38" s="13"/>
    </row>
    <row r="39" spans="1:10" ht="16.5" x14ac:dyDescent="0.35">
      <c r="A39" s="85" t="s">
        <v>43</v>
      </c>
      <c r="B39" s="86"/>
      <c r="C39" s="3"/>
      <c r="D39" s="89"/>
      <c r="E39" s="89"/>
      <c r="F39" s="124">
        <v>0</v>
      </c>
      <c r="G39" s="124">
        <v>0</v>
      </c>
      <c r="H39" s="217"/>
      <c r="I39" s="88" t="s">
        <v>157</v>
      </c>
      <c r="J39" s="13"/>
    </row>
    <row r="40" spans="1:10" ht="16.5" customHeight="1" x14ac:dyDescent="0.2">
      <c r="A40" s="90" t="s">
        <v>171</v>
      </c>
      <c r="B40" s="90"/>
      <c r="C40" s="90"/>
      <c r="D40" s="90"/>
      <c r="E40" s="90"/>
      <c r="F40" s="124">
        <v>843386</v>
      </c>
      <c r="G40" s="124">
        <v>843386</v>
      </c>
      <c r="H40" s="217"/>
      <c r="I40" s="88">
        <f>G40/F40</f>
        <v>1</v>
      </c>
      <c r="J40" s="13"/>
    </row>
    <row r="41" spans="1:10" ht="16.5" x14ac:dyDescent="0.35">
      <c r="A41" s="85" t="s">
        <v>37</v>
      </c>
      <c r="B41" s="58"/>
      <c r="C41" s="58"/>
      <c r="D41" s="91"/>
      <c r="E41" s="91" t="s">
        <v>156</v>
      </c>
      <c r="F41" s="124">
        <v>300000</v>
      </c>
      <c r="G41" s="124">
        <v>300000</v>
      </c>
      <c r="H41" s="217"/>
      <c r="I41" s="92">
        <f>G41/F41</f>
        <v>1</v>
      </c>
      <c r="J41" s="13"/>
    </row>
    <row r="42" spans="1:10" x14ac:dyDescent="0.2">
      <c r="A42" s="323" t="s">
        <v>202</v>
      </c>
      <c r="B42" s="324"/>
      <c r="C42" s="324"/>
      <c r="D42" s="324"/>
      <c r="E42" s="324"/>
      <c r="F42" s="324"/>
      <c r="G42" s="324"/>
      <c r="H42" s="324"/>
      <c r="I42" s="324"/>
      <c r="J42" s="13"/>
    </row>
    <row r="43" spans="1:10" x14ac:dyDescent="0.2">
      <c r="A43" s="193"/>
      <c r="B43" s="193"/>
      <c r="C43" s="193"/>
      <c r="D43" s="193"/>
      <c r="E43" s="193"/>
      <c r="F43" s="193"/>
      <c r="G43" s="193"/>
      <c r="H43" s="193"/>
      <c r="I43" s="193"/>
      <c r="J43" s="13"/>
    </row>
    <row r="44" spans="1:10" ht="19.5" thickBot="1" x14ac:dyDescent="0.45">
      <c r="A44" s="55" t="s">
        <v>23</v>
      </c>
      <c r="B44" s="55" t="s">
        <v>24</v>
      </c>
      <c r="C44" s="57"/>
      <c r="D44" s="59"/>
      <c r="E44" s="59"/>
      <c r="F44" s="94"/>
      <c r="G44" s="95"/>
      <c r="H44" s="325" t="s">
        <v>41</v>
      </c>
      <c r="I44" s="320"/>
      <c r="J44" s="13"/>
    </row>
    <row r="45" spans="1:10" ht="18.75" thickTop="1" x14ac:dyDescent="0.35">
      <c r="A45" s="196"/>
      <c r="B45" s="197"/>
      <c r="C45" s="198"/>
      <c r="D45" s="197"/>
      <c r="E45" s="199" t="s">
        <v>191</v>
      </c>
      <c r="F45" s="200" t="s">
        <v>25</v>
      </c>
      <c r="G45" s="201" t="s">
        <v>26</v>
      </c>
      <c r="H45" s="202" t="s">
        <v>27</v>
      </c>
      <c r="I45" s="203" t="s">
        <v>40</v>
      </c>
      <c r="J45" s="13"/>
    </row>
    <row r="46" spans="1:10" x14ac:dyDescent="0.2">
      <c r="A46" s="204"/>
      <c r="B46" s="205"/>
      <c r="C46" s="205"/>
      <c r="D46" s="205"/>
      <c r="E46" s="204"/>
      <c r="F46" s="318"/>
      <c r="G46" s="206"/>
      <c r="H46" s="207">
        <v>41274</v>
      </c>
      <c r="I46" s="208">
        <v>41274</v>
      </c>
      <c r="J46" s="13"/>
    </row>
    <row r="47" spans="1:10" x14ac:dyDescent="0.2">
      <c r="A47" s="204"/>
      <c r="B47" s="205"/>
      <c r="C47" s="205"/>
      <c r="D47" s="205"/>
      <c r="E47" s="204"/>
      <c r="F47" s="318"/>
      <c r="G47" s="209"/>
      <c r="H47" s="209"/>
      <c r="I47" s="210"/>
      <c r="J47" s="13"/>
    </row>
    <row r="48" spans="1:10" ht="13.5" thickBot="1" x14ac:dyDescent="0.25">
      <c r="A48" s="211"/>
      <c r="B48" s="212"/>
      <c r="C48" s="212"/>
      <c r="D48" s="212"/>
      <c r="E48" s="211"/>
      <c r="F48" s="213"/>
      <c r="G48" s="214"/>
      <c r="H48" s="214"/>
      <c r="I48" s="215"/>
      <c r="J48" s="13"/>
    </row>
    <row r="49" spans="1:10" ht="13.5" thickTop="1" x14ac:dyDescent="0.2">
      <c r="A49" s="96"/>
      <c r="B49" s="97"/>
      <c r="C49" s="97" t="s">
        <v>20</v>
      </c>
      <c r="D49" s="97"/>
      <c r="E49" s="98">
        <v>767390</v>
      </c>
      <c r="F49" s="99">
        <v>1000</v>
      </c>
      <c r="G49" s="100">
        <v>40000</v>
      </c>
      <c r="H49" s="100">
        <f>E49+F49-G49</f>
        <v>728390</v>
      </c>
      <c r="I49" s="101">
        <f>H49</f>
        <v>728390</v>
      </c>
      <c r="J49" s="13"/>
    </row>
    <row r="50" spans="1:10" x14ac:dyDescent="0.2">
      <c r="A50" s="102"/>
      <c r="B50" s="103"/>
      <c r="C50" s="103" t="s">
        <v>28</v>
      </c>
      <c r="D50" s="103"/>
      <c r="E50" s="104">
        <v>375563.77</v>
      </c>
      <c r="F50" s="105">
        <v>240969</v>
      </c>
      <c r="G50" s="106">
        <v>292439</v>
      </c>
      <c r="H50" s="106">
        <f>E50+F50-G50</f>
        <v>324093.77</v>
      </c>
      <c r="I50" s="107">
        <v>309332.34999999998</v>
      </c>
      <c r="J50" s="13"/>
    </row>
    <row r="51" spans="1:10" x14ac:dyDescent="0.2">
      <c r="A51" s="102"/>
      <c r="B51" s="103"/>
      <c r="C51" s="103" t="s">
        <v>19</v>
      </c>
      <c r="D51" s="103"/>
      <c r="E51" s="104">
        <v>1653658.47</v>
      </c>
      <c r="F51" s="105">
        <f>410866.39+148331.01+477498.78</f>
        <v>1036696.18</v>
      </c>
      <c r="G51" s="106">
        <f>687136+30000</f>
        <v>717136</v>
      </c>
      <c r="H51" s="106">
        <f t="shared" ref="H51:H52" si="0">E51+F51-G51</f>
        <v>1973218.65</v>
      </c>
      <c r="I51" s="107">
        <v>1141392.7</v>
      </c>
      <c r="J51" s="13"/>
    </row>
    <row r="52" spans="1:10" x14ac:dyDescent="0.2">
      <c r="A52" s="102"/>
      <c r="B52" s="103"/>
      <c r="C52" s="103" t="s">
        <v>29</v>
      </c>
      <c r="D52" s="103"/>
      <c r="E52" s="104">
        <v>1097286.49</v>
      </c>
      <c r="F52" s="105">
        <v>2407214</v>
      </c>
      <c r="G52" s="106">
        <v>3107444</v>
      </c>
      <c r="H52" s="106">
        <f t="shared" si="0"/>
        <v>397056.49000000022</v>
      </c>
      <c r="I52" s="107">
        <v>418632.49</v>
      </c>
      <c r="J52" s="13"/>
    </row>
    <row r="53" spans="1:10" ht="18.75" thickBot="1" x14ac:dyDescent="0.4">
      <c r="A53" s="108" t="s">
        <v>12</v>
      </c>
      <c r="B53" s="109"/>
      <c r="C53" s="109"/>
      <c r="D53" s="109"/>
      <c r="E53" s="110">
        <f>E49+E50+E51+E52</f>
        <v>3893898.7300000004</v>
      </c>
      <c r="F53" s="111">
        <f>F49+F50+F51+F52</f>
        <v>3685879.18</v>
      </c>
      <c r="G53" s="111">
        <f>G49+G50+G51+G52</f>
        <v>4157019</v>
      </c>
      <c r="H53" s="111">
        <f>H49+H50+H51+H52</f>
        <v>3422758.91</v>
      </c>
      <c r="I53" s="112">
        <f>I49+I50+I51+I52</f>
        <v>2597747.54</v>
      </c>
      <c r="J53" s="13"/>
    </row>
    <row r="54" spans="1:10" ht="18.75" thickTop="1" x14ac:dyDescent="0.35">
      <c r="A54" s="113"/>
      <c r="B54" s="114"/>
      <c r="C54" s="114"/>
      <c r="D54" s="59"/>
      <c r="E54" s="59"/>
      <c r="F54" s="94"/>
      <c r="G54" s="95"/>
      <c r="H54" s="115"/>
      <c r="I54" s="115"/>
      <c r="J54" s="13"/>
    </row>
    <row r="55" spans="1:10" ht="18" x14ac:dyDescent="0.35">
      <c r="A55" s="113"/>
      <c r="B55" s="114"/>
      <c r="C55" s="114"/>
      <c r="D55" s="59"/>
      <c r="E55" s="59"/>
      <c r="F55" s="94"/>
      <c r="G55" s="116"/>
      <c r="H55" s="117"/>
      <c r="I55" s="117"/>
      <c r="J55" s="13"/>
    </row>
    <row r="56" spans="1:10" ht="1.5" customHeight="1" x14ac:dyDescent="0.35">
      <c r="A56" s="118"/>
      <c r="B56" s="119"/>
      <c r="C56" s="119"/>
      <c r="D56" s="120"/>
      <c r="E56" s="120"/>
      <c r="F56" s="117"/>
      <c r="G56" s="117"/>
      <c r="H56" s="117"/>
      <c r="I56" s="117"/>
      <c r="J56" s="13"/>
    </row>
    <row r="57" spans="1:10" x14ac:dyDescent="0.2">
      <c r="A57" s="121"/>
      <c r="B57" s="121"/>
      <c r="C57" s="121"/>
      <c r="D57" s="121"/>
      <c r="E57" s="121"/>
      <c r="F57" s="121"/>
      <c r="G57" s="121"/>
      <c r="H57" s="121"/>
      <c r="I57" s="121"/>
    </row>
  </sheetData>
  <mergeCells count="11">
    <mergeCell ref="A2:D2"/>
    <mergeCell ref="E2:I2"/>
    <mergeCell ref="E3:I3"/>
    <mergeCell ref="E4:I4"/>
    <mergeCell ref="F46:F47"/>
    <mergeCell ref="E5:I5"/>
    <mergeCell ref="E7:I7"/>
    <mergeCell ref="H13:I13"/>
    <mergeCell ref="A32:I34"/>
    <mergeCell ref="A42:I42"/>
    <mergeCell ref="H44:I44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60"/>
  <sheetViews>
    <sheetView zoomScaleNormal="100" workbookViewId="0">
      <selection activeCell="B35" sqref="B35:B36"/>
    </sheetView>
  </sheetViews>
  <sheetFormatPr defaultRowHeight="12.75" x14ac:dyDescent="0.2"/>
  <cols>
    <col min="1" max="1" width="7.5703125" style="38" customWidth="1"/>
    <col min="2" max="2" width="2.5703125" style="38" customWidth="1"/>
    <col min="3" max="3" width="8.42578125" style="38" customWidth="1"/>
    <col min="4" max="4" width="8.28515625" style="38" customWidth="1"/>
    <col min="5" max="5" width="14.7109375" style="38" customWidth="1"/>
    <col min="6" max="6" width="15.5703125" style="38" customWidth="1"/>
    <col min="7" max="8" width="14.7109375" style="38" customWidth="1"/>
    <col min="9" max="9" width="14.85546875" style="38" customWidth="1"/>
    <col min="10" max="10" width="16.85546875" style="38" customWidth="1"/>
    <col min="11" max="16384" width="9.140625" style="12"/>
  </cols>
  <sheetData>
    <row r="1" spans="1:10" ht="19.5" x14ac:dyDescent="0.4">
      <c r="A1" s="36" t="s">
        <v>0</v>
      </c>
      <c r="B1" s="37"/>
      <c r="C1" s="37"/>
      <c r="D1" s="37"/>
    </row>
    <row r="2" spans="1:10" ht="35.25" customHeight="1" x14ac:dyDescent="0.4">
      <c r="A2" s="314" t="s">
        <v>1</v>
      </c>
      <c r="B2" s="314"/>
      <c r="C2" s="314"/>
      <c r="D2" s="314"/>
      <c r="E2" s="338" t="s">
        <v>164</v>
      </c>
      <c r="F2" s="338"/>
      <c r="G2" s="338"/>
      <c r="H2" s="338"/>
      <c r="I2" s="338"/>
      <c r="J2" s="40"/>
    </row>
    <row r="3" spans="1:10" ht="9.75" customHeight="1" x14ac:dyDescent="0.4">
      <c r="A3" s="39"/>
      <c r="B3" s="39"/>
      <c r="C3" s="39"/>
      <c r="D3" s="39"/>
      <c r="E3" s="316" t="s">
        <v>32</v>
      </c>
      <c r="F3" s="316"/>
      <c r="G3" s="316"/>
      <c r="H3" s="316"/>
      <c r="I3" s="316"/>
      <c r="J3" s="40"/>
    </row>
    <row r="4" spans="1:10" ht="15.75" x14ac:dyDescent="0.25">
      <c r="A4" s="41" t="s">
        <v>2</v>
      </c>
      <c r="E4" s="326" t="s">
        <v>128</v>
      </c>
      <c r="F4" s="326"/>
      <c r="G4" s="326"/>
      <c r="H4" s="326"/>
      <c r="I4" s="326"/>
    </row>
    <row r="5" spans="1:10" ht="7.5" customHeight="1" x14ac:dyDescent="0.25">
      <c r="A5" s="41"/>
      <c r="E5" s="316" t="s">
        <v>32</v>
      </c>
      <c r="F5" s="316"/>
      <c r="G5" s="316"/>
      <c r="H5" s="316"/>
      <c r="I5" s="316"/>
    </row>
    <row r="6" spans="1:10" ht="19.5" x14ac:dyDescent="0.4">
      <c r="A6" s="40" t="s">
        <v>154</v>
      </c>
      <c r="E6" s="43">
        <v>61985759</v>
      </c>
      <c r="F6" s="43"/>
      <c r="G6" s="44" t="s">
        <v>3</v>
      </c>
      <c r="H6" s="42"/>
      <c r="I6" s="42">
        <v>1133</v>
      </c>
    </row>
    <row r="7" spans="1:10" ht="8.25" customHeight="1" x14ac:dyDescent="0.4">
      <c r="A7" s="40"/>
      <c r="E7" s="316" t="s">
        <v>33</v>
      </c>
      <c r="F7" s="316"/>
      <c r="G7" s="316"/>
      <c r="H7" s="316"/>
      <c r="I7" s="316"/>
    </row>
    <row r="8" spans="1:10" ht="19.5" hidden="1" x14ac:dyDescent="0.4">
      <c r="A8" s="40"/>
      <c r="E8" s="42"/>
      <c r="F8" s="42"/>
      <c r="G8" s="42"/>
      <c r="H8" s="44"/>
      <c r="I8" s="42"/>
    </row>
    <row r="9" spans="1:10" ht="30.75" customHeight="1" x14ac:dyDescent="0.4">
      <c r="A9" s="40"/>
      <c r="E9" s="42"/>
      <c r="F9" s="42"/>
      <c r="G9" s="42"/>
      <c r="H9" s="44"/>
      <c r="I9" s="42"/>
    </row>
    <row r="11" spans="1:10" s="6" customFormat="1" ht="15" customHeight="1" x14ac:dyDescent="0.4">
      <c r="A11" s="45"/>
      <c r="B11" s="46"/>
      <c r="C11" s="46"/>
      <c r="D11" s="46"/>
      <c r="E11" s="47" t="s">
        <v>4</v>
      </c>
      <c r="F11" s="47" t="s">
        <v>5</v>
      </c>
      <c r="G11" s="48" t="s">
        <v>6</v>
      </c>
      <c r="H11" s="49" t="s">
        <v>7</v>
      </c>
      <c r="I11" s="49"/>
      <c r="J11" s="46"/>
    </row>
    <row r="12" spans="1:10" s="6" customFormat="1" ht="15" customHeight="1" x14ac:dyDescent="0.4">
      <c r="A12" s="50"/>
      <c r="B12" s="50"/>
      <c r="C12" s="50"/>
      <c r="D12" s="50"/>
      <c r="E12" s="47" t="s">
        <v>8</v>
      </c>
      <c r="F12" s="47" t="s">
        <v>8</v>
      </c>
      <c r="G12" s="48" t="s">
        <v>9</v>
      </c>
      <c r="H12" s="51" t="s">
        <v>10</v>
      </c>
      <c r="I12" s="52" t="s">
        <v>11</v>
      </c>
      <c r="J12" s="46"/>
    </row>
    <row r="13" spans="1:10" s="6" customFormat="1" ht="12.75" customHeight="1" x14ac:dyDescent="0.2">
      <c r="A13" s="50"/>
      <c r="B13" s="50"/>
      <c r="C13" s="50"/>
      <c r="D13" s="50"/>
      <c r="E13" s="47" t="s">
        <v>12</v>
      </c>
      <c r="F13" s="47" t="s">
        <v>12</v>
      </c>
      <c r="G13" s="53"/>
      <c r="H13" s="327" t="s">
        <v>186</v>
      </c>
      <c r="I13" s="327"/>
      <c r="J13" s="46"/>
    </row>
    <row r="14" spans="1:10" s="6" customFormat="1" ht="12.75" customHeight="1" x14ac:dyDescent="0.2">
      <c r="A14" s="50"/>
      <c r="B14" s="50"/>
      <c r="C14" s="50"/>
      <c r="D14" s="50"/>
      <c r="E14" s="47"/>
      <c r="F14" s="47"/>
      <c r="G14" s="53"/>
      <c r="H14" s="1"/>
      <c r="I14" s="54"/>
      <c r="J14" s="46"/>
    </row>
    <row r="15" spans="1:10" s="6" customFormat="1" ht="18.75" x14ac:dyDescent="0.4">
      <c r="A15" s="55" t="s">
        <v>13</v>
      </c>
      <c r="B15" s="55"/>
      <c r="C15" s="56"/>
      <c r="D15" s="57"/>
      <c r="E15" s="58"/>
      <c r="F15" s="58"/>
      <c r="G15" s="59"/>
      <c r="H15" s="50"/>
      <c r="I15" s="50"/>
      <c r="J15" s="46"/>
    </row>
    <row r="16" spans="1:10" s="6" customFormat="1" ht="19.5" x14ac:dyDescent="0.4">
      <c r="A16" s="60" t="s">
        <v>14</v>
      </c>
      <c r="B16" s="55"/>
      <c r="C16" s="56"/>
      <c r="D16" s="57"/>
      <c r="E16" s="218">
        <v>5917000</v>
      </c>
      <c r="F16" s="219">
        <v>47894993.100000001</v>
      </c>
      <c r="G16" s="9">
        <f>H16+I16</f>
        <v>47879490.300000004</v>
      </c>
      <c r="H16" s="218">
        <v>47410545.350000001</v>
      </c>
      <c r="I16" s="218">
        <v>468944.95</v>
      </c>
      <c r="J16" s="46"/>
    </row>
    <row r="17" spans="1:10" s="6" customFormat="1" ht="20.25" customHeight="1" x14ac:dyDescent="0.35">
      <c r="A17" s="3"/>
      <c r="B17" s="46"/>
      <c r="C17" s="46"/>
      <c r="D17" s="46"/>
      <c r="J17" s="46"/>
    </row>
    <row r="18" spans="1:10" s="6" customFormat="1" ht="19.5" x14ac:dyDescent="0.4">
      <c r="A18" s="60" t="s">
        <v>15</v>
      </c>
      <c r="B18" s="4"/>
      <c r="C18" s="4"/>
      <c r="D18" s="4"/>
      <c r="E18" s="218">
        <v>5917000</v>
      </c>
      <c r="F18" s="219">
        <v>48901800.600000001</v>
      </c>
      <c r="G18" s="9">
        <f>H18+I18</f>
        <v>48276137.479999997</v>
      </c>
      <c r="H18" s="218">
        <v>47803542.479999997</v>
      </c>
      <c r="I18" s="218">
        <v>472595</v>
      </c>
      <c r="J18" s="4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61"/>
      <c r="F20" s="61"/>
      <c r="G20" s="62"/>
      <c r="H20" s="2"/>
      <c r="I20" s="2"/>
      <c r="J20" s="5"/>
    </row>
    <row r="21" spans="1:10" ht="19.5" x14ac:dyDescent="0.4">
      <c r="A21" s="63" t="s">
        <v>16</v>
      </c>
      <c r="B21" s="61"/>
      <c r="C21" s="61"/>
      <c r="D21" s="61"/>
      <c r="E21" s="61"/>
      <c r="F21" s="61"/>
      <c r="G21" s="64"/>
      <c r="H21" s="62"/>
      <c r="I21" s="62"/>
      <c r="J21" s="62"/>
    </row>
    <row r="22" spans="1:10" ht="18" x14ac:dyDescent="0.35">
      <c r="A22" s="61"/>
      <c r="B22" s="61"/>
      <c r="C22" s="65" t="s">
        <v>38</v>
      </c>
      <c r="D22" s="61"/>
      <c r="E22" s="61"/>
      <c r="F22" s="61"/>
      <c r="G22" s="7">
        <f>H22+I22</f>
        <v>0</v>
      </c>
      <c r="H22" s="8">
        <v>0</v>
      </c>
      <c r="I22" s="8">
        <v>0</v>
      </c>
      <c r="J22" s="62"/>
    </row>
    <row r="23" spans="1:10" ht="18" x14ac:dyDescent="0.35">
      <c r="A23" s="61"/>
      <c r="B23" s="61"/>
      <c r="C23" s="65"/>
      <c r="D23" s="61"/>
      <c r="E23" s="61"/>
      <c r="F23" s="61"/>
      <c r="G23" s="7"/>
      <c r="H23" s="8"/>
      <c r="I23" s="8"/>
      <c r="J23" s="62"/>
    </row>
    <row r="24" spans="1:10" ht="22.5" x14ac:dyDescent="0.45">
      <c r="A24" s="66" t="s">
        <v>34</v>
      </c>
      <c r="B24" s="66"/>
      <c r="C24" s="67"/>
      <c r="D24" s="66"/>
      <c r="E24" s="66"/>
      <c r="F24" s="66"/>
      <c r="G24" s="68">
        <f>G18-G16-G22</f>
        <v>396647.17999999225</v>
      </c>
      <c r="H24" s="68">
        <f>H18-H16-H22</f>
        <v>392997.12999999523</v>
      </c>
      <c r="I24" s="68">
        <f>I18-I16-I22</f>
        <v>3650.0499999999884</v>
      </c>
      <c r="J24" s="69"/>
    </row>
    <row r="26" spans="1:10" ht="24" customHeight="1" x14ac:dyDescent="0.2">
      <c r="H26" s="70"/>
    </row>
    <row r="28" spans="1:10" ht="19.5" x14ac:dyDescent="0.4">
      <c r="A28" s="55" t="s">
        <v>17</v>
      </c>
      <c r="B28" s="55" t="s">
        <v>35</v>
      </c>
      <c r="C28" s="55"/>
      <c r="D28" s="4"/>
      <c r="E28" s="4"/>
      <c r="F28" s="50"/>
      <c r="G28" s="71">
        <f>G29+G30+G31</f>
        <v>396647.18</v>
      </c>
      <c r="H28" s="72"/>
      <c r="I28" s="73"/>
      <c r="J28" s="70"/>
    </row>
    <row r="29" spans="1:10" s="6" customFormat="1" ht="18.75" x14ac:dyDescent="0.4">
      <c r="A29" s="74"/>
      <c r="B29" s="74"/>
      <c r="C29" s="75" t="s">
        <v>18</v>
      </c>
      <c r="D29" s="76"/>
      <c r="E29" s="77"/>
      <c r="F29" s="70" t="s">
        <v>20</v>
      </c>
      <c r="G29" s="8">
        <v>20000</v>
      </c>
      <c r="H29" s="72"/>
      <c r="I29" s="73"/>
    </row>
    <row r="30" spans="1:10" s="6" customFormat="1" ht="18.75" x14ac:dyDescent="0.4">
      <c r="A30" s="74"/>
      <c r="B30" s="74"/>
      <c r="C30" s="75"/>
      <c r="D30" s="76"/>
      <c r="E30" s="77"/>
      <c r="F30" s="70" t="s">
        <v>19</v>
      </c>
      <c r="G30" s="8">
        <v>376647.18</v>
      </c>
      <c r="H30" s="72"/>
      <c r="I30" s="73"/>
    </row>
    <row r="31" spans="1:10" s="6" customFormat="1" ht="18.75" x14ac:dyDescent="0.4">
      <c r="A31" s="74"/>
      <c r="B31" s="74"/>
      <c r="C31" s="75" t="s">
        <v>21</v>
      </c>
      <c r="D31" s="76"/>
      <c r="E31" s="77"/>
      <c r="F31" s="70" t="s">
        <v>155</v>
      </c>
      <c r="G31" s="78">
        <v>0</v>
      </c>
      <c r="H31" s="79"/>
      <c r="I31" s="73"/>
    </row>
    <row r="32" spans="1:10" s="6" customFormat="1" x14ac:dyDescent="0.2">
      <c r="A32" s="328"/>
      <c r="B32" s="329"/>
      <c r="C32" s="329"/>
      <c r="D32" s="329"/>
      <c r="E32" s="329"/>
      <c r="F32" s="329"/>
      <c r="G32" s="329"/>
      <c r="H32" s="329"/>
      <c r="I32" s="329"/>
    </row>
    <row r="33" spans="1:10" s="6" customFormat="1" x14ac:dyDescent="0.2">
      <c r="A33" s="329"/>
      <c r="B33" s="329"/>
      <c r="C33" s="329"/>
      <c r="D33" s="329"/>
      <c r="E33" s="329"/>
      <c r="F33" s="329"/>
      <c r="G33" s="329"/>
      <c r="H33" s="329"/>
      <c r="I33" s="329"/>
    </row>
    <row r="34" spans="1:10" x14ac:dyDescent="0.2">
      <c r="A34" s="329"/>
      <c r="B34" s="329"/>
      <c r="C34" s="329"/>
      <c r="D34" s="329"/>
      <c r="E34" s="329"/>
      <c r="F34" s="329"/>
      <c r="G34" s="329"/>
      <c r="H34" s="329"/>
      <c r="I34" s="329"/>
      <c r="J34" s="80"/>
    </row>
    <row r="35" spans="1:10" ht="19.5" x14ac:dyDescent="0.4">
      <c r="A35" s="55" t="s">
        <v>22</v>
      </c>
      <c r="B35" s="55" t="s">
        <v>30</v>
      </c>
      <c r="C35" s="55"/>
      <c r="D35" s="81"/>
      <c r="E35" s="59"/>
      <c r="F35" s="4"/>
      <c r="G35" s="82"/>
      <c r="H35" s="73"/>
      <c r="I35" s="73"/>
      <c r="J35" s="80"/>
    </row>
    <row r="36" spans="1:10" ht="18.75" x14ac:dyDescent="0.4">
      <c r="A36" s="55"/>
      <c r="B36" s="55"/>
      <c r="C36" s="55"/>
      <c r="D36" s="81"/>
      <c r="F36" s="83" t="s">
        <v>36</v>
      </c>
      <c r="G36" s="194" t="s">
        <v>6</v>
      </c>
      <c r="H36" s="50"/>
      <c r="I36" s="84" t="s">
        <v>39</v>
      </c>
      <c r="J36" s="80"/>
    </row>
    <row r="37" spans="1:10" ht="15" customHeight="1" x14ac:dyDescent="0.35">
      <c r="A37" s="85" t="s">
        <v>31</v>
      </c>
      <c r="B37" s="86"/>
      <c r="C37" s="3"/>
      <c r="D37" s="86"/>
      <c r="E37" s="59"/>
      <c r="F37" s="124">
        <v>33200</v>
      </c>
      <c r="G37" s="124">
        <v>33200</v>
      </c>
      <c r="H37" s="217"/>
      <c r="I37" s="88">
        <f>G37/F37</f>
        <v>1</v>
      </c>
      <c r="J37" s="80"/>
    </row>
    <row r="38" spans="1:10" ht="16.5" x14ac:dyDescent="0.35">
      <c r="A38" s="85" t="s">
        <v>42</v>
      </c>
      <c r="B38" s="86"/>
      <c r="C38" s="3"/>
      <c r="D38" s="89"/>
      <c r="E38" s="89"/>
      <c r="F38" s="124">
        <v>876131</v>
      </c>
      <c r="G38" s="124">
        <v>876131.4</v>
      </c>
      <c r="H38" s="217"/>
      <c r="I38" s="88">
        <f>G38/F38</f>
        <v>1.0000004565527301</v>
      </c>
      <c r="J38" s="13"/>
    </row>
    <row r="39" spans="1:10" ht="16.5" x14ac:dyDescent="0.35">
      <c r="A39" s="85" t="s">
        <v>43</v>
      </c>
      <c r="B39" s="86"/>
      <c r="C39" s="3"/>
      <c r="D39" s="89"/>
      <c r="E39" s="89"/>
      <c r="F39" s="124">
        <v>0</v>
      </c>
      <c r="G39" s="124">
        <v>0</v>
      </c>
      <c r="H39" s="217"/>
      <c r="I39" s="88" t="s">
        <v>157</v>
      </c>
      <c r="J39" s="13"/>
    </row>
    <row r="40" spans="1:10" ht="16.5" customHeight="1" x14ac:dyDescent="0.2">
      <c r="A40" s="90" t="s">
        <v>171</v>
      </c>
      <c r="B40" s="90"/>
      <c r="C40" s="90"/>
      <c r="D40" s="90"/>
      <c r="E40" s="90"/>
      <c r="F40" s="124">
        <v>657131</v>
      </c>
      <c r="G40" s="124">
        <v>657131</v>
      </c>
      <c r="H40" s="217"/>
      <c r="I40" s="88">
        <f>G40/F40</f>
        <v>1</v>
      </c>
      <c r="J40" s="13"/>
    </row>
    <row r="41" spans="1:10" ht="16.5" x14ac:dyDescent="0.35">
      <c r="A41" s="85" t="s">
        <v>37</v>
      </c>
      <c r="B41" s="58"/>
      <c r="C41" s="58"/>
      <c r="D41" s="91"/>
      <c r="E41" s="91" t="s">
        <v>156</v>
      </c>
      <c r="F41" s="124">
        <v>0</v>
      </c>
      <c r="G41" s="124">
        <v>0</v>
      </c>
      <c r="H41" s="217"/>
      <c r="I41" s="92" t="s">
        <v>157</v>
      </c>
      <c r="J41" s="13"/>
    </row>
    <row r="42" spans="1:10" x14ac:dyDescent="0.2">
      <c r="A42" s="323" t="s">
        <v>189</v>
      </c>
      <c r="B42" s="324"/>
      <c r="C42" s="324"/>
      <c r="D42" s="324"/>
      <c r="E42" s="324"/>
      <c r="F42" s="324"/>
      <c r="G42" s="324"/>
      <c r="H42" s="324"/>
      <c r="I42" s="324"/>
      <c r="J42" s="13"/>
    </row>
    <row r="43" spans="1:10" ht="16.5" x14ac:dyDescent="0.35">
      <c r="A43" s="85"/>
      <c r="B43" s="58"/>
      <c r="C43" s="58"/>
      <c r="D43" s="91"/>
      <c r="E43" s="91"/>
      <c r="F43" s="87"/>
      <c r="G43" s="87"/>
      <c r="H43" s="72"/>
      <c r="I43" s="92"/>
      <c r="J43" s="13"/>
    </row>
    <row r="44" spans="1:10" ht="19.5" thickBot="1" x14ac:dyDescent="0.45">
      <c r="A44" s="55" t="s">
        <v>23</v>
      </c>
      <c r="B44" s="55" t="s">
        <v>24</v>
      </c>
      <c r="C44" s="57"/>
      <c r="D44" s="59"/>
      <c r="E44" s="59"/>
      <c r="F44" s="94"/>
      <c r="G44" s="95"/>
      <c r="H44" s="325" t="s">
        <v>41</v>
      </c>
      <c r="I44" s="320"/>
      <c r="J44" s="13"/>
    </row>
    <row r="45" spans="1:10" ht="18.75" thickTop="1" x14ac:dyDescent="0.35">
      <c r="A45" s="196"/>
      <c r="B45" s="197"/>
      <c r="C45" s="198"/>
      <c r="D45" s="197"/>
      <c r="E45" s="199" t="s">
        <v>191</v>
      </c>
      <c r="F45" s="200" t="s">
        <v>25</v>
      </c>
      <c r="G45" s="201" t="s">
        <v>26</v>
      </c>
      <c r="H45" s="202" t="s">
        <v>27</v>
      </c>
      <c r="I45" s="203" t="s">
        <v>40</v>
      </c>
      <c r="J45" s="13"/>
    </row>
    <row r="46" spans="1:10" x14ac:dyDescent="0.2">
      <c r="A46" s="204"/>
      <c r="B46" s="205"/>
      <c r="C46" s="205"/>
      <c r="D46" s="205"/>
      <c r="E46" s="204"/>
      <c r="F46" s="318"/>
      <c r="G46" s="206"/>
      <c r="H46" s="207">
        <v>41274</v>
      </c>
      <c r="I46" s="208">
        <v>41274</v>
      </c>
      <c r="J46" s="13"/>
    </row>
    <row r="47" spans="1:10" x14ac:dyDescent="0.2">
      <c r="A47" s="204"/>
      <c r="B47" s="205"/>
      <c r="C47" s="205"/>
      <c r="D47" s="205"/>
      <c r="E47" s="204"/>
      <c r="F47" s="318"/>
      <c r="G47" s="209"/>
      <c r="H47" s="209"/>
      <c r="I47" s="210"/>
      <c r="J47" s="13"/>
    </row>
    <row r="48" spans="1:10" ht="13.5" thickBot="1" x14ac:dyDescent="0.25">
      <c r="A48" s="211"/>
      <c r="B48" s="212"/>
      <c r="C48" s="212"/>
      <c r="D48" s="212"/>
      <c r="E48" s="211"/>
      <c r="F48" s="213"/>
      <c r="G48" s="214"/>
      <c r="H48" s="214"/>
      <c r="I48" s="215"/>
      <c r="J48" s="13"/>
    </row>
    <row r="49" spans="1:10" ht="13.5" thickTop="1" x14ac:dyDescent="0.2">
      <c r="A49" s="96"/>
      <c r="B49" s="97"/>
      <c r="C49" s="97" t="s">
        <v>20</v>
      </c>
      <c r="D49" s="97"/>
      <c r="E49" s="98">
        <v>30500</v>
      </c>
      <c r="F49" s="99">
        <v>15000</v>
      </c>
      <c r="G49" s="100">
        <v>4000</v>
      </c>
      <c r="H49" s="100">
        <f>E49+F49-G49</f>
        <v>41500</v>
      </c>
      <c r="I49" s="101">
        <f>H49</f>
        <v>41500</v>
      </c>
      <c r="J49" s="13"/>
    </row>
    <row r="50" spans="1:10" x14ac:dyDescent="0.2">
      <c r="A50" s="102"/>
      <c r="B50" s="103"/>
      <c r="C50" s="103" t="s">
        <v>28</v>
      </c>
      <c r="D50" s="103"/>
      <c r="E50" s="104">
        <v>444158.28</v>
      </c>
      <c r="F50" s="105">
        <v>275768</v>
      </c>
      <c r="G50" s="106">
        <v>221408</v>
      </c>
      <c r="H50" s="106">
        <f>E50+F50-G50</f>
        <v>498518.28</v>
      </c>
      <c r="I50" s="107">
        <v>516152.77</v>
      </c>
      <c r="J50" s="13"/>
    </row>
    <row r="51" spans="1:10" x14ac:dyDescent="0.2">
      <c r="A51" s="102"/>
      <c r="B51" s="103"/>
      <c r="C51" s="103" t="s">
        <v>19</v>
      </c>
      <c r="D51" s="103"/>
      <c r="E51" s="104">
        <v>103179.96</v>
      </c>
      <c r="F51" s="105">
        <f>169430.34+322105.2</f>
        <v>491535.54000000004</v>
      </c>
      <c r="G51" s="106">
        <v>2200</v>
      </c>
      <c r="H51" s="106">
        <f t="shared" ref="H51:H52" si="0">E51+F51-G51</f>
        <v>592515.5</v>
      </c>
      <c r="I51" s="107">
        <f>270910.3+351766.96</f>
        <v>622677.26</v>
      </c>
      <c r="J51" s="13"/>
    </row>
    <row r="52" spans="1:10" x14ac:dyDescent="0.2">
      <c r="A52" s="102"/>
      <c r="B52" s="103"/>
      <c r="C52" s="103" t="s">
        <v>29</v>
      </c>
      <c r="D52" s="103"/>
      <c r="E52" s="104">
        <v>499247.6</v>
      </c>
      <c r="F52" s="105">
        <v>876131.4</v>
      </c>
      <c r="G52" s="106">
        <v>857131</v>
      </c>
      <c r="H52" s="106">
        <f t="shared" si="0"/>
        <v>518248</v>
      </c>
      <c r="I52" s="107">
        <f>H52</f>
        <v>518248</v>
      </c>
      <c r="J52" s="13"/>
    </row>
    <row r="53" spans="1:10" ht="18.75" thickBot="1" x14ac:dyDescent="0.4">
      <c r="A53" s="108" t="s">
        <v>12</v>
      </c>
      <c r="B53" s="109"/>
      <c r="C53" s="109"/>
      <c r="D53" s="109"/>
      <c r="E53" s="110">
        <f>E49+E50+E51+E52</f>
        <v>1077085.8399999999</v>
      </c>
      <c r="F53" s="111">
        <f>F49+F50+F51+F52</f>
        <v>1658434.94</v>
      </c>
      <c r="G53" s="111">
        <f>G49+G50+G51+G52</f>
        <v>1084739</v>
      </c>
      <c r="H53" s="111">
        <f>H49+H50+H51+H52</f>
        <v>1650781.78</v>
      </c>
      <c r="I53" s="112">
        <f>I49+I50+I51+I52</f>
        <v>1698578.03</v>
      </c>
      <c r="J53" s="13"/>
    </row>
    <row r="54" spans="1:10" ht="18.75" thickTop="1" x14ac:dyDescent="0.35">
      <c r="A54" s="113"/>
      <c r="B54" s="114"/>
      <c r="C54" s="114"/>
      <c r="D54" s="59"/>
      <c r="E54" s="59"/>
      <c r="F54" s="94"/>
      <c r="G54" s="95"/>
      <c r="H54" s="115"/>
      <c r="I54" s="115"/>
      <c r="J54" s="13"/>
    </row>
    <row r="55" spans="1:10" ht="18" x14ac:dyDescent="0.35">
      <c r="A55" s="113"/>
      <c r="B55" s="114"/>
      <c r="C55" s="114"/>
      <c r="D55" s="59"/>
      <c r="E55" s="59"/>
      <c r="F55" s="94"/>
      <c r="G55" s="116"/>
      <c r="H55" s="117"/>
      <c r="I55" s="117"/>
      <c r="J55" s="13"/>
    </row>
    <row r="56" spans="1:10" ht="18" x14ac:dyDescent="0.35">
      <c r="A56" s="118"/>
      <c r="B56" s="119"/>
      <c r="C56" s="119"/>
      <c r="D56" s="120"/>
      <c r="E56" s="120"/>
      <c r="F56" s="117"/>
      <c r="G56" s="117"/>
      <c r="H56" s="117"/>
      <c r="I56" s="117"/>
      <c r="J56" s="13"/>
    </row>
    <row r="57" spans="1:10" x14ac:dyDescent="0.2">
      <c r="A57" s="121"/>
      <c r="B57" s="121"/>
      <c r="C57" s="121"/>
      <c r="D57" s="121"/>
      <c r="E57" s="121"/>
      <c r="F57" s="121"/>
      <c r="G57" s="121"/>
      <c r="H57" s="121"/>
      <c r="I57" s="121"/>
      <c r="J57" s="38" t="s">
        <v>179</v>
      </c>
    </row>
    <row r="60" spans="1:10" hidden="1" x14ac:dyDescent="0.2"/>
  </sheetData>
  <mergeCells count="11">
    <mergeCell ref="A2:D2"/>
    <mergeCell ref="E2:I2"/>
    <mergeCell ref="E3:I3"/>
    <mergeCell ref="E4:I4"/>
    <mergeCell ref="F46:F47"/>
    <mergeCell ref="E5:I5"/>
    <mergeCell ref="E7:I7"/>
    <mergeCell ref="H13:I13"/>
    <mergeCell ref="A32:I34"/>
    <mergeCell ref="A42:I42"/>
    <mergeCell ref="H44:I44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61"/>
  <sheetViews>
    <sheetView zoomScaleNormal="100" workbookViewId="0">
      <selection activeCell="B35" sqref="B35:B36"/>
    </sheetView>
  </sheetViews>
  <sheetFormatPr defaultRowHeight="12.75" x14ac:dyDescent="0.2"/>
  <cols>
    <col min="1" max="1" width="7.5703125" style="38" customWidth="1"/>
    <col min="2" max="2" width="2.5703125" style="38" customWidth="1"/>
    <col min="3" max="3" width="8.42578125" style="38" customWidth="1"/>
    <col min="4" max="4" width="8.28515625" style="38" customWidth="1"/>
    <col min="5" max="5" width="14.7109375" style="38" customWidth="1"/>
    <col min="6" max="6" width="15.5703125" style="38" customWidth="1"/>
    <col min="7" max="8" width="14.7109375" style="38" customWidth="1"/>
    <col min="9" max="9" width="14.85546875" style="38" customWidth="1"/>
    <col min="10" max="10" width="16.85546875" style="38" customWidth="1"/>
    <col min="11" max="16384" width="9.140625" style="12"/>
  </cols>
  <sheetData>
    <row r="1" spans="1:10" ht="19.5" x14ac:dyDescent="0.4">
      <c r="A1" s="36" t="s">
        <v>0</v>
      </c>
      <c r="B1" s="37"/>
      <c r="C1" s="37"/>
      <c r="D1" s="37"/>
    </row>
    <row r="2" spans="1:10" ht="19.5" x14ac:dyDescent="0.4">
      <c r="A2" s="314" t="s">
        <v>1</v>
      </c>
      <c r="B2" s="314"/>
      <c r="C2" s="314"/>
      <c r="D2" s="314"/>
      <c r="E2" s="315" t="s">
        <v>129</v>
      </c>
      <c r="F2" s="315"/>
      <c r="G2" s="315"/>
      <c r="H2" s="315"/>
      <c r="I2" s="315"/>
      <c r="J2" s="40"/>
    </row>
    <row r="3" spans="1:10" ht="9.75" customHeight="1" x14ac:dyDescent="0.4">
      <c r="A3" s="39"/>
      <c r="B3" s="39"/>
      <c r="C3" s="39"/>
      <c r="D3" s="39"/>
      <c r="E3" s="316" t="s">
        <v>32</v>
      </c>
      <c r="F3" s="316"/>
      <c r="G3" s="316"/>
      <c r="H3" s="316"/>
      <c r="I3" s="316"/>
      <c r="J3" s="40"/>
    </row>
    <row r="4" spans="1:10" ht="15.75" x14ac:dyDescent="0.25">
      <c r="A4" s="41" t="s">
        <v>2</v>
      </c>
      <c r="E4" s="326" t="s">
        <v>130</v>
      </c>
      <c r="F4" s="326"/>
      <c r="G4" s="326"/>
      <c r="H4" s="326"/>
      <c r="I4" s="326"/>
    </row>
    <row r="5" spans="1:10" ht="7.5" customHeight="1" x14ac:dyDescent="0.25">
      <c r="A5" s="41"/>
      <c r="E5" s="316" t="s">
        <v>32</v>
      </c>
      <c r="F5" s="316"/>
      <c r="G5" s="316"/>
      <c r="H5" s="316"/>
      <c r="I5" s="316"/>
    </row>
    <row r="6" spans="1:10" ht="19.5" x14ac:dyDescent="0.4">
      <c r="A6" s="40" t="s">
        <v>154</v>
      </c>
      <c r="E6" s="43">
        <v>63701171</v>
      </c>
      <c r="F6" s="43"/>
      <c r="G6" s="44" t="s">
        <v>3</v>
      </c>
      <c r="H6" s="42"/>
      <c r="I6" s="42">
        <v>1134</v>
      </c>
    </row>
    <row r="7" spans="1:10" ht="8.25" customHeight="1" x14ac:dyDescent="0.4">
      <c r="A7" s="40"/>
      <c r="E7" s="316" t="s">
        <v>33</v>
      </c>
      <c r="F7" s="316"/>
      <c r="G7" s="316"/>
      <c r="H7" s="316"/>
      <c r="I7" s="316"/>
    </row>
    <row r="8" spans="1:10" ht="19.5" hidden="1" x14ac:dyDescent="0.4">
      <c r="A8" s="40"/>
      <c r="E8" s="42"/>
      <c r="F8" s="42"/>
      <c r="G8" s="42"/>
      <c r="H8" s="44"/>
      <c r="I8" s="42"/>
    </row>
    <row r="9" spans="1:10" ht="30.75" customHeight="1" x14ac:dyDescent="0.4">
      <c r="A9" s="40"/>
      <c r="E9" s="42"/>
      <c r="F9" s="42"/>
      <c r="G9" s="42"/>
      <c r="H9" s="44"/>
      <c r="I9" s="42"/>
    </row>
    <row r="11" spans="1:10" s="6" customFormat="1" ht="15" customHeight="1" x14ac:dyDescent="0.4">
      <c r="A11" s="45"/>
      <c r="B11" s="46"/>
      <c r="C11" s="46"/>
      <c r="D11" s="46"/>
      <c r="E11" s="47" t="s">
        <v>4</v>
      </c>
      <c r="F11" s="47" t="s">
        <v>5</v>
      </c>
      <c r="G11" s="48" t="s">
        <v>6</v>
      </c>
      <c r="H11" s="49" t="s">
        <v>7</v>
      </c>
      <c r="I11" s="49"/>
      <c r="J11" s="46"/>
    </row>
    <row r="12" spans="1:10" s="6" customFormat="1" ht="15" customHeight="1" x14ac:dyDescent="0.4">
      <c r="A12" s="50"/>
      <c r="B12" s="50"/>
      <c r="C12" s="50"/>
      <c r="D12" s="50"/>
      <c r="E12" s="47" t="s">
        <v>8</v>
      </c>
      <c r="F12" s="47" t="s">
        <v>8</v>
      </c>
      <c r="G12" s="48" t="s">
        <v>9</v>
      </c>
      <c r="H12" s="51" t="s">
        <v>10</v>
      </c>
      <c r="I12" s="52" t="s">
        <v>11</v>
      </c>
      <c r="J12" s="46"/>
    </row>
    <row r="13" spans="1:10" s="6" customFormat="1" ht="12.75" customHeight="1" x14ac:dyDescent="0.2">
      <c r="A13" s="50"/>
      <c r="B13" s="50"/>
      <c r="C13" s="50"/>
      <c r="D13" s="50"/>
      <c r="E13" s="47" t="s">
        <v>12</v>
      </c>
      <c r="F13" s="47" t="s">
        <v>12</v>
      </c>
      <c r="G13" s="53"/>
      <c r="H13" s="327" t="s">
        <v>186</v>
      </c>
      <c r="I13" s="327"/>
      <c r="J13" s="46"/>
    </row>
    <row r="14" spans="1:10" s="6" customFormat="1" ht="12.75" customHeight="1" x14ac:dyDescent="0.2">
      <c r="A14" s="50"/>
      <c r="B14" s="50"/>
      <c r="C14" s="50"/>
      <c r="D14" s="50"/>
      <c r="E14" s="47"/>
      <c r="F14" s="47"/>
      <c r="G14" s="53"/>
      <c r="H14" s="1"/>
      <c r="I14" s="54"/>
      <c r="J14" s="46"/>
    </row>
    <row r="15" spans="1:10" s="6" customFormat="1" ht="18.75" x14ac:dyDescent="0.4">
      <c r="A15" s="55" t="s">
        <v>13</v>
      </c>
      <c r="B15" s="55"/>
      <c r="C15" s="56"/>
      <c r="D15" s="57"/>
      <c r="E15" s="58"/>
      <c r="F15" s="58"/>
      <c r="G15" s="59"/>
      <c r="H15" s="50"/>
      <c r="I15" s="50"/>
      <c r="J15" s="46"/>
    </row>
    <row r="16" spans="1:10" s="6" customFormat="1" ht="19.5" x14ac:dyDescent="0.4">
      <c r="A16" s="60" t="s">
        <v>14</v>
      </c>
      <c r="B16" s="55"/>
      <c r="C16" s="56"/>
      <c r="D16" s="57"/>
      <c r="E16" s="218">
        <v>13158000</v>
      </c>
      <c r="F16" s="219">
        <v>33670413</v>
      </c>
      <c r="G16" s="9">
        <f>H16+I16</f>
        <v>34061570.310000002</v>
      </c>
      <c r="H16" s="218">
        <v>32929658.640000001</v>
      </c>
      <c r="I16" s="218">
        <v>1131911.67</v>
      </c>
      <c r="J16" s="46"/>
    </row>
    <row r="17" spans="1:10" s="6" customFormat="1" ht="20.25" customHeight="1" x14ac:dyDescent="0.35">
      <c r="A17" s="3"/>
      <c r="B17" s="46"/>
      <c r="C17" s="46"/>
      <c r="D17" s="46"/>
      <c r="J17" s="46"/>
    </row>
    <row r="18" spans="1:10" s="6" customFormat="1" ht="19.5" x14ac:dyDescent="0.4">
      <c r="A18" s="60" t="s">
        <v>15</v>
      </c>
      <c r="B18" s="4"/>
      <c r="C18" s="4"/>
      <c r="D18" s="4"/>
      <c r="E18" s="218">
        <v>13158000</v>
      </c>
      <c r="F18" s="219">
        <v>34222308.009999998</v>
      </c>
      <c r="G18" s="9">
        <f>H18+I18</f>
        <v>34184318.289999999</v>
      </c>
      <c r="H18" s="218">
        <v>32258537.559999999</v>
      </c>
      <c r="I18" s="218">
        <v>1925780.73</v>
      </c>
      <c r="J18" s="4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61"/>
      <c r="F20" s="61"/>
      <c r="G20" s="62"/>
      <c r="H20" s="2"/>
      <c r="I20" s="2"/>
      <c r="J20" s="5"/>
    </row>
    <row r="21" spans="1:10" ht="19.5" x14ac:dyDescent="0.4">
      <c r="A21" s="63" t="s">
        <v>16</v>
      </c>
      <c r="B21" s="61"/>
      <c r="C21" s="61"/>
      <c r="D21" s="61"/>
      <c r="E21" s="61"/>
      <c r="F21" s="61"/>
      <c r="G21" s="64"/>
      <c r="H21" s="62"/>
      <c r="I21" s="62"/>
      <c r="J21" s="62"/>
    </row>
    <row r="22" spans="1:10" ht="18" x14ac:dyDescent="0.35">
      <c r="A22" s="61"/>
      <c r="B22" s="61"/>
      <c r="C22" s="65" t="s">
        <v>38</v>
      </c>
      <c r="D22" s="61"/>
      <c r="E22" s="61"/>
      <c r="F22" s="61"/>
      <c r="G22" s="7">
        <f>H22+I22</f>
        <v>122110</v>
      </c>
      <c r="H22" s="8">
        <v>3600</v>
      </c>
      <c r="I22" s="8">
        <v>118510</v>
      </c>
      <c r="J22" s="62"/>
    </row>
    <row r="23" spans="1:10" ht="18" x14ac:dyDescent="0.35">
      <c r="A23" s="61"/>
      <c r="B23" s="61"/>
      <c r="C23" s="65"/>
      <c r="D23" s="61"/>
      <c r="E23" s="61"/>
      <c r="F23" s="61"/>
      <c r="G23" s="7"/>
      <c r="H23" s="8"/>
      <c r="I23" s="8"/>
      <c r="J23" s="62"/>
    </row>
    <row r="24" spans="1:10" ht="22.5" x14ac:dyDescent="0.45">
      <c r="A24" s="66" t="s">
        <v>34</v>
      </c>
      <c r="B24" s="66"/>
      <c r="C24" s="67"/>
      <c r="D24" s="66"/>
      <c r="E24" s="66"/>
      <c r="F24" s="66"/>
      <c r="G24" s="68">
        <f>G18-G16-G22</f>
        <v>637.97999999672174</v>
      </c>
      <c r="H24" s="68">
        <f>H18-H16-H22</f>
        <v>-674721.08000000194</v>
      </c>
      <c r="I24" s="68">
        <f>I18-I16-I22</f>
        <v>675359.06</v>
      </c>
      <c r="J24" s="69"/>
    </row>
    <row r="26" spans="1:10" ht="24" customHeight="1" x14ac:dyDescent="0.2">
      <c r="H26" s="70"/>
    </row>
    <row r="28" spans="1:10" ht="19.5" x14ac:dyDescent="0.4">
      <c r="A28" s="55" t="s">
        <v>17</v>
      </c>
      <c r="B28" s="55" t="s">
        <v>35</v>
      </c>
      <c r="C28" s="55"/>
      <c r="D28" s="4"/>
      <c r="E28" s="4"/>
      <c r="F28" s="50"/>
      <c r="G28" s="71">
        <f>G29+G30+G31</f>
        <v>637.98</v>
      </c>
      <c r="H28" s="72"/>
      <c r="I28" s="73"/>
      <c r="J28" s="70"/>
    </row>
    <row r="29" spans="1:10" s="6" customFormat="1" ht="18.75" x14ac:dyDescent="0.4">
      <c r="A29" s="74"/>
      <c r="B29" s="74"/>
      <c r="C29" s="75" t="s">
        <v>18</v>
      </c>
      <c r="D29" s="76"/>
      <c r="E29" s="77"/>
      <c r="F29" s="70" t="s">
        <v>20</v>
      </c>
      <c r="G29" s="8">
        <v>510</v>
      </c>
      <c r="H29" s="72"/>
      <c r="I29" s="73"/>
    </row>
    <row r="30" spans="1:10" s="6" customFormat="1" ht="18.75" x14ac:dyDescent="0.4">
      <c r="A30" s="74"/>
      <c r="B30" s="74"/>
      <c r="C30" s="75"/>
      <c r="D30" s="76"/>
      <c r="E30" s="77"/>
      <c r="F30" s="70" t="s">
        <v>19</v>
      </c>
      <c r="G30" s="8">
        <v>127.98</v>
      </c>
      <c r="H30" s="72"/>
      <c r="I30" s="73"/>
    </row>
    <row r="31" spans="1:10" s="6" customFormat="1" ht="18.75" x14ac:dyDescent="0.4">
      <c r="A31" s="74"/>
      <c r="B31" s="74"/>
      <c r="C31" s="75" t="s">
        <v>21</v>
      </c>
      <c r="D31" s="76"/>
      <c r="E31" s="77"/>
      <c r="F31" s="70" t="s">
        <v>155</v>
      </c>
      <c r="G31" s="78"/>
      <c r="H31" s="79"/>
      <c r="I31" s="73"/>
    </row>
    <row r="32" spans="1:10" s="6" customFormat="1" x14ac:dyDescent="0.2">
      <c r="A32" s="332"/>
      <c r="B32" s="333"/>
      <c r="C32" s="333"/>
      <c r="D32" s="333"/>
      <c r="E32" s="333"/>
      <c r="F32" s="333"/>
      <c r="G32" s="333"/>
      <c r="H32" s="333"/>
      <c r="I32" s="333"/>
    </row>
    <row r="33" spans="1:10" s="6" customFormat="1" x14ac:dyDescent="0.2">
      <c r="A33" s="333"/>
      <c r="B33" s="333"/>
      <c r="C33" s="333"/>
      <c r="D33" s="333"/>
      <c r="E33" s="333"/>
      <c r="F33" s="333"/>
      <c r="G33" s="333"/>
      <c r="H33" s="333"/>
      <c r="I33" s="333"/>
    </row>
    <row r="34" spans="1:10" s="6" customFormat="1" x14ac:dyDescent="0.2">
      <c r="A34" s="333"/>
      <c r="B34" s="333"/>
      <c r="C34" s="333"/>
      <c r="D34" s="333"/>
      <c r="E34" s="333"/>
      <c r="F34" s="333"/>
      <c r="G34" s="333"/>
      <c r="H34" s="333"/>
      <c r="I34" s="333"/>
    </row>
    <row r="35" spans="1:10" x14ac:dyDescent="0.2">
      <c r="A35" s="333"/>
      <c r="B35" s="333"/>
      <c r="C35" s="333"/>
      <c r="D35" s="333"/>
      <c r="E35" s="333"/>
      <c r="F35" s="333"/>
      <c r="G35" s="333"/>
      <c r="H35" s="333"/>
      <c r="I35" s="333"/>
      <c r="J35" s="80"/>
    </row>
    <row r="36" spans="1:10" ht="19.5" x14ac:dyDescent="0.4">
      <c r="A36" s="55" t="s">
        <v>22</v>
      </c>
      <c r="B36" s="55" t="s">
        <v>30</v>
      </c>
      <c r="C36" s="55"/>
      <c r="D36" s="81"/>
      <c r="E36" s="59"/>
      <c r="F36" s="4"/>
      <c r="G36" s="82"/>
      <c r="H36" s="73"/>
      <c r="I36" s="73"/>
      <c r="J36" s="80"/>
    </row>
    <row r="37" spans="1:10" ht="18.75" x14ac:dyDescent="0.4">
      <c r="A37" s="55"/>
      <c r="B37" s="55"/>
      <c r="C37" s="55"/>
      <c r="D37" s="81"/>
      <c r="F37" s="83" t="s">
        <v>36</v>
      </c>
      <c r="G37" s="194" t="s">
        <v>6</v>
      </c>
      <c r="H37" s="50"/>
      <c r="I37" s="84" t="s">
        <v>39</v>
      </c>
      <c r="J37" s="80"/>
    </row>
    <row r="38" spans="1:10" ht="15" customHeight="1" x14ac:dyDescent="0.35">
      <c r="A38" s="85" t="s">
        <v>31</v>
      </c>
      <c r="B38" s="86"/>
      <c r="C38" s="3"/>
      <c r="D38" s="86"/>
      <c r="E38" s="59"/>
      <c r="F38" s="124">
        <v>25000</v>
      </c>
      <c r="G38" s="124">
        <v>5481</v>
      </c>
      <c r="H38" s="217"/>
      <c r="I38" s="88">
        <f>G38/F38</f>
        <v>0.21923999999999999</v>
      </c>
      <c r="J38" s="80"/>
    </row>
    <row r="39" spans="1:10" ht="16.5" x14ac:dyDescent="0.35">
      <c r="A39" s="85" t="s">
        <v>42</v>
      </c>
      <c r="B39" s="86"/>
      <c r="C39" s="3"/>
      <c r="D39" s="89"/>
      <c r="E39" s="89"/>
      <c r="F39" s="124">
        <v>1452448</v>
      </c>
      <c r="G39" s="124">
        <v>1452448</v>
      </c>
      <c r="H39" s="217"/>
      <c r="I39" s="88">
        <f>G39/F39</f>
        <v>1</v>
      </c>
      <c r="J39" s="13"/>
    </row>
    <row r="40" spans="1:10" ht="16.5" x14ac:dyDescent="0.35">
      <c r="A40" s="85" t="s">
        <v>43</v>
      </c>
      <c r="B40" s="86"/>
      <c r="C40" s="3"/>
      <c r="D40" s="89"/>
      <c r="E40" s="89"/>
      <c r="F40" s="124">
        <v>0</v>
      </c>
      <c r="G40" s="124">
        <v>0</v>
      </c>
      <c r="H40" s="217"/>
      <c r="I40" s="88" t="s">
        <v>157</v>
      </c>
      <c r="J40" s="13"/>
    </row>
    <row r="41" spans="1:10" ht="16.5" customHeight="1" x14ac:dyDescent="0.2">
      <c r="A41" s="90" t="s">
        <v>171</v>
      </c>
      <c r="B41" s="90"/>
      <c r="C41" s="90"/>
      <c r="D41" s="90"/>
      <c r="E41" s="90"/>
      <c r="F41" s="124">
        <v>1088836</v>
      </c>
      <c r="G41" s="124">
        <v>1088836</v>
      </c>
      <c r="H41" s="217"/>
      <c r="I41" s="88">
        <f>G41/F41</f>
        <v>1</v>
      </c>
      <c r="J41" s="13"/>
    </row>
    <row r="42" spans="1:10" ht="16.5" x14ac:dyDescent="0.35">
      <c r="A42" s="85" t="s">
        <v>37</v>
      </c>
      <c r="B42" s="58"/>
      <c r="C42" s="58"/>
      <c r="D42" s="91"/>
      <c r="E42" s="91" t="s">
        <v>156</v>
      </c>
      <c r="F42" s="124">
        <v>0</v>
      </c>
      <c r="G42" s="124">
        <v>0</v>
      </c>
      <c r="H42" s="217"/>
      <c r="I42" s="92" t="s">
        <v>157</v>
      </c>
      <c r="J42" s="13"/>
    </row>
    <row r="43" spans="1:10" x14ac:dyDescent="0.2">
      <c r="A43" s="337" t="s">
        <v>196</v>
      </c>
      <c r="B43" s="337"/>
      <c r="C43" s="337"/>
      <c r="D43" s="337"/>
      <c r="E43" s="337"/>
      <c r="F43" s="337"/>
      <c r="G43" s="337"/>
      <c r="H43" s="337"/>
      <c r="I43" s="337"/>
      <c r="J43" s="13"/>
    </row>
    <row r="44" spans="1:10" ht="19.5" thickBot="1" x14ac:dyDescent="0.45">
      <c r="A44" s="55" t="s">
        <v>23</v>
      </c>
      <c r="B44" s="55" t="s">
        <v>24</v>
      </c>
      <c r="C44" s="57"/>
      <c r="D44" s="59"/>
      <c r="E44" s="59"/>
      <c r="F44" s="94"/>
      <c r="G44" s="95"/>
      <c r="H44" s="325" t="s">
        <v>41</v>
      </c>
      <c r="I44" s="320"/>
      <c r="J44" s="13"/>
    </row>
    <row r="45" spans="1:10" ht="18.75" thickTop="1" x14ac:dyDescent="0.35">
      <c r="A45" s="196"/>
      <c r="B45" s="197"/>
      <c r="C45" s="198"/>
      <c r="D45" s="197"/>
      <c r="E45" s="199" t="s">
        <v>191</v>
      </c>
      <c r="F45" s="200" t="s">
        <v>25</v>
      </c>
      <c r="G45" s="201" t="s">
        <v>26</v>
      </c>
      <c r="H45" s="202" t="s">
        <v>27</v>
      </c>
      <c r="I45" s="203" t="s">
        <v>40</v>
      </c>
      <c r="J45" s="13"/>
    </row>
    <row r="46" spans="1:10" x14ac:dyDescent="0.2">
      <c r="A46" s="204"/>
      <c r="B46" s="205"/>
      <c r="C46" s="205"/>
      <c r="D46" s="205"/>
      <c r="E46" s="204"/>
      <c r="F46" s="318"/>
      <c r="G46" s="206"/>
      <c r="H46" s="207">
        <v>41274</v>
      </c>
      <c r="I46" s="208">
        <v>41274</v>
      </c>
      <c r="J46" s="13"/>
    </row>
    <row r="47" spans="1:10" x14ac:dyDescent="0.2">
      <c r="A47" s="204"/>
      <c r="B47" s="205"/>
      <c r="C47" s="205"/>
      <c r="D47" s="205"/>
      <c r="E47" s="204"/>
      <c r="F47" s="318"/>
      <c r="G47" s="209"/>
      <c r="H47" s="209"/>
      <c r="I47" s="210"/>
      <c r="J47" s="13"/>
    </row>
    <row r="48" spans="1:10" ht="13.5" thickBot="1" x14ac:dyDescent="0.25">
      <c r="A48" s="211"/>
      <c r="B48" s="212"/>
      <c r="C48" s="212"/>
      <c r="D48" s="212"/>
      <c r="E48" s="211"/>
      <c r="F48" s="213"/>
      <c r="G48" s="214"/>
      <c r="H48" s="214"/>
      <c r="I48" s="215"/>
      <c r="J48" s="13"/>
    </row>
    <row r="49" spans="1:10" ht="13.5" thickTop="1" x14ac:dyDescent="0.2">
      <c r="A49" s="96"/>
      <c r="B49" s="97"/>
      <c r="C49" s="97" t="s">
        <v>20</v>
      </c>
      <c r="D49" s="97"/>
      <c r="E49" s="98">
        <v>8500</v>
      </c>
      <c r="F49" s="99">
        <v>40000</v>
      </c>
      <c r="G49" s="100">
        <v>17600</v>
      </c>
      <c r="H49" s="100">
        <f>E49+F49-G49</f>
        <v>30900</v>
      </c>
      <c r="I49" s="101">
        <f>H49</f>
        <v>30900</v>
      </c>
      <c r="J49" s="13"/>
    </row>
    <row r="50" spans="1:10" x14ac:dyDescent="0.2">
      <c r="A50" s="102"/>
      <c r="B50" s="103"/>
      <c r="C50" s="103" t="s">
        <v>28</v>
      </c>
      <c r="D50" s="103"/>
      <c r="E50" s="104">
        <v>75964.39</v>
      </c>
      <c r="F50" s="105">
        <v>145844</v>
      </c>
      <c r="G50" s="106">
        <v>161937.14000000001</v>
      </c>
      <c r="H50" s="106">
        <f>E50+F50-G50</f>
        <v>59871.25</v>
      </c>
      <c r="I50" s="107">
        <v>56488.7</v>
      </c>
      <c r="J50" s="13"/>
    </row>
    <row r="51" spans="1:10" x14ac:dyDescent="0.2">
      <c r="A51" s="102"/>
      <c r="B51" s="103"/>
      <c r="C51" s="103" t="s">
        <v>19</v>
      </c>
      <c r="D51" s="103"/>
      <c r="E51" s="104">
        <v>0</v>
      </c>
      <c r="F51" s="105">
        <f>192015.11+2378.47</f>
        <v>194393.58</v>
      </c>
      <c r="G51" s="106">
        <v>0</v>
      </c>
      <c r="H51" s="106">
        <f t="shared" ref="H51:H52" si="0">E51+F51-G51</f>
        <v>194393.58</v>
      </c>
      <c r="I51" s="107">
        <f>H51</f>
        <v>194393.58</v>
      </c>
      <c r="J51" s="13"/>
    </row>
    <row r="52" spans="1:10" x14ac:dyDescent="0.2">
      <c r="A52" s="102"/>
      <c r="B52" s="103"/>
      <c r="C52" s="103" t="s">
        <v>29</v>
      </c>
      <c r="D52" s="103"/>
      <c r="E52" s="104">
        <v>605687.84</v>
      </c>
      <c r="F52" s="105">
        <v>1701233.93</v>
      </c>
      <c r="G52" s="106">
        <v>1873515.2</v>
      </c>
      <c r="H52" s="106">
        <f t="shared" si="0"/>
        <v>433406.57000000007</v>
      </c>
      <c r="I52" s="107">
        <f>H52</f>
        <v>433406.57000000007</v>
      </c>
      <c r="J52" s="13"/>
    </row>
    <row r="53" spans="1:10" ht="18.75" thickBot="1" x14ac:dyDescent="0.4">
      <c r="A53" s="108" t="s">
        <v>12</v>
      </c>
      <c r="B53" s="109"/>
      <c r="C53" s="109"/>
      <c r="D53" s="109"/>
      <c r="E53" s="110">
        <f>E49+E50+E51+E52</f>
        <v>690152.23</v>
      </c>
      <c r="F53" s="111">
        <f>F49+F50+F51+F52</f>
        <v>2081471.5099999998</v>
      </c>
      <c r="G53" s="111">
        <f>G49+G50+G51+G52</f>
        <v>2053052.3399999999</v>
      </c>
      <c r="H53" s="111">
        <f>H49+H50+H51+H52</f>
        <v>718571.4</v>
      </c>
      <c r="I53" s="112">
        <f>I49+I50+I51+I52</f>
        <v>715188.85000000009</v>
      </c>
      <c r="J53" s="13"/>
    </row>
    <row r="54" spans="1:10" ht="18.75" thickTop="1" x14ac:dyDescent="0.35">
      <c r="A54" s="113"/>
      <c r="B54" s="114"/>
      <c r="C54" s="114"/>
      <c r="D54" s="59"/>
      <c r="E54" s="59"/>
      <c r="F54" s="94"/>
      <c r="G54" s="95"/>
      <c r="H54" s="115"/>
      <c r="I54" s="115"/>
      <c r="J54" s="13"/>
    </row>
    <row r="55" spans="1:10" ht="18" x14ac:dyDescent="0.35">
      <c r="A55" s="113"/>
      <c r="B55" s="114"/>
      <c r="C55" s="114"/>
      <c r="D55" s="59"/>
      <c r="E55" s="59"/>
      <c r="F55" s="94"/>
      <c r="G55" s="116"/>
      <c r="H55" s="117"/>
      <c r="I55" s="117"/>
      <c r="J55" s="13"/>
    </row>
    <row r="56" spans="1:10" ht="1.5" customHeight="1" x14ac:dyDescent="0.35">
      <c r="A56" s="118"/>
      <c r="B56" s="119"/>
      <c r="C56" s="119"/>
      <c r="D56" s="120"/>
      <c r="E56" s="120"/>
      <c r="F56" s="117"/>
      <c r="G56" s="117"/>
      <c r="H56" s="117"/>
      <c r="I56" s="117"/>
      <c r="J56" s="13"/>
    </row>
    <row r="57" spans="1:10" x14ac:dyDescent="0.2">
      <c r="A57" s="121"/>
      <c r="B57" s="121"/>
      <c r="C57" s="121"/>
      <c r="D57" s="121"/>
      <c r="E57" s="121"/>
      <c r="F57" s="121"/>
      <c r="G57" s="121"/>
      <c r="H57" s="121"/>
      <c r="I57" s="121"/>
    </row>
    <row r="58" spans="1:10" x14ac:dyDescent="0.2">
      <c r="A58" s="12"/>
      <c r="B58" s="12"/>
      <c r="C58" s="12"/>
      <c r="D58" s="12"/>
      <c r="E58" s="12"/>
      <c r="F58" s="12"/>
      <c r="G58" s="12"/>
      <c r="H58" s="12"/>
      <c r="I58" s="12"/>
    </row>
    <row r="59" spans="1:10" x14ac:dyDescent="0.2">
      <c r="A59" s="12"/>
      <c r="B59" s="12"/>
      <c r="C59" s="12"/>
      <c r="D59" s="12"/>
      <c r="E59" s="12"/>
      <c r="F59" s="12"/>
      <c r="G59" s="12"/>
      <c r="H59" s="12"/>
      <c r="I59" s="12"/>
    </row>
    <row r="60" spans="1:10" x14ac:dyDescent="0.2">
      <c r="A60" s="12"/>
      <c r="B60" s="12"/>
      <c r="C60" s="12"/>
      <c r="D60" s="12"/>
      <c r="E60" s="12"/>
      <c r="F60" s="12"/>
      <c r="G60" s="12"/>
      <c r="H60" s="12"/>
      <c r="I60" s="12"/>
    </row>
    <row r="61" spans="1:10" x14ac:dyDescent="0.2">
      <c r="A61" s="12"/>
      <c r="B61" s="12"/>
      <c r="C61" s="12"/>
      <c r="D61" s="12"/>
      <c r="E61" s="12"/>
      <c r="F61" s="12"/>
      <c r="G61" s="12"/>
      <c r="H61" s="12"/>
      <c r="I61" s="12"/>
    </row>
  </sheetData>
  <mergeCells count="11">
    <mergeCell ref="A2:D2"/>
    <mergeCell ref="E2:I2"/>
    <mergeCell ref="E3:I3"/>
    <mergeCell ref="E4:I4"/>
    <mergeCell ref="F46:F47"/>
    <mergeCell ref="E5:I5"/>
    <mergeCell ref="E7:I7"/>
    <mergeCell ref="H13:I13"/>
    <mergeCell ref="A32:I35"/>
    <mergeCell ref="H44:I44"/>
    <mergeCell ref="A43:I43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zoomScaleNormal="100" workbookViewId="0">
      <selection activeCell="B35" sqref="B35:B36"/>
    </sheetView>
  </sheetViews>
  <sheetFormatPr defaultRowHeight="12.75" x14ac:dyDescent="0.2"/>
  <cols>
    <col min="1" max="1" width="7.5703125" style="38" customWidth="1"/>
    <col min="2" max="2" width="2.5703125" style="38" customWidth="1"/>
    <col min="3" max="3" width="8.42578125" style="38" customWidth="1"/>
    <col min="4" max="4" width="8.28515625" style="38" customWidth="1"/>
    <col min="5" max="5" width="14.7109375" style="38" customWidth="1"/>
    <col min="6" max="6" width="15.5703125" style="38" customWidth="1"/>
    <col min="7" max="8" width="14.7109375" style="38" customWidth="1"/>
    <col min="9" max="9" width="14.85546875" style="38" customWidth="1"/>
    <col min="10" max="10" width="16.85546875" style="38" customWidth="1"/>
    <col min="11" max="16384" width="9.140625" style="12"/>
  </cols>
  <sheetData>
    <row r="1" spans="1:10" ht="19.5" x14ac:dyDescent="0.4">
      <c r="A1" s="36" t="s">
        <v>0</v>
      </c>
      <c r="B1" s="37"/>
      <c r="C1" s="37"/>
      <c r="D1" s="37"/>
    </row>
    <row r="2" spans="1:10" ht="19.5" x14ac:dyDescent="0.4">
      <c r="A2" s="314" t="s">
        <v>1</v>
      </c>
      <c r="B2" s="314"/>
      <c r="C2" s="314"/>
      <c r="D2" s="314"/>
      <c r="E2" s="315" t="s">
        <v>131</v>
      </c>
      <c r="F2" s="315"/>
      <c r="G2" s="315"/>
      <c r="H2" s="315"/>
      <c r="I2" s="315"/>
      <c r="J2" s="40"/>
    </row>
    <row r="3" spans="1:10" ht="9.75" customHeight="1" x14ac:dyDescent="0.4">
      <c r="A3" s="39"/>
      <c r="B3" s="39"/>
      <c r="C3" s="39"/>
      <c r="D3" s="39"/>
      <c r="E3" s="316" t="s">
        <v>32</v>
      </c>
      <c r="F3" s="316"/>
      <c r="G3" s="316"/>
      <c r="H3" s="316"/>
      <c r="I3" s="316"/>
      <c r="J3" s="40"/>
    </row>
    <row r="4" spans="1:10" ht="15.75" x14ac:dyDescent="0.25">
      <c r="A4" s="41" t="s">
        <v>2</v>
      </c>
      <c r="E4" s="326" t="s">
        <v>132</v>
      </c>
      <c r="F4" s="326"/>
      <c r="G4" s="326"/>
      <c r="H4" s="326"/>
      <c r="I4" s="326"/>
    </row>
    <row r="5" spans="1:10" ht="7.5" customHeight="1" x14ac:dyDescent="0.25">
      <c r="A5" s="41"/>
      <c r="E5" s="316" t="s">
        <v>32</v>
      </c>
      <c r="F5" s="316"/>
      <c r="G5" s="316"/>
      <c r="H5" s="316"/>
      <c r="I5" s="316"/>
    </row>
    <row r="6" spans="1:10" ht="19.5" x14ac:dyDescent="0.4">
      <c r="A6" s="40" t="s">
        <v>154</v>
      </c>
      <c r="E6" s="43">
        <v>61985996</v>
      </c>
      <c r="F6" s="43"/>
      <c r="G6" s="44" t="s">
        <v>3</v>
      </c>
      <c r="H6" s="42"/>
      <c r="I6" s="42">
        <v>1152</v>
      </c>
    </row>
    <row r="7" spans="1:10" ht="8.25" customHeight="1" x14ac:dyDescent="0.4">
      <c r="A7" s="40"/>
      <c r="E7" s="316" t="s">
        <v>33</v>
      </c>
      <c r="F7" s="316"/>
      <c r="G7" s="316"/>
      <c r="H7" s="316"/>
      <c r="I7" s="316"/>
    </row>
    <row r="8" spans="1:10" ht="19.5" hidden="1" x14ac:dyDescent="0.4">
      <c r="A8" s="40"/>
      <c r="E8" s="42"/>
      <c r="F8" s="42"/>
      <c r="G8" s="42"/>
      <c r="H8" s="44"/>
      <c r="I8" s="42"/>
    </row>
    <row r="9" spans="1:10" ht="30.75" customHeight="1" x14ac:dyDescent="0.4">
      <c r="A9" s="40"/>
      <c r="E9" s="42"/>
      <c r="F9" s="42"/>
      <c r="G9" s="42"/>
      <c r="H9" s="44"/>
      <c r="I9" s="42"/>
    </row>
    <row r="11" spans="1:10" s="6" customFormat="1" ht="15" customHeight="1" x14ac:dyDescent="0.4">
      <c r="A11" s="45"/>
      <c r="B11" s="46"/>
      <c r="C11" s="46"/>
      <c r="D11" s="46"/>
      <c r="E11" s="47" t="s">
        <v>4</v>
      </c>
      <c r="F11" s="47" t="s">
        <v>5</v>
      </c>
      <c r="G11" s="48" t="s">
        <v>6</v>
      </c>
      <c r="H11" s="49" t="s">
        <v>7</v>
      </c>
      <c r="I11" s="49"/>
      <c r="J11" s="46"/>
    </row>
    <row r="12" spans="1:10" s="6" customFormat="1" ht="15" customHeight="1" x14ac:dyDescent="0.4">
      <c r="A12" s="50"/>
      <c r="B12" s="50"/>
      <c r="C12" s="50"/>
      <c r="D12" s="50"/>
      <c r="E12" s="47" t="s">
        <v>8</v>
      </c>
      <c r="F12" s="47" t="s">
        <v>8</v>
      </c>
      <c r="G12" s="48" t="s">
        <v>9</v>
      </c>
      <c r="H12" s="51" t="s">
        <v>10</v>
      </c>
      <c r="I12" s="52" t="s">
        <v>11</v>
      </c>
      <c r="J12" s="46"/>
    </row>
    <row r="13" spans="1:10" s="6" customFormat="1" ht="12.75" customHeight="1" x14ac:dyDescent="0.2">
      <c r="A13" s="50"/>
      <c r="B13" s="50"/>
      <c r="C13" s="50"/>
      <c r="D13" s="50"/>
      <c r="E13" s="47" t="s">
        <v>12</v>
      </c>
      <c r="F13" s="47" t="s">
        <v>12</v>
      </c>
      <c r="G13" s="53"/>
      <c r="H13" s="327" t="s">
        <v>186</v>
      </c>
      <c r="I13" s="327"/>
      <c r="J13" s="46"/>
    </row>
    <row r="14" spans="1:10" s="6" customFormat="1" ht="12.75" customHeight="1" x14ac:dyDescent="0.2">
      <c r="A14" s="50"/>
      <c r="B14" s="50"/>
      <c r="C14" s="50"/>
      <c r="D14" s="50"/>
      <c r="E14" s="47"/>
      <c r="F14" s="47"/>
      <c r="G14" s="53"/>
      <c r="H14" s="1"/>
      <c r="I14" s="54"/>
      <c r="J14" s="46"/>
    </row>
    <row r="15" spans="1:10" s="6" customFormat="1" ht="18.75" x14ac:dyDescent="0.4">
      <c r="A15" s="55" t="s">
        <v>13</v>
      </c>
      <c r="B15" s="55"/>
      <c r="C15" s="56"/>
      <c r="D15" s="57"/>
      <c r="E15" s="58"/>
      <c r="F15" s="58"/>
      <c r="G15" s="59"/>
      <c r="H15" s="50"/>
      <c r="I15" s="50"/>
      <c r="J15" s="46"/>
    </row>
    <row r="16" spans="1:10" s="6" customFormat="1" ht="19.5" x14ac:dyDescent="0.4">
      <c r="A16" s="60" t="s">
        <v>14</v>
      </c>
      <c r="B16" s="55"/>
      <c r="C16" s="56"/>
      <c r="D16" s="57"/>
      <c r="E16" s="218">
        <v>4320000</v>
      </c>
      <c r="F16" s="219">
        <v>19462489.510000002</v>
      </c>
      <c r="G16" s="9">
        <f>H16+I16</f>
        <v>19590429.420000002</v>
      </c>
      <c r="H16" s="218">
        <v>19551567.420000002</v>
      </c>
      <c r="I16" s="218">
        <v>38862</v>
      </c>
      <c r="J16" s="46"/>
    </row>
    <row r="17" spans="1:10" s="6" customFormat="1" ht="20.25" customHeight="1" x14ac:dyDescent="0.35">
      <c r="A17" s="3"/>
      <c r="B17" s="46"/>
      <c r="C17" s="46"/>
      <c r="D17" s="46"/>
      <c r="J17" s="46"/>
    </row>
    <row r="18" spans="1:10" s="6" customFormat="1" ht="19.5" x14ac:dyDescent="0.4">
      <c r="A18" s="60" t="s">
        <v>15</v>
      </c>
      <c r="B18" s="4"/>
      <c r="C18" s="4"/>
      <c r="D18" s="4"/>
      <c r="E18" s="218">
        <v>4405000</v>
      </c>
      <c r="F18" s="219">
        <v>19547489.510000002</v>
      </c>
      <c r="G18" s="9">
        <f>H18+I18</f>
        <v>19592636.32</v>
      </c>
      <c r="H18" s="218">
        <v>19298896.32</v>
      </c>
      <c r="I18" s="218">
        <v>293740</v>
      </c>
      <c r="J18" s="4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61"/>
      <c r="F20" s="61"/>
      <c r="G20" s="62"/>
      <c r="H20" s="2"/>
      <c r="I20" s="2"/>
      <c r="J20" s="5"/>
    </row>
    <row r="21" spans="1:10" ht="19.5" x14ac:dyDescent="0.4">
      <c r="A21" s="63" t="s">
        <v>16</v>
      </c>
      <c r="B21" s="61"/>
      <c r="C21" s="61"/>
      <c r="D21" s="61"/>
      <c r="E21" s="61"/>
      <c r="F21" s="61"/>
      <c r="G21" s="64"/>
      <c r="H21" s="62"/>
      <c r="I21" s="62"/>
      <c r="J21" s="62"/>
    </row>
    <row r="22" spans="1:10" ht="18" x14ac:dyDescent="0.35">
      <c r="A22" s="61"/>
      <c r="B22" s="61"/>
      <c r="C22" s="65" t="s">
        <v>38</v>
      </c>
      <c r="D22" s="61"/>
      <c r="E22" s="61"/>
      <c r="F22" s="61"/>
      <c r="G22" s="7">
        <f>H22+I22</f>
        <v>0</v>
      </c>
      <c r="H22" s="8">
        <v>0</v>
      </c>
      <c r="I22" s="8">
        <v>0</v>
      </c>
      <c r="J22" s="62"/>
    </row>
    <row r="23" spans="1:10" ht="18" x14ac:dyDescent="0.35">
      <c r="A23" s="61"/>
      <c r="B23" s="61"/>
      <c r="C23" s="65"/>
      <c r="D23" s="61"/>
      <c r="E23" s="61"/>
      <c r="F23" s="61"/>
      <c r="G23" s="7"/>
      <c r="H23" s="8"/>
      <c r="I23" s="8"/>
      <c r="J23" s="62"/>
    </row>
    <row r="24" spans="1:10" ht="22.5" x14ac:dyDescent="0.45">
      <c r="A24" s="66" t="s">
        <v>34</v>
      </c>
      <c r="B24" s="66"/>
      <c r="C24" s="67"/>
      <c r="D24" s="66"/>
      <c r="E24" s="66"/>
      <c r="F24" s="66"/>
      <c r="G24" s="68">
        <f>G18-G16-G22</f>
        <v>2206.8999999985099</v>
      </c>
      <c r="H24" s="68">
        <f>H18-H16-H22</f>
        <v>-252671.10000000149</v>
      </c>
      <c r="I24" s="68">
        <f>I18-I16-I22</f>
        <v>254878</v>
      </c>
      <c r="J24" s="69"/>
    </row>
    <row r="26" spans="1:10" ht="24" customHeight="1" x14ac:dyDescent="0.2">
      <c r="H26" s="70"/>
    </row>
    <row r="28" spans="1:10" ht="19.5" x14ac:dyDescent="0.4">
      <c r="A28" s="55" t="s">
        <v>17</v>
      </c>
      <c r="B28" s="55" t="s">
        <v>35</v>
      </c>
      <c r="C28" s="55"/>
      <c r="D28" s="4"/>
      <c r="E28" s="4"/>
      <c r="F28" s="50"/>
      <c r="G28" s="71">
        <f>G29+G30+G31</f>
        <v>2206.9</v>
      </c>
      <c r="H28" s="72"/>
      <c r="I28" s="73"/>
      <c r="J28" s="70"/>
    </row>
    <row r="29" spans="1:10" s="6" customFormat="1" ht="18.75" x14ac:dyDescent="0.4">
      <c r="A29" s="74"/>
      <c r="B29" s="74"/>
      <c r="C29" s="75" t="s">
        <v>18</v>
      </c>
      <c r="D29" s="76"/>
      <c r="E29" s="77"/>
      <c r="F29" s="70" t="s">
        <v>20</v>
      </c>
      <c r="G29" s="8">
        <v>0</v>
      </c>
      <c r="H29" s="72"/>
      <c r="I29" s="73"/>
    </row>
    <row r="30" spans="1:10" s="6" customFormat="1" ht="18.75" x14ac:dyDescent="0.4">
      <c r="A30" s="74"/>
      <c r="B30" s="74"/>
      <c r="C30" s="75"/>
      <c r="D30" s="76"/>
      <c r="E30" s="77"/>
      <c r="F30" s="70" t="s">
        <v>19</v>
      </c>
      <c r="G30" s="8">
        <v>2206.9</v>
      </c>
      <c r="H30" s="72"/>
      <c r="I30" s="73"/>
    </row>
    <row r="31" spans="1:10" s="6" customFormat="1" ht="18.75" x14ac:dyDescent="0.4">
      <c r="A31" s="74"/>
      <c r="B31" s="74"/>
      <c r="C31" s="75" t="s">
        <v>21</v>
      </c>
      <c r="D31" s="76"/>
      <c r="E31" s="77"/>
      <c r="F31" s="70" t="s">
        <v>155</v>
      </c>
      <c r="G31" s="78">
        <v>0</v>
      </c>
      <c r="H31" s="79"/>
      <c r="I31" s="73"/>
    </row>
    <row r="32" spans="1:10" s="6" customFormat="1" x14ac:dyDescent="0.2">
      <c r="A32" s="321"/>
      <c r="B32" s="322"/>
      <c r="C32" s="322"/>
      <c r="D32" s="322"/>
      <c r="E32" s="322"/>
      <c r="F32" s="322"/>
      <c r="G32" s="322"/>
      <c r="H32" s="322"/>
      <c r="I32" s="322"/>
    </row>
    <row r="33" spans="1:10" s="6" customFormat="1" x14ac:dyDescent="0.2">
      <c r="A33" s="322"/>
      <c r="B33" s="322"/>
      <c r="C33" s="322"/>
      <c r="D33" s="322"/>
      <c r="E33" s="322"/>
      <c r="F33" s="322"/>
      <c r="G33" s="322"/>
      <c r="H33" s="322"/>
      <c r="I33" s="322"/>
    </row>
    <row r="34" spans="1:10" x14ac:dyDescent="0.2">
      <c r="A34" s="322"/>
      <c r="B34" s="322"/>
      <c r="C34" s="322"/>
      <c r="D34" s="322"/>
      <c r="E34" s="322"/>
      <c r="F34" s="322"/>
      <c r="G34" s="322"/>
      <c r="H34" s="322"/>
      <c r="I34" s="322"/>
      <c r="J34" s="80"/>
    </row>
    <row r="35" spans="1:10" ht="19.5" x14ac:dyDescent="0.4">
      <c r="A35" s="55" t="s">
        <v>22</v>
      </c>
      <c r="B35" s="55" t="s">
        <v>30</v>
      </c>
      <c r="C35" s="55"/>
      <c r="D35" s="81"/>
      <c r="E35" s="59"/>
      <c r="F35" s="4"/>
      <c r="G35" s="82"/>
      <c r="H35" s="73"/>
      <c r="I35" s="73"/>
      <c r="J35" s="80"/>
    </row>
    <row r="36" spans="1:10" ht="18.75" x14ac:dyDescent="0.4">
      <c r="A36" s="55"/>
      <c r="B36" s="55"/>
      <c r="C36" s="55"/>
      <c r="D36" s="81"/>
      <c r="F36" s="83" t="s">
        <v>36</v>
      </c>
      <c r="G36" s="194" t="s">
        <v>6</v>
      </c>
      <c r="H36" s="50"/>
      <c r="I36" s="84" t="s">
        <v>39</v>
      </c>
      <c r="J36" s="80"/>
    </row>
    <row r="37" spans="1:10" ht="15" customHeight="1" x14ac:dyDescent="0.35">
      <c r="A37" s="85" t="s">
        <v>31</v>
      </c>
      <c r="B37" s="86"/>
      <c r="C37" s="3"/>
      <c r="D37" s="86"/>
      <c r="E37" s="59"/>
      <c r="F37" s="124">
        <v>1100000</v>
      </c>
      <c r="G37" s="124">
        <v>425117</v>
      </c>
      <c r="H37" s="217"/>
      <c r="I37" s="88">
        <f>G37/F37</f>
        <v>0.38646999999999998</v>
      </c>
      <c r="J37" s="80"/>
    </row>
    <row r="38" spans="1:10" ht="16.5" x14ac:dyDescent="0.35">
      <c r="A38" s="85" t="s">
        <v>42</v>
      </c>
      <c r="B38" s="86"/>
      <c r="C38" s="3"/>
      <c r="D38" s="89"/>
      <c r="E38" s="89"/>
      <c r="F38" s="124">
        <v>460000</v>
      </c>
      <c r="G38" s="124">
        <v>455296</v>
      </c>
      <c r="H38" s="217"/>
      <c r="I38" s="88">
        <f>G38/F38</f>
        <v>0.98977391304347828</v>
      </c>
      <c r="J38" s="13"/>
    </row>
    <row r="39" spans="1:10" ht="16.5" x14ac:dyDescent="0.35">
      <c r="A39" s="85" t="s">
        <v>43</v>
      </c>
      <c r="B39" s="86"/>
      <c r="C39" s="3"/>
      <c r="D39" s="89"/>
      <c r="E39" s="89"/>
      <c r="F39" s="124">
        <v>0</v>
      </c>
      <c r="G39" s="124">
        <v>0</v>
      </c>
      <c r="H39" s="217"/>
      <c r="I39" s="88" t="s">
        <v>157</v>
      </c>
      <c r="J39" s="13"/>
    </row>
    <row r="40" spans="1:10" ht="16.5" customHeight="1" x14ac:dyDescent="0.2">
      <c r="A40" s="90" t="s">
        <v>171</v>
      </c>
      <c r="B40" s="90"/>
      <c r="C40" s="90"/>
      <c r="D40" s="90"/>
      <c r="E40" s="90"/>
      <c r="F40" s="124">
        <v>348000</v>
      </c>
      <c r="G40" s="124">
        <v>348000</v>
      </c>
      <c r="H40" s="217"/>
      <c r="I40" s="88">
        <f>G40/F40</f>
        <v>1</v>
      </c>
      <c r="J40" s="13"/>
    </row>
    <row r="41" spans="1:10" ht="16.5" x14ac:dyDescent="0.35">
      <c r="A41" s="85" t="s">
        <v>37</v>
      </c>
      <c r="B41" s="58"/>
      <c r="C41" s="58"/>
      <c r="D41" s="91"/>
      <c r="E41" s="91" t="s">
        <v>156</v>
      </c>
      <c r="F41" s="124">
        <v>0</v>
      </c>
      <c r="G41" s="124">
        <v>0</v>
      </c>
      <c r="H41" s="217"/>
      <c r="I41" s="92" t="s">
        <v>157</v>
      </c>
      <c r="J41" s="13"/>
    </row>
    <row r="42" spans="1:10" x14ac:dyDescent="0.2">
      <c r="A42" s="339" t="s">
        <v>203</v>
      </c>
      <c r="B42" s="340"/>
      <c r="C42" s="340"/>
      <c r="D42" s="340"/>
      <c r="E42" s="340"/>
      <c r="F42" s="340"/>
      <c r="G42" s="340"/>
      <c r="H42" s="340"/>
      <c r="I42" s="340"/>
      <c r="J42" s="13"/>
    </row>
    <row r="43" spans="1:10" ht="16.5" x14ac:dyDescent="0.35">
      <c r="A43" s="85"/>
      <c r="B43" s="58"/>
      <c r="C43" s="58"/>
      <c r="D43" s="91"/>
      <c r="E43" s="91"/>
      <c r="F43" s="87"/>
      <c r="G43" s="87"/>
      <c r="H43" s="72"/>
      <c r="I43" s="92"/>
      <c r="J43" s="13"/>
    </row>
    <row r="44" spans="1:10" ht="19.5" thickBot="1" x14ac:dyDescent="0.45">
      <c r="A44" s="55" t="s">
        <v>23</v>
      </c>
      <c r="B44" s="55" t="s">
        <v>24</v>
      </c>
      <c r="C44" s="57"/>
      <c r="D44" s="59"/>
      <c r="E44" s="59"/>
      <c r="F44" s="94"/>
      <c r="G44" s="95"/>
      <c r="H44" s="325" t="s">
        <v>41</v>
      </c>
      <c r="I44" s="320"/>
      <c r="J44" s="13"/>
    </row>
    <row r="45" spans="1:10" ht="18.75" thickTop="1" x14ac:dyDescent="0.35">
      <c r="A45" s="196"/>
      <c r="B45" s="197"/>
      <c r="C45" s="198"/>
      <c r="D45" s="197"/>
      <c r="E45" s="199" t="s">
        <v>191</v>
      </c>
      <c r="F45" s="200" t="s">
        <v>25</v>
      </c>
      <c r="G45" s="201" t="s">
        <v>26</v>
      </c>
      <c r="H45" s="202" t="s">
        <v>27</v>
      </c>
      <c r="I45" s="203" t="s">
        <v>40</v>
      </c>
      <c r="J45" s="13"/>
    </row>
    <row r="46" spans="1:10" x14ac:dyDescent="0.2">
      <c r="A46" s="204"/>
      <c r="B46" s="205"/>
      <c r="C46" s="205"/>
      <c r="D46" s="205"/>
      <c r="E46" s="204"/>
      <c r="F46" s="318"/>
      <c r="G46" s="206"/>
      <c r="H46" s="207">
        <v>41274</v>
      </c>
      <c r="I46" s="208">
        <v>41274</v>
      </c>
      <c r="J46" s="13"/>
    </row>
    <row r="47" spans="1:10" x14ac:dyDescent="0.2">
      <c r="A47" s="204"/>
      <c r="B47" s="205"/>
      <c r="C47" s="205"/>
      <c r="D47" s="205"/>
      <c r="E47" s="204"/>
      <c r="F47" s="318"/>
      <c r="G47" s="209"/>
      <c r="H47" s="209"/>
      <c r="I47" s="210"/>
      <c r="J47" s="13"/>
    </row>
    <row r="48" spans="1:10" ht="13.5" thickBot="1" x14ac:dyDescent="0.25">
      <c r="A48" s="211"/>
      <c r="B48" s="212"/>
      <c r="C48" s="212"/>
      <c r="D48" s="212"/>
      <c r="E48" s="211"/>
      <c r="F48" s="213"/>
      <c r="G48" s="214"/>
      <c r="H48" s="214"/>
      <c r="I48" s="215"/>
      <c r="J48" s="13"/>
    </row>
    <row r="49" spans="1:10" ht="13.5" thickTop="1" x14ac:dyDescent="0.2">
      <c r="A49" s="96"/>
      <c r="B49" s="97"/>
      <c r="C49" s="97" t="s">
        <v>20</v>
      </c>
      <c r="D49" s="97"/>
      <c r="E49" s="98">
        <v>4000</v>
      </c>
      <c r="F49" s="99">
        <v>2000</v>
      </c>
      <c r="G49" s="100">
        <v>4000</v>
      </c>
      <c r="H49" s="100">
        <f>E49+F49-G49</f>
        <v>2000</v>
      </c>
      <c r="I49" s="101">
        <f>H49</f>
        <v>2000</v>
      </c>
      <c r="J49" s="13"/>
    </row>
    <row r="50" spans="1:10" x14ac:dyDescent="0.2">
      <c r="A50" s="102"/>
      <c r="B50" s="103"/>
      <c r="C50" s="103" t="s">
        <v>28</v>
      </c>
      <c r="D50" s="103"/>
      <c r="E50" s="104">
        <v>50793.22</v>
      </c>
      <c r="F50" s="105">
        <v>102861</v>
      </c>
      <c r="G50" s="106">
        <v>62226</v>
      </c>
      <c r="H50" s="106">
        <f>E50+F50-G50</f>
        <v>91428.22</v>
      </c>
      <c r="I50" s="107">
        <v>53625.279999999999</v>
      </c>
      <c r="J50" s="13"/>
    </row>
    <row r="51" spans="1:10" x14ac:dyDescent="0.2">
      <c r="A51" s="102"/>
      <c r="B51" s="103"/>
      <c r="C51" s="103" t="s">
        <v>19</v>
      </c>
      <c r="D51" s="103"/>
      <c r="E51" s="104">
        <v>151074.75</v>
      </c>
      <c r="F51" s="105">
        <f>8706.76+495347.6</f>
        <v>504054.36</v>
      </c>
      <c r="G51" s="106">
        <v>89294</v>
      </c>
      <c r="H51" s="106">
        <f t="shared" ref="H51:H52" si="0">E51+F51-G51</f>
        <v>565835.11</v>
      </c>
      <c r="I51" s="107">
        <f>H51</f>
        <v>565835.11</v>
      </c>
      <c r="J51" s="13"/>
    </row>
    <row r="52" spans="1:10" x14ac:dyDescent="0.2">
      <c r="A52" s="102"/>
      <c r="B52" s="103"/>
      <c r="C52" s="103" t="s">
        <v>29</v>
      </c>
      <c r="D52" s="103"/>
      <c r="E52" s="104">
        <v>176421.64</v>
      </c>
      <c r="F52" s="105">
        <v>459895</v>
      </c>
      <c r="G52" s="106">
        <v>372759</v>
      </c>
      <c r="H52" s="106">
        <f t="shared" si="0"/>
        <v>263557.64</v>
      </c>
      <c r="I52" s="107">
        <f>H52</f>
        <v>263557.64</v>
      </c>
      <c r="J52" s="13"/>
    </row>
    <row r="53" spans="1:10" ht="18.75" thickBot="1" x14ac:dyDescent="0.4">
      <c r="A53" s="108" t="s">
        <v>12</v>
      </c>
      <c r="B53" s="109"/>
      <c r="C53" s="109"/>
      <c r="D53" s="109"/>
      <c r="E53" s="122">
        <f>E49+E50+E51+E52</f>
        <v>382289.61</v>
      </c>
      <c r="F53" s="111">
        <f>F49+F50+F51+F52</f>
        <v>1068810.3599999999</v>
      </c>
      <c r="G53" s="111">
        <f>G49+G50+G51+G52</f>
        <v>528279</v>
      </c>
      <c r="H53" s="111">
        <f>H49+H50+H51+H52</f>
        <v>922820.97</v>
      </c>
      <c r="I53" s="112">
        <f>I49+I50+I51+I52</f>
        <v>885018.03</v>
      </c>
      <c r="J53" s="13"/>
    </row>
    <row r="54" spans="1:10" ht="18.75" thickTop="1" x14ac:dyDescent="0.35">
      <c r="A54" s="113"/>
      <c r="B54" s="114"/>
      <c r="C54" s="114"/>
      <c r="D54" s="59"/>
      <c r="E54" s="59"/>
      <c r="F54" s="94"/>
      <c r="G54" s="95"/>
      <c r="H54" s="115"/>
      <c r="I54" s="115"/>
      <c r="J54" s="13"/>
    </row>
    <row r="55" spans="1:10" ht="18" x14ac:dyDescent="0.35">
      <c r="A55" s="113"/>
      <c r="B55" s="114"/>
      <c r="C55" s="114"/>
      <c r="D55" s="59"/>
      <c r="E55" s="59"/>
      <c r="F55" s="94"/>
      <c r="G55" s="116"/>
      <c r="H55" s="117"/>
      <c r="I55" s="117"/>
      <c r="J55" s="13"/>
    </row>
    <row r="56" spans="1:10" ht="1.5" customHeight="1" x14ac:dyDescent="0.35">
      <c r="A56" s="118"/>
      <c r="B56" s="119"/>
      <c r="C56" s="119"/>
      <c r="D56" s="120"/>
      <c r="E56" s="120"/>
      <c r="F56" s="117"/>
      <c r="G56" s="117"/>
      <c r="H56" s="117"/>
      <c r="I56" s="117"/>
      <c r="J56" s="13"/>
    </row>
    <row r="57" spans="1:10" x14ac:dyDescent="0.2">
      <c r="A57" s="121"/>
      <c r="B57" s="121"/>
      <c r="C57" s="121"/>
      <c r="D57" s="121"/>
      <c r="E57" s="121"/>
      <c r="F57" s="121"/>
      <c r="G57" s="121"/>
      <c r="H57" s="121"/>
      <c r="I57" s="121"/>
    </row>
  </sheetData>
  <mergeCells count="11">
    <mergeCell ref="A2:D2"/>
    <mergeCell ref="E2:I2"/>
    <mergeCell ref="E3:I3"/>
    <mergeCell ref="E4:I4"/>
    <mergeCell ref="F46:F47"/>
    <mergeCell ref="E5:I5"/>
    <mergeCell ref="E7:I7"/>
    <mergeCell ref="H13:I13"/>
    <mergeCell ref="A32:I34"/>
    <mergeCell ref="A42:I42"/>
    <mergeCell ref="H44:I44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zoomScaleNormal="100" workbookViewId="0">
      <selection activeCell="B35" sqref="B35:B36"/>
    </sheetView>
  </sheetViews>
  <sheetFormatPr defaultRowHeight="12.75" x14ac:dyDescent="0.2"/>
  <cols>
    <col min="1" max="1" width="7.5703125" style="38" customWidth="1"/>
    <col min="2" max="2" width="2.5703125" style="38" customWidth="1"/>
    <col min="3" max="3" width="8.42578125" style="38" customWidth="1"/>
    <col min="4" max="4" width="8.28515625" style="38" customWidth="1"/>
    <col min="5" max="5" width="14.7109375" style="38" customWidth="1"/>
    <col min="6" max="6" width="15.5703125" style="38" customWidth="1"/>
    <col min="7" max="8" width="14.7109375" style="38" customWidth="1"/>
    <col min="9" max="9" width="15" style="38" customWidth="1"/>
    <col min="10" max="10" width="16.85546875" style="38" customWidth="1"/>
    <col min="11" max="16384" width="9.140625" style="12"/>
  </cols>
  <sheetData>
    <row r="1" spans="1:10" ht="19.5" x14ac:dyDescent="0.4">
      <c r="A1" s="36" t="s">
        <v>0</v>
      </c>
      <c r="B1" s="37"/>
      <c r="C1" s="37"/>
      <c r="D1" s="37"/>
    </row>
    <row r="2" spans="1:10" ht="19.5" x14ac:dyDescent="0.4">
      <c r="A2" s="314" t="s">
        <v>1</v>
      </c>
      <c r="B2" s="314"/>
      <c r="C2" s="314"/>
      <c r="D2" s="314"/>
      <c r="E2" s="315" t="s">
        <v>133</v>
      </c>
      <c r="F2" s="315"/>
      <c r="G2" s="315"/>
      <c r="H2" s="315"/>
      <c r="I2" s="315"/>
      <c r="J2" s="40"/>
    </row>
    <row r="3" spans="1:10" ht="9.75" customHeight="1" x14ac:dyDescent="0.4">
      <c r="A3" s="39"/>
      <c r="B3" s="39"/>
      <c r="C3" s="39"/>
      <c r="D3" s="39"/>
      <c r="E3" s="316" t="s">
        <v>32</v>
      </c>
      <c r="F3" s="316"/>
      <c r="G3" s="316"/>
      <c r="H3" s="316"/>
      <c r="I3" s="316"/>
      <c r="J3" s="40"/>
    </row>
    <row r="4" spans="1:10" ht="15.75" x14ac:dyDescent="0.25">
      <c r="A4" s="41" t="s">
        <v>2</v>
      </c>
      <c r="E4" s="326" t="s">
        <v>134</v>
      </c>
      <c r="F4" s="326"/>
      <c r="G4" s="326"/>
      <c r="H4" s="326"/>
      <c r="I4" s="326"/>
    </row>
    <row r="5" spans="1:10" ht="7.5" customHeight="1" x14ac:dyDescent="0.25">
      <c r="A5" s="41"/>
      <c r="E5" s="316" t="s">
        <v>32</v>
      </c>
      <c r="F5" s="316"/>
      <c r="G5" s="316"/>
      <c r="H5" s="316"/>
      <c r="I5" s="316"/>
    </row>
    <row r="6" spans="1:10" ht="19.5" x14ac:dyDescent="0.4">
      <c r="A6" s="40" t="s">
        <v>154</v>
      </c>
      <c r="E6" s="123" t="s">
        <v>135</v>
      </c>
      <c r="F6" s="43"/>
      <c r="G6" s="44" t="s">
        <v>3</v>
      </c>
      <c r="H6" s="42"/>
      <c r="I6" s="42">
        <v>1162</v>
      </c>
    </row>
    <row r="7" spans="1:10" ht="8.25" customHeight="1" x14ac:dyDescent="0.4">
      <c r="A7" s="40"/>
      <c r="E7" s="316" t="s">
        <v>33</v>
      </c>
      <c r="F7" s="316"/>
      <c r="G7" s="316"/>
      <c r="H7" s="316"/>
      <c r="I7" s="316"/>
    </row>
    <row r="8" spans="1:10" ht="19.5" hidden="1" x14ac:dyDescent="0.4">
      <c r="A8" s="40"/>
      <c r="E8" s="42"/>
      <c r="F8" s="42"/>
      <c r="G8" s="42"/>
      <c r="H8" s="44"/>
      <c r="I8" s="42"/>
    </row>
    <row r="9" spans="1:10" ht="30.75" customHeight="1" x14ac:dyDescent="0.4">
      <c r="A9" s="40"/>
      <c r="E9" s="42"/>
      <c r="F9" s="42"/>
      <c r="G9" s="42"/>
      <c r="H9" s="44"/>
      <c r="I9" s="42"/>
    </row>
    <row r="11" spans="1:10" s="6" customFormat="1" ht="15" customHeight="1" x14ac:dyDescent="0.4">
      <c r="A11" s="45"/>
      <c r="B11" s="46"/>
      <c r="C11" s="46"/>
      <c r="D11" s="46"/>
      <c r="E11" s="47" t="s">
        <v>4</v>
      </c>
      <c r="F11" s="47" t="s">
        <v>5</v>
      </c>
      <c r="G11" s="48" t="s">
        <v>6</v>
      </c>
      <c r="H11" s="49" t="s">
        <v>7</v>
      </c>
      <c r="I11" s="49"/>
      <c r="J11" s="46"/>
    </row>
    <row r="12" spans="1:10" s="6" customFormat="1" ht="15" customHeight="1" x14ac:dyDescent="0.4">
      <c r="A12" s="50"/>
      <c r="B12" s="50"/>
      <c r="C12" s="50"/>
      <c r="D12" s="50"/>
      <c r="E12" s="47" t="s">
        <v>8</v>
      </c>
      <c r="F12" s="47" t="s">
        <v>8</v>
      </c>
      <c r="G12" s="48" t="s">
        <v>9</v>
      </c>
      <c r="H12" s="51" t="s">
        <v>10</v>
      </c>
      <c r="I12" s="52" t="s">
        <v>11</v>
      </c>
      <c r="J12" s="46"/>
    </row>
    <row r="13" spans="1:10" s="6" customFormat="1" ht="12.75" customHeight="1" x14ac:dyDescent="0.2">
      <c r="A13" s="50"/>
      <c r="B13" s="50"/>
      <c r="C13" s="50"/>
      <c r="D13" s="50"/>
      <c r="E13" s="47" t="s">
        <v>12</v>
      </c>
      <c r="F13" s="47" t="s">
        <v>12</v>
      </c>
      <c r="G13" s="53"/>
      <c r="H13" s="327" t="s">
        <v>186</v>
      </c>
      <c r="I13" s="327"/>
      <c r="J13" s="46"/>
    </row>
    <row r="14" spans="1:10" s="6" customFormat="1" ht="12.75" customHeight="1" x14ac:dyDescent="0.2">
      <c r="A14" s="50"/>
      <c r="B14" s="50"/>
      <c r="C14" s="50"/>
      <c r="D14" s="50"/>
      <c r="E14" s="47"/>
      <c r="F14" s="47"/>
      <c r="G14" s="53"/>
      <c r="H14" s="1"/>
      <c r="I14" s="54"/>
      <c r="J14" s="46"/>
    </row>
    <row r="15" spans="1:10" s="6" customFormat="1" ht="18.75" x14ac:dyDescent="0.4">
      <c r="A15" s="55" t="s">
        <v>13</v>
      </c>
      <c r="B15" s="55"/>
      <c r="C15" s="56"/>
      <c r="D15" s="57"/>
      <c r="E15" s="58"/>
      <c r="F15" s="58"/>
      <c r="G15" s="59"/>
      <c r="H15" s="50"/>
      <c r="I15" s="50"/>
      <c r="J15" s="46"/>
    </row>
    <row r="16" spans="1:10" s="6" customFormat="1" ht="19.5" x14ac:dyDescent="0.4">
      <c r="A16" s="60" t="s">
        <v>14</v>
      </c>
      <c r="B16" s="55"/>
      <c r="C16" s="56"/>
      <c r="D16" s="57"/>
      <c r="E16" s="218">
        <v>3256000</v>
      </c>
      <c r="F16" s="219">
        <v>16766923</v>
      </c>
      <c r="G16" s="9">
        <f>H16+I16</f>
        <v>16786191.77</v>
      </c>
      <c r="H16" s="218">
        <v>16179530.560000001</v>
      </c>
      <c r="I16" s="218">
        <v>606661.21</v>
      </c>
      <c r="J16" s="46"/>
    </row>
    <row r="17" spans="1:10" s="6" customFormat="1" ht="20.25" customHeight="1" x14ac:dyDescent="0.35">
      <c r="A17" s="3"/>
      <c r="B17" s="46"/>
      <c r="C17" s="46"/>
      <c r="D17" s="46"/>
      <c r="J17" s="46"/>
    </row>
    <row r="18" spans="1:10" s="6" customFormat="1" ht="19.5" x14ac:dyDescent="0.4">
      <c r="A18" s="60" t="s">
        <v>15</v>
      </c>
      <c r="B18" s="4"/>
      <c r="C18" s="4"/>
      <c r="D18" s="4"/>
      <c r="E18" s="218">
        <v>3256000</v>
      </c>
      <c r="F18" s="219">
        <v>16805055.800000001</v>
      </c>
      <c r="G18" s="9">
        <f>H18+I18</f>
        <v>16826717.559999999</v>
      </c>
      <c r="H18" s="218">
        <v>15932206.17</v>
      </c>
      <c r="I18" s="218">
        <v>894511.39</v>
      </c>
      <c r="J18" s="4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61"/>
      <c r="F20" s="61"/>
      <c r="G20" s="62"/>
      <c r="H20" s="2"/>
      <c r="I20" s="2"/>
      <c r="J20" s="5"/>
    </row>
    <row r="21" spans="1:10" ht="19.5" x14ac:dyDescent="0.4">
      <c r="A21" s="63" t="s">
        <v>16</v>
      </c>
      <c r="B21" s="61"/>
      <c r="C21" s="61"/>
      <c r="D21" s="61"/>
      <c r="E21" s="61"/>
      <c r="F21" s="61"/>
      <c r="G21" s="64"/>
      <c r="H21" s="62"/>
      <c r="I21" s="62"/>
      <c r="J21" s="62"/>
    </row>
    <row r="22" spans="1:10" ht="18" x14ac:dyDescent="0.35">
      <c r="A22" s="61"/>
      <c r="B22" s="61"/>
      <c r="C22" s="65" t="s">
        <v>38</v>
      </c>
      <c r="D22" s="61"/>
      <c r="E22" s="61"/>
      <c r="F22" s="61"/>
      <c r="G22" s="7">
        <f>H22+I22</f>
        <v>0</v>
      </c>
      <c r="H22" s="8">
        <v>0</v>
      </c>
      <c r="I22" s="8">
        <v>0</v>
      </c>
      <c r="J22" s="62"/>
    </row>
    <row r="23" spans="1:10" ht="18" x14ac:dyDescent="0.35">
      <c r="A23" s="61"/>
      <c r="B23" s="61"/>
      <c r="C23" s="65"/>
      <c r="D23" s="61"/>
      <c r="E23" s="61"/>
      <c r="F23" s="61"/>
      <c r="G23" s="7"/>
      <c r="H23" s="8"/>
      <c r="I23" s="8"/>
      <c r="J23" s="62"/>
    </row>
    <row r="24" spans="1:10" ht="22.5" x14ac:dyDescent="0.45">
      <c r="A24" s="66" t="s">
        <v>34</v>
      </c>
      <c r="B24" s="66"/>
      <c r="C24" s="67"/>
      <c r="D24" s="66"/>
      <c r="E24" s="66"/>
      <c r="F24" s="66"/>
      <c r="G24" s="68">
        <f>G18-G16-G22</f>
        <v>40525.789999999106</v>
      </c>
      <c r="H24" s="68">
        <f>H18-H16-H22</f>
        <v>-247324.3900000006</v>
      </c>
      <c r="I24" s="68">
        <f>I18-I16-I22</f>
        <v>287850.18000000005</v>
      </c>
      <c r="J24" s="69"/>
    </row>
    <row r="26" spans="1:10" ht="24" customHeight="1" x14ac:dyDescent="0.2">
      <c r="H26" s="70"/>
    </row>
    <row r="28" spans="1:10" ht="19.5" x14ac:dyDescent="0.4">
      <c r="A28" s="55" t="s">
        <v>17</v>
      </c>
      <c r="B28" s="55" t="s">
        <v>35</v>
      </c>
      <c r="C28" s="55"/>
      <c r="D28" s="4"/>
      <c r="E28" s="4"/>
      <c r="F28" s="50"/>
      <c r="G28" s="71">
        <f>G29+G30+G31</f>
        <v>40525.79</v>
      </c>
      <c r="H28" s="72"/>
      <c r="I28" s="73"/>
      <c r="J28" s="70"/>
    </row>
    <row r="29" spans="1:10" s="6" customFormat="1" ht="18.75" x14ac:dyDescent="0.4">
      <c r="A29" s="74"/>
      <c r="B29" s="74"/>
      <c r="C29" s="75" t="s">
        <v>18</v>
      </c>
      <c r="D29" s="76"/>
      <c r="E29" s="77"/>
      <c r="F29" s="70" t="s">
        <v>20</v>
      </c>
      <c r="G29" s="8">
        <v>32420</v>
      </c>
      <c r="H29" s="72"/>
      <c r="I29" s="73"/>
    </row>
    <row r="30" spans="1:10" s="6" customFormat="1" ht="18.75" x14ac:dyDescent="0.4">
      <c r="A30" s="74"/>
      <c r="B30" s="74"/>
      <c r="C30" s="75"/>
      <c r="D30" s="76"/>
      <c r="E30" s="77"/>
      <c r="F30" s="70" t="s">
        <v>19</v>
      </c>
      <c r="G30" s="8">
        <v>8105.79</v>
      </c>
      <c r="H30" s="72"/>
      <c r="I30" s="73"/>
    </row>
    <row r="31" spans="1:10" s="6" customFormat="1" ht="18.75" x14ac:dyDescent="0.4">
      <c r="A31" s="74"/>
      <c r="B31" s="74"/>
      <c r="C31" s="75" t="s">
        <v>21</v>
      </c>
      <c r="D31" s="76"/>
      <c r="E31" s="77"/>
      <c r="F31" s="70" t="s">
        <v>155</v>
      </c>
      <c r="G31" s="78">
        <v>0</v>
      </c>
      <c r="H31" s="79"/>
      <c r="I31" s="73"/>
    </row>
    <row r="32" spans="1:10" s="6" customFormat="1" x14ac:dyDescent="0.2">
      <c r="A32" s="321"/>
      <c r="B32" s="322"/>
      <c r="C32" s="322"/>
      <c r="D32" s="322"/>
      <c r="E32" s="322"/>
      <c r="F32" s="322"/>
      <c r="G32" s="322"/>
      <c r="H32" s="322"/>
      <c r="I32" s="322"/>
    </row>
    <row r="33" spans="1:10" s="6" customFormat="1" x14ac:dyDescent="0.2">
      <c r="A33" s="322"/>
      <c r="B33" s="322"/>
      <c r="C33" s="322"/>
      <c r="D33" s="322"/>
      <c r="E33" s="322"/>
      <c r="F33" s="322"/>
      <c r="G33" s="322"/>
      <c r="H33" s="322"/>
      <c r="I33" s="322"/>
    </row>
    <row r="34" spans="1:10" x14ac:dyDescent="0.2">
      <c r="A34" s="322"/>
      <c r="B34" s="322"/>
      <c r="C34" s="322"/>
      <c r="D34" s="322"/>
      <c r="E34" s="322"/>
      <c r="F34" s="322"/>
      <c r="G34" s="322"/>
      <c r="H34" s="322"/>
      <c r="I34" s="322"/>
      <c r="J34" s="80"/>
    </row>
    <row r="35" spans="1:10" ht="19.5" x14ac:dyDescent="0.4">
      <c r="A35" s="55" t="s">
        <v>22</v>
      </c>
      <c r="B35" s="55" t="s">
        <v>30</v>
      </c>
      <c r="C35" s="55"/>
      <c r="D35" s="81"/>
      <c r="E35" s="59"/>
      <c r="F35" s="4"/>
      <c r="G35" s="82"/>
      <c r="H35" s="73"/>
      <c r="I35" s="73"/>
      <c r="J35" s="80"/>
    </row>
    <row r="36" spans="1:10" ht="18.75" x14ac:dyDescent="0.4">
      <c r="A36" s="55"/>
      <c r="B36" s="55"/>
      <c r="C36" s="55"/>
      <c r="D36" s="81"/>
      <c r="F36" s="83" t="s">
        <v>36</v>
      </c>
      <c r="G36" s="194" t="s">
        <v>6</v>
      </c>
      <c r="H36" s="50"/>
      <c r="I36" s="84" t="s">
        <v>39</v>
      </c>
      <c r="J36" s="80"/>
    </row>
    <row r="37" spans="1:10" ht="15" customHeight="1" x14ac:dyDescent="0.35">
      <c r="A37" s="85" t="s">
        <v>31</v>
      </c>
      <c r="B37" s="86"/>
      <c r="C37" s="3"/>
      <c r="D37" s="86"/>
      <c r="E37" s="59"/>
      <c r="F37" s="124">
        <v>0</v>
      </c>
      <c r="G37" s="124">
        <v>0</v>
      </c>
      <c r="H37" s="217"/>
      <c r="I37" s="88" t="s">
        <v>157</v>
      </c>
      <c r="J37" s="80"/>
    </row>
    <row r="38" spans="1:10" ht="16.5" x14ac:dyDescent="0.35">
      <c r="A38" s="85" t="s">
        <v>42</v>
      </c>
      <c r="B38" s="86"/>
      <c r="C38" s="3"/>
      <c r="D38" s="89"/>
      <c r="E38" s="89"/>
      <c r="F38" s="124">
        <v>233103</v>
      </c>
      <c r="G38" s="124">
        <v>230674</v>
      </c>
      <c r="H38" s="217"/>
      <c r="I38" s="88">
        <f>G38/F38</f>
        <v>0.98957971368879849</v>
      </c>
      <c r="J38" s="13"/>
    </row>
    <row r="39" spans="1:10" ht="16.5" x14ac:dyDescent="0.35">
      <c r="A39" s="85" t="s">
        <v>43</v>
      </c>
      <c r="B39" s="86"/>
      <c r="C39" s="3"/>
      <c r="D39" s="89"/>
      <c r="E39" s="89"/>
      <c r="F39" s="124">
        <v>0</v>
      </c>
      <c r="G39" s="124">
        <v>0</v>
      </c>
      <c r="H39" s="217"/>
      <c r="I39" s="88" t="s">
        <v>157</v>
      </c>
      <c r="J39" s="13"/>
    </row>
    <row r="40" spans="1:10" ht="16.5" customHeight="1" x14ac:dyDescent="0.2">
      <c r="A40" s="90" t="s">
        <v>171</v>
      </c>
      <c r="B40" s="90"/>
      <c r="C40" s="90"/>
      <c r="D40" s="90"/>
      <c r="E40" s="90"/>
      <c r="F40" s="124">
        <v>175078</v>
      </c>
      <c r="G40" s="124">
        <v>175078</v>
      </c>
      <c r="H40" s="217"/>
      <c r="I40" s="88">
        <f>G40/F40</f>
        <v>1</v>
      </c>
      <c r="J40" s="13"/>
    </row>
    <row r="41" spans="1:10" ht="16.5" x14ac:dyDescent="0.35">
      <c r="A41" s="85" t="s">
        <v>37</v>
      </c>
      <c r="B41" s="58"/>
      <c r="C41" s="58"/>
      <c r="D41" s="91"/>
      <c r="E41" s="91" t="s">
        <v>156</v>
      </c>
      <c r="F41" s="124">
        <v>0</v>
      </c>
      <c r="G41" s="124">
        <v>0</v>
      </c>
      <c r="H41" s="217"/>
      <c r="I41" s="92" t="s">
        <v>157</v>
      </c>
      <c r="J41" s="13"/>
    </row>
    <row r="42" spans="1:10" x14ac:dyDescent="0.2">
      <c r="A42" s="323" t="s">
        <v>204</v>
      </c>
      <c r="B42" s="324"/>
      <c r="C42" s="324"/>
      <c r="D42" s="324"/>
      <c r="E42" s="324"/>
      <c r="F42" s="324"/>
      <c r="G42" s="324"/>
      <c r="H42" s="324"/>
      <c r="I42" s="324"/>
      <c r="J42" s="13"/>
    </row>
    <row r="43" spans="1:10" x14ac:dyDescent="0.2">
      <c r="A43" s="93"/>
      <c r="B43" s="93"/>
      <c r="C43" s="93"/>
      <c r="D43" s="93"/>
      <c r="E43" s="93"/>
      <c r="F43" s="93"/>
      <c r="G43" s="93"/>
      <c r="H43" s="93"/>
      <c r="I43" s="93"/>
      <c r="J43" s="13"/>
    </row>
    <row r="44" spans="1:10" ht="19.5" thickBot="1" x14ac:dyDescent="0.45">
      <c r="A44" s="55" t="s">
        <v>23</v>
      </c>
      <c r="B44" s="55" t="s">
        <v>24</v>
      </c>
      <c r="C44" s="57"/>
      <c r="D44" s="59"/>
      <c r="E44" s="59"/>
      <c r="F44" s="94"/>
      <c r="G44" s="95"/>
      <c r="H44" s="325" t="s">
        <v>41</v>
      </c>
      <c r="I44" s="320"/>
      <c r="J44" s="13"/>
    </row>
    <row r="45" spans="1:10" ht="18.75" thickTop="1" x14ac:dyDescent="0.35">
      <c r="A45" s="196"/>
      <c r="B45" s="197"/>
      <c r="C45" s="198"/>
      <c r="D45" s="197"/>
      <c r="E45" s="199" t="s">
        <v>191</v>
      </c>
      <c r="F45" s="200" t="s">
        <v>25</v>
      </c>
      <c r="G45" s="201" t="s">
        <v>26</v>
      </c>
      <c r="H45" s="202" t="s">
        <v>27</v>
      </c>
      <c r="I45" s="203" t="s">
        <v>40</v>
      </c>
      <c r="J45" s="13"/>
    </row>
    <row r="46" spans="1:10" x14ac:dyDescent="0.2">
      <c r="A46" s="204"/>
      <c r="B46" s="205"/>
      <c r="C46" s="205"/>
      <c r="D46" s="205"/>
      <c r="E46" s="204"/>
      <c r="F46" s="318"/>
      <c r="G46" s="206"/>
      <c r="H46" s="207">
        <v>41274</v>
      </c>
      <c r="I46" s="208">
        <v>41274</v>
      </c>
      <c r="J46" s="13"/>
    </row>
    <row r="47" spans="1:10" x14ac:dyDescent="0.2">
      <c r="A47" s="204"/>
      <c r="B47" s="205"/>
      <c r="C47" s="205"/>
      <c r="D47" s="205"/>
      <c r="E47" s="204"/>
      <c r="F47" s="318"/>
      <c r="G47" s="209"/>
      <c r="H47" s="209"/>
      <c r="I47" s="210"/>
      <c r="J47" s="13"/>
    </row>
    <row r="48" spans="1:10" ht="13.5" thickBot="1" x14ac:dyDescent="0.25">
      <c r="A48" s="211"/>
      <c r="B48" s="212"/>
      <c r="C48" s="212"/>
      <c r="D48" s="212"/>
      <c r="E48" s="211"/>
      <c r="F48" s="213"/>
      <c r="G48" s="214"/>
      <c r="H48" s="214"/>
      <c r="I48" s="215"/>
      <c r="J48" s="13"/>
    </row>
    <row r="49" spans="1:10" ht="13.5" thickTop="1" x14ac:dyDescent="0.2">
      <c r="A49" s="96"/>
      <c r="B49" s="97"/>
      <c r="C49" s="97" t="s">
        <v>20</v>
      </c>
      <c r="D49" s="97"/>
      <c r="E49" s="98">
        <v>9207</v>
      </c>
      <c r="F49" s="99">
        <v>27793</v>
      </c>
      <c r="G49" s="100">
        <v>37000</v>
      </c>
      <c r="H49" s="100">
        <f>E49+F49-G49</f>
        <v>0</v>
      </c>
      <c r="I49" s="101">
        <f>H49</f>
        <v>0</v>
      </c>
      <c r="J49" s="13"/>
    </row>
    <row r="50" spans="1:10" x14ac:dyDescent="0.2">
      <c r="A50" s="102"/>
      <c r="B50" s="103"/>
      <c r="C50" s="103" t="s">
        <v>28</v>
      </c>
      <c r="D50" s="103"/>
      <c r="E50" s="104">
        <v>26195.439999999999</v>
      </c>
      <c r="F50" s="105">
        <v>90223.61</v>
      </c>
      <c r="G50" s="106">
        <v>101939</v>
      </c>
      <c r="H50" s="106">
        <f>E50+F50-G50</f>
        <v>14480.050000000003</v>
      </c>
      <c r="I50" s="107">
        <v>6918.31</v>
      </c>
      <c r="J50" s="13"/>
    </row>
    <row r="51" spans="1:10" x14ac:dyDescent="0.2">
      <c r="A51" s="102"/>
      <c r="B51" s="103"/>
      <c r="C51" s="103" t="s">
        <v>19</v>
      </c>
      <c r="D51" s="103"/>
      <c r="E51" s="104">
        <f>84897.52+529</f>
        <v>85426.52</v>
      </c>
      <c r="F51" s="105">
        <f>72988.86+38132.8</f>
        <v>111121.66</v>
      </c>
      <c r="G51" s="106">
        <v>0</v>
      </c>
      <c r="H51" s="106">
        <f t="shared" ref="H51:H52" si="0">E51+F51-G51</f>
        <v>196548.18</v>
      </c>
      <c r="I51" s="107">
        <f>H51</f>
        <v>196548.18</v>
      </c>
      <c r="J51" s="13"/>
    </row>
    <row r="52" spans="1:10" x14ac:dyDescent="0.2">
      <c r="A52" s="102"/>
      <c r="B52" s="103"/>
      <c r="C52" s="103" t="s">
        <v>29</v>
      </c>
      <c r="D52" s="103"/>
      <c r="E52" s="104">
        <v>88699.34</v>
      </c>
      <c r="F52" s="105">
        <v>233103</v>
      </c>
      <c r="G52" s="106">
        <v>257981</v>
      </c>
      <c r="H52" s="106">
        <f t="shared" si="0"/>
        <v>63821.339999999967</v>
      </c>
      <c r="I52" s="107">
        <f>H52</f>
        <v>63821.339999999967</v>
      </c>
      <c r="J52" s="13"/>
    </row>
    <row r="53" spans="1:10" ht="18.75" thickBot="1" x14ac:dyDescent="0.4">
      <c r="A53" s="108" t="s">
        <v>12</v>
      </c>
      <c r="B53" s="109"/>
      <c r="C53" s="109"/>
      <c r="D53" s="109"/>
      <c r="E53" s="110">
        <f>E49+E50+E51+E52</f>
        <v>209528.3</v>
      </c>
      <c r="F53" s="111">
        <f>F49+F50+F51+F52</f>
        <v>462241.27</v>
      </c>
      <c r="G53" s="111">
        <f>G49+G50+G51+G52</f>
        <v>396920</v>
      </c>
      <c r="H53" s="111">
        <f>H49+H50+H51+H52</f>
        <v>274849.56999999995</v>
      </c>
      <c r="I53" s="112">
        <f>I49+I50+I51+I52</f>
        <v>267287.82999999996</v>
      </c>
      <c r="J53" s="13"/>
    </row>
    <row r="54" spans="1:10" ht="18.75" thickTop="1" x14ac:dyDescent="0.35">
      <c r="A54" s="113"/>
      <c r="B54" s="114"/>
      <c r="C54" s="114"/>
      <c r="D54" s="59"/>
      <c r="E54" s="59"/>
      <c r="F54" s="94"/>
      <c r="G54" s="95"/>
      <c r="H54" s="115"/>
      <c r="I54" s="115"/>
      <c r="J54" s="13"/>
    </row>
    <row r="55" spans="1:10" ht="18" x14ac:dyDescent="0.35">
      <c r="A55" s="113"/>
      <c r="B55" s="114"/>
      <c r="C55" s="114"/>
      <c r="D55" s="59"/>
      <c r="E55" s="59"/>
      <c r="F55" s="94"/>
      <c r="G55" s="116"/>
      <c r="H55" s="117"/>
      <c r="I55" s="117"/>
      <c r="J55" s="13"/>
    </row>
    <row r="56" spans="1:10" ht="1.5" customHeight="1" x14ac:dyDescent="0.35">
      <c r="A56" s="118"/>
      <c r="B56" s="119"/>
      <c r="C56" s="119"/>
      <c r="D56" s="120"/>
      <c r="E56" s="120"/>
      <c r="F56" s="117"/>
      <c r="G56" s="117"/>
      <c r="H56" s="117"/>
      <c r="I56" s="117"/>
      <c r="J56" s="13"/>
    </row>
    <row r="57" spans="1:10" x14ac:dyDescent="0.2">
      <c r="A57" s="121"/>
      <c r="B57" s="121"/>
      <c r="C57" s="121"/>
      <c r="D57" s="121"/>
      <c r="E57" s="121"/>
      <c r="F57" s="121"/>
      <c r="G57" s="121"/>
      <c r="H57" s="121"/>
      <c r="I57" s="121"/>
    </row>
  </sheetData>
  <mergeCells count="11">
    <mergeCell ref="A2:D2"/>
    <mergeCell ref="E2:I2"/>
    <mergeCell ref="E3:I3"/>
    <mergeCell ref="E4:I4"/>
    <mergeCell ref="F46:F47"/>
    <mergeCell ref="E5:I5"/>
    <mergeCell ref="E7:I7"/>
    <mergeCell ref="H13:I13"/>
    <mergeCell ref="A32:I34"/>
    <mergeCell ref="A42:I42"/>
    <mergeCell ref="H44:I44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6"/>
  <sheetViews>
    <sheetView zoomScaleNormal="100" workbookViewId="0">
      <selection activeCell="B35" sqref="B35:B36"/>
    </sheetView>
  </sheetViews>
  <sheetFormatPr defaultRowHeight="12.75" x14ac:dyDescent="0.2"/>
  <cols>
    <col min="1" max="1" width="7.5703125" style="38" customWidth="1"/>
    <col min="2" max="2" width="2.5703125" style="38" customWidth="1"/>
    <col min="3" max="3" width="8.42578125" style="38" customWidth="1"/>
    <col min="4" max="4" width="8.28515625" style="38" customWidth="1"/>
    <col min="5" max="5" width="14.7109375" style="38" customWidth="1"/>
    <col min="6" max="6" width="15.5703125" style="38" customWidth="1"/>
    <col min="7" max="8" width="14.7109375" style="38" customWidth="1"/>
    <col min="9" max="9" width="15" style="38" customWidth="1"/>
    <col min="10" max="10" width="16.85546875" style="38" customWidth="1"/>
    <col min="11" max="16384" width="9.140625" style="12"/>
  </cols>
  <sheetData>
    <row r="1" spans="1:10" ht="19.5" x14ac:dyDescent="0.4">
      <c r="A1" s="36" t="s">
        <v>0</v>
      </c>
      <c r="B1" s="37"/>
      <c r="C1" s="37"/>
      <c r="D1" s="37"/>
    </row>
    <row r="2" spans="1:10" ht="19.5" x14ac:dyDescent="0.4">
      <c r="A2" s="314" t="s">
        <v>1</v>
      </c>
      <c r="B2" s="314"/>
      <c r="C2" s="314"/>
      <c r="D2" s="314"/>
      <c r="E2" s="315" t="s">
        <v>177</v>
      </c>
      <c r="F2" s="315"/>
      <c r="G2" s="315"/>
      <c r="H2" s="315"/>
      <c r="I2" s="315"/>
      <c r="J2" s="40"/>
    </row>
    <row r="3" spans="1:10" ht="9.75" customHeight="1" x14ac:dyDescent="0.4">
      <c r="A3" s="39"/>
      <c r="B3" s="39"/>
      <c r="C3" s="39"/>
      <c r="D3" s="39"/>
      <c r="E3" s="316" t="s">
        <v>32</v>
      </c>
      <c r="F3" s="316"/>
      <c r="G3" s="316"/>
      <c r="H3" s="316"/>
      <c r="I3" s="316"/>
      <c r="J3" s="40"/>
    </row>
    <row r="4" spans="1:10" ht="15.75" x14ac:dyDescent="0.25">
      <c r="A4" s="41" t="s">
        <v>2</v>
      </c>
      <c r="E4" s="326" t="s">
        <v>176</v>
      </c>
      <c r="F4" s="326"/>
      <c r="G4" s="326"/>
      <c r="H4" s="326"/>
      <c r="I4" s="326"/>
    </row>
    <row r="5" spans="1:10" ht="7.5" customHeight="1" x14ac:dyDescent="0.25">
      <c r="A5" s="41"/>
      <c r="E5" s="316" t="s">
        <v>32</v>
      </c>
      <c r="F5" s="316"/>
      <c r="G5" s="316"/>
      <c r="H5" s="316"/>
      <c r="I5" s="316"/>
    </row>
    <row r="6" spans="1:10" ht="19.5" x14ac:dyDescent="0.4">
      <c r="A6" s="40" t="s">
        <v>154</v>
      </c>
      <c r="E6" s="123" t="s">
        <v>136</v>
      </c>
      <c r="F6" s="43"/>
      <c r="G6" s="44" t="s">
        <v>3</v>
      </c>
      <c r="H6" s="42"/>
      <c r="I6" s="42">
        <v>1171</v>
      </c>
    </row>
    <row r="7" spans="1:10" ht="8.25" customHeight="1" x14ac:dyDescent="0.4">
      <c r="A7" s="40"/>
      <c r="E7" s="316" t="s">
        <v>33</v>
      </c>
      <c r="F7" s="316"/>
      <c r="G7" s="316"/>
      <c r="H7" s="316"/>
      <c r="I7" s="316"/>
    </row>
    <row r="8" spans="1:10" ht="19.5" hidden="1" x14ac:dyDescent="0.4">
      <c r="A8" s="40"/>
      <c r="E8" s="42"/>
      <c r="F8" s="42"/>
      <c r="G8" s="42"/>
      <c r="H8" s="44"/>
      <c r="I8" s="42"/>
    </row>
    <row r="9" spans="1:10" ht="30.75" customHeight="1" x14ac:dyDescent="0.4">
      <c r="A9" s="40"/>
      <c r="E9" s="42"/>
      <c r="F9" s="42"/>
      <c r="G9" s="42"/>
      <c r="H9" s="44"/>
      <c r="I9" s="42"/>
    </row>
    <row r="11" spans="1:10" s="6" customFormat="1" ht="15" customHeight="1" x14ac:dyDescent="0.4">
      <c r="A11" s="45"/>
      <c r="B11" s="46"/>
      <c r="C11" s="46"/>
      <c r="D11" s="46"/>
      <c r="E11" s="47" t="s">
        <v>4</v>
      </c>
      <c r="F11" s="47" t="s">
        <v>5</v>
      </c>
      <c r="G11" s="48" t="s">
        <v>6</v>
      </c>
      <c r="H11" s="49" t="s">
        <v>7</v>
      </c>
      <c r="I11" s="49"/>
      <c r="J11" s="46"/>
    </row>
    <row r="12" spans="1:10" s="6" customFormat="1" ht="15" customHeight="1" x14ac:dyDescent="0.4">
      <c r="A12" s="50"/>
      <c r="B12" s="50"/>
      <c r="C12" s="50"/>
      <c r="D12" s="50"/>
      <c r="E12" s="47" t="s">
        <v>8</v>
      </c>
      <c r="F12" s="47" t="s">
        <v>8</v>
      </c>
      <c r="G12" s="48" t="s">
        <v>9</v>
      </c>
      <c r="H12" s="51" t="s">
        <v>10</v>
      </c>
      <c r="I12" s="52" t="s">
        <v>11</v>
      </c>
      <c r="J12" s="46"/>
    </row>
    <row r="13" spans="1:10" s="6" customFormat="1" ht="12.75" customHeight="1" x14ac:dyDescent="0.2">
      <c r="A13" s="50"/>
      <c r="B13" s="50"/>
      <c r="C13" s="50"/>
      <c r="D13" s="50"/>
      <c r="E13" s="47" t="s">
        <v>12</v>
      </c>
      <c r="F13" s="47" t="s">
        <v>12</v>
      </c>
      <c r="G13" s="53"/>
      <c r="H13" s="327" t="s">
        <v>186</v>
      </c>
      <c r="I13" s="327"/>
      <c r="J13" s="46"/>
    </row>
    <row r="14" spans="1:10" s="6" customFormat="1" ht="12.75" customHeight="1" x14ac:dyDescent="0.2">
      <c r="A14" s="50"/>
      <c r="B14" s="50"/>
      <c r="C14" s="50"/>
      <c r="D14" s="50"/>
      <c r="E14" s="47"/>
      <c r="F14" s="47"/>
      <c r="G14" s="53"/>
      <c r="H14" s="1"/>
      <c r="I14" s="54"/>
      <c r="J14" s="46"/>
    </row>
    <row r="15" spans="1:10" s="6" customFormat="1" ht="18.75" x14ac:dyDescent="0.4">
      <c r="A15" s="55" t="s">
        <v>13</v>
      </c>
      <c r="B15" s="55"/>
      <c r="C15" s="56"/>
      <c r="D15" s="57"/>
      <c r="E15" s="58"/>
      <c r="F15" s="58"/>
      <c r="G15" s="59"/>
      <c r="H15" s="50"/>
      <c r="I15" s="50"/>
      <c r="J15" s="46"/>
    </row>
    <row r="16" spans="1:10" s="6" customFormat="1" ht="19.5" x14ac:dyDescent="0.4">
      <c r="A16" s="60" t="s">
        <v>14</v>
      </c>
      <c r="B16" s="55"/>
      <c r="C16" s="56"/>
      <c r="D16" s="57"/>
      <c r="E16" s="218">
        <v>10965000</v>
      </c>
      <c r="F16" s="219">
        <v>25989978.530000001</v>
      </c>
      <c r="G16" s="9">
        <f>H16+I16</f>
        <v>26068999.739999998</v>
      </c>
      <c r="H16" s="218">
        <v>24398473.629999999</v>
      </c>
      <c r="I16" s="218">
        <v>1670526.11</v>
      </c>
      <c r="J16" s="46"/>
    </row>
    <row r="17" spans="1:10" s="6" customFormat="1" ht="20.25" customHeight="1" x14ac:dyDescent="0.35">
      <c r="A17" s="3"/>
      <c r="B17" s="46"/>
      <c r="C17" s="46"/>
      <c r="D17" s="46"/>
      <c r="J17" s="46"/>
    </row>
    <row r="18" spans="1:10" s="6" customFormat="1" ht="19.5" x14ac:dyDescent="0.4">
      <c r="A18" s="60" t="s">
        <v>15</v>
      </c>
      <c r="B18" s="4"/>
      <c r="C18" s="4"/>
      <c r="D18" s="4"/>
      <c r="E18" s="218">
        <v>10965000</v>
      </c>
      <c r="F18" s="219">
        <v>26799247.140000001</v>
      </c>
      <c r="G18" s="9">
        <f>H18+I18</f>
        <v>26293173.239999998</v>
      </c>
      <c r="H18" s="218">
        <v>24360125.379999999</v>
      </c>
      <c r="I18" s="218">
        <v>1933047.86</v>
      </c>
      <c r="J18" s="4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61"/>
      <c r="F20" s="61"/>
      <c r="G20" s="62"/>
      <c r="H20" s="2"/>
      <c r="I20" s="2"/>
      <c r="J20" s="5"/>
    </row>
    <row r="21" spans="1:10" ht="19.5" x14ac:dyDescent="0.4">
      <c r="A21" s="63" t="s">
        <v>16</v>
      </c>
      <c r="B21" s="61"/>
      <c r="C21" s="61"/>
      <c r="D21" s="61"/>
      <c r="E21" s="61"/>
      <c r="F21" s="61"/>
      <c r="G21" s="64"/>
      <c r="H21" s="62"/>
      <c r="I21" s="62"/>
      <c r="J21" s="62"/>
    </row>
    <row r="22" spans="1:10" ht="18" x14ac:dyDescent="0.35">
      <c r="A22" s="61"/>
      <c r="B22" s="61"/>
      <c r="C22" s="65" t="s">
        <v>38</v>
      </c>
      <c r="D22" s="61"/>
      <c r="E22" s="61"/>
      <c r="F22" s="61"/>
      <c r="G22" s="7">
        <f>H22+I22</f>
        <v>0</v>
      </c>
      <c r="H22" s="8">
        <v>0</v>
      </c>
      <c r="I22" s="8">
        <v>0</v>
      </c>
      <c r="J22" s="62"/>
    </row>
    <row r="23" spans="1:10" ht="18" x14ac:dyDescent="0.35">
      <c r="A23" s="61"/>
      <c r="B23" s="61"/>
      <c r="C23" s="65"/>
      <c r="D23" s="61"/>
      <c r="E23" s="61"/>
      <c r="F23" s="61"/>
      <c r="G23" s="7"/>
      <c r="H23" s="8"/>
      <c r="I23" s="8"/>
      <c r="J23" s="62"/>
    </row>
    <row r="24" spans="1:10" ht="22.5" x14ac:dyDescent="0.45">
      <c r="A24" s="66" t="s">
        <v>34</v>
      </c>
      <c r="B24" s="66"/>
      <c r="C24" s="67"/>
      <c r="D24" s="66"/>
      <c r="E24" s="66"/>
      <c r="F24" s="66"/>
      <c r="G24" s="68">
        <f>G18-G16-G22</f>
        <v>224173.5</v>
      </c>
      <c r="H24" s="68">
        <f>H18-H16-H22</f>
        <v>-38348.25</v>
      </c>
      <c r="I24" s="68">
        <f>I18-I16-I22</f>
        <v>262521.75</v>
      </c>
      <c r="J24" s="69"/>
    </row>
    <row r="26" spans="1:10" ht="24" customHeight="1" x14ac:dyDescent="0.2">
      <c r="H26" s="70"/>
    </row>
    <row r="28" spans="1:10" ht="19.5" x14ac:dyDescent="0.4">
      <c r="A28" s="55" t="s">
        <v>17</v>
      </c>
      <c r="B28" s="55" t="s">
        <v>35</v>
      </c>
      <c r="C28" s="55"/>
      <c r="D28" s="4"/>
      <c r="E28" s="4"/>
      <c r="F28" s="50"/>
      <c r="G28" s="71">
        <f>G29+G30+G31</f>
        <v>224173.5</v>
      </c>
      <c r="H28" s="72"/>
      <c r="I28" s="73"/>
      <c r="J28" s="70"/>
    </row>
    <row r="29" spans="1:10" s="6" customFormat="1" ht="18.75" x14ac:dyDescent="0.4">
      <c r="A29" s="74"/>
      <c r="B29" s="74"/>
      <c r="C29" s="75" t="s">
        <v>18</v>
      </c>
      <c r="D29" s="76"/>
      <c r="E29" s="77"/>
      <c r="F29" s="70" t="s">
        <v>20</v>
      </c>
      <c r="G29" s="8">
        <v>20000</v>
      </c>
      <c r="H29" s="72"/>
      <c r="I29" s="73"/>
    </row>
    <row r="30" spans="1:10" s="6" customFormat="1" ht="18.75" x14ac:dyDescent="0.4">
      <c r="A30" s="74"/>
      <c r="B30" s="74"/>
      <c r="C30" s="75"/>
      <c r="D30" s="76"/>
      <c r="E30" s="77"/>
      <c r="F30" s="70" t="s">
        <v>19</v>
      </c>
      <c r="G30" s="8">
        <v>204173.5</v>
      </c>
      <c r="H30" s="72"/>
      <c r="I30" s="73"/>
    </row>
    <row r="31" spans="1:10" s="6" customFormat="1" ht="18.75" x14ac:dyDescent="0.4">
      <c r="A31" s="74"/>
      <c r="B31" s="74"/>
      <c r="C31" s="75" t="s">
        <v>21</v>
      </c>
      <c r="D31" s="76"/>
      <c r="E31" s="77"/>
      <c r="F31" s="70" t="s">
        <v>155</v>
      </c>
      <c r="G31" s="78">
        <v>0</v>
      </c>
      <c r="H31" s="79"/>
      <c r="I31" s="73"/>
    </row>
    <row r="32" spans="1:10" s="6" customFormat="1" x14ac:dyDescent="0.2">
      <c r="A32" s="321"/>
      <c r="B32" s="322"/>
      <c r="C32" s="322"/>
      <c r="D32" s="322"/>
      <c r="E32" s="322"/>
      <c r="F32" s="322"/>
      <c r="G32" s="322"/>
      <c r="H32" s="322"/>
      <c r="I32" s="322"/>
    </row>
    <row r="33" spans="1:10" s="6" customFormat="1" x14ac:dyDescent="0.2">
      <c r="A33" s="322"/>
      <c r="B33" s="322"/>
      <c r="C33" s="322"/>
      <c r="D33" s="322"/>
      <c r="E33" s="322"/>
      <c r="F33" s="322"/>
      <c r="G33" s="322"/>
      <c r="H33" s="322"/>
      <c r="I33" s="322"/>
    </row>
    <row r="34" spans="1:10" x14ac:dyDescent="0.2">
      <c r="A34" s="322"/>
      <c r="B34" s="322"/>
      <c r="C34" s="322"/>
      <c r="D34" s="322"/>
      <c r="E34" s="322"/>
      <c r="F34" s="322"/>
      <c r="G34" s="322"/>
      <c r="H34" s="322"/>
      <c r="I34" s="322"/>
      <c r="J34" s="80"/>
    </row>
    <row r="35" spans="1:10" ht="19.5" x14ac:dyDescent="0.4">
      <c r="A35" s="55" t="s">
        <v>22</v>
      </c>
      <c r="B35" s="55" t="s">
        <v>30</v>
      </c>
      <c r="C35" s="55"/>
      <c r="D35" s="81"/>
      <c r="E35" s="59"/>
      <c r="F35" s="4"/>
      <c r="G35" s="82"/>
      <c r="H35" s="73"/>
      <c r="I35" s="73"/>
      <c r="J35" s="80"/>
    </row>
    <row r="36" spans="1:10" ht="18.75" x14ac:dyDescent="0.4">
      <c r="A36" s="55"/>
      <c r="B36" s="55"/>
      <c r="C36" s="55"/>
      <c r="D36" s="81"/>
      <c r="F36" s="83" t="s">
        <v>36</v>
      </c>
      <c r="G36" s="194" t="s">
        <v>6</v>
      </c>
      <c r="H36" s="50"/>
      <c r="I36" s="84" t="s">
        <v>39</v>
      </c>
      <c r="J36" s="80"/>
    </row>
    <row r="37" spans="1:10" ht="15" customHeight="1" x14ac:dyDescent="0.35">
      <c r="A37" s="85" t="s">
        <v>31</v>
      </c>
      <c r="B37" s="86"/>
      <c r="C37" s="3"/>
      <c r="D37" s="86"/>
      <c r="E37" s="59"/>
      <c r="F37" s="124">
        <v>0</v>
      </c>
      <c r="G37" s="124">
        <v>0</v>
      </c>
      <c r="H37" s="217"/>
      <c r="I37" s="88" t="s">
        <v>157</v>
      </c>
      <c r="J37" s="80"/>
    </row>
    <row r="38" spans="1:10" ht="16.5" x14ac:dyDescent="0.35">
      <c r="A38" s="85" t="s">
        <v>42</v>
      </c>
      <c r="B38" s="86"/>
      <c r="C38" s="3"/>
      <c r="D38" s="89"/>
      <c r="E38" s="89"/>
      <c r="F38" s="124">
        <v>949933</v>
      </c>
      <c r="G38" s="124">
        <v>949933</v>
      </c>
      <c r="H38" s="217"/>
      <c r="I38" s="88">
        <f>G38/F38</f>
        <v>1</v>
      </c>
      <c r="J38" s="13"/>
    </row>
    <row r="39" spans="1:10" ht="16.5" x14ac:dyDescent="0.35">
      <c r="A39" s="85" t="s">
        <v>43</v>
      </c>
      <c r="B39" s="86"/>
      <c r="C39" s="3"/>
      <c r="D39" s="89"/>
      <c r="E39" s="89"/>
      <c r="F39" s="124">
        <v>0</v>
      </c>
      <c r="G39" s="124">
        <v>0</v>
      </c>
      <c r="H39" s="217"/>
      <c r="I39" s="88" t="s">
        <v>157</v>
      </c>
      <c r="J39" s="13"/>
    </row>
    <row r="40" spans="1:10" ht="16.5" customHeight="1" x14ac:dyDescent="0.2">
      <c r="A40" s="90" t="s">
        <v>171</v>
      </c>
      <c r="B40" s="90"/>
      <c r="C40" s="90"/>
      <c r="D40" s="90"/>
      <c r="E40" s="90"/>
      <c r="F40" s="124">
        <v>711950</v>
      </c>
      <c r="G40" s="124">
        <v>711950</v>
      </c>
      <c r="H40" s="217"/>
      <c r="I40" s="88">
        <f>G40/F40</f>
        <v>1</v>
      </c>
      <c r="J40" s="13"/>
    </row>
    <row r="41" spans="1:10" ht="16.5" x14ac:dyDescent="0.35">
      <c r="A41" s="85" t="s">
        <v>37</v>
      </c>
      <c r="B41" s="58"/>
      <c r="C41" s="58"/>
      <c r="D41" s="91"/>
      <c r="E41" s="91" t="s">
        <v>156</v>
      </c>
      <c r="F41" s="124">
        <v>433000</v>
      </c>
      <c r="G41" s="124">
        <v>433000</v>
      </c>
      <c r="H41" s="217"/>
      <c r="I41" s="92" t="s">
        <v>157</v>
      </c>
      <c r="J41" s="13"/>
    </row>
    <row r="42" spans="1:10" ht="16.5" x14ac:dyDescent="0.35">
      <c r="A42" s="85"/>
      <c r="B42" s="58"/>
      <c r="C42" s="58"/>
      <c r="D42" s="91"/>
      <c r="E42" s="91"/>
      <c r="F42" s="124"/>
      <c r="G42" s="124"/>
      <c r="H42" s="72"/>
      <c r="I42" s="92"/>
      <c r="J42" s="13"/>
    </row>
    <row r="43" spans="1:10" ht="19.5" thickBot="1" x14ac:dyDescent="0.45">
      <c r="A43" s="55" t="s">
        <v>23</v>
      </c>
      <c r="B43" s="55" t="s">
        <v>24</v>
      </c>
      <c r="C43" s="57"/>
      <c r="D43" s="59"/>
      <c r="E43" s="59"/>
      <c r="F43" s="94"/>
      <c r="G43" s="95"/>
      <c r="H43" s="325" t="s">
        <v>41</v>
      </c>
      <c r="I43" s="320"/>
      <c r="J43" s="13"/>
    </row>
    <row r="44" spans="1:10" ht="18.75" thickTop="1" x14ac:dyDescent="0.35">
      <c r="A44" s="196"/>
      <c r="B44" s="197"/>
      <c r="C44" s="198"/>
      <c r="D44" s="197"/>
      <c r="E44" s="199" t="s">
        <v>191</v>
      </c>
      <c r="F44" s="200" t="s">
        <v>25</v>
      </c>
      <c r="G44" s="201" t="s">
        <v>26</v>
      </c>
      <c r="H44" s="202" t="s">
        <v>27</v>
      </c>
      <c r="I44" s="203" t="s">
        <v>40</v>
      </c>
      <c r="J44" s="13"/>
    </row>
    <row r="45" spans="1:10" x14ac:dyDescent="0.2">
      <c r="A45" s="204"/>
      <c r="B45" s="205"/>
      <c r="C45" s="205"/>
      <c r="D45" s="205"/>
      <c r="E45" s="204"/>
      <c r="F45" s="318"/>
      <c r="G45" s="206"/>
      <c r="H45" s="207">
        <v>41274</v>
      </c>
      <c r="I45" s="208">
        <v>41274</v>
      </c>
      <c r="J45" s="13"/>
    </row>
    <row r="46" spans="1:10" x14ac:dyDescent="0.2">
      <c r="A46" s="204"/>
      <c r="B46" s="205"/>
      <c r="C46" s="205"/>
      <c r="D46" s="205"/>
      <c r="E46" s="204"/>
      <c r="F46" s="318"/>
      <c r="G46" s="209"/>
      <c r="H46" s="209"/>
      <c r="I46" s="210"/>
      <c r="J46" s="13"/>
    </row>
    <row r="47" spans="1:10" ht="13.5" thickBot="1" x14ac:dyDescent="0.25">
      <c r="A47" s="211"/>
      <c r="B47" s="212"/>
      <c r="C47" s="212"/>
      <c r="D47" s="212"/>
      <c r="E47" s="211"/>
      <c r="F47" s="213"/>
      <c r="G47" s="214"/>
      <c r="H47" s="214"/>
      <c r="I47" s="215"/>
      <c r="J47" s="13"/>
    </row>
    <row r="48" spans="1:10" ht="13.5" thickTop="1" x14ac:dyDescent="0.2">
      <c r="A48" s="96"/>
      <c r="B48" s="97"/>
      <c r="C48" s="97" t="s">
        <v>20</v>
      </c>
      <c r="D48" s="97"/>
      <c r="E48" s="98">
        <v>86926</v>
      </c>
      <c r="F48" s="99">
        <v>15000</v>
      </c>
      <c r="G48" s="100">
        <v>23500</v>
      </c>
      <c r="H48" s="100">
        <f>E48+F48-G48</f>
        <v>78426</v>
      </c>
      <c r="I48" s="101">
        <f>H48</f>
        <v>78426</v>
      </c>
      <c r="J48" s="13"/>
    </row>
    <row r="49" spans="1:10" x14ac:dyDescent="0.2">
      <c r="A49" s="102"/>
      <c r="B49" s="103"/>
      <c r="C49" s="103" t="s">
        <v>28</v>
      </c>
      <c r="D49" s="103"/>
      <c r="E49" s="104">
        <v>142474.10999999999</v>
      </c>
      <c r="F49" s="105">
        <v>110812.25</v>
      </c>
      <c r="G49" s="106">
        <v>124377.86</v>
      </c>
      <c r="H49" s="106">
        <f>E49+F49-G49</f>
        <v>128908.49999999999</v>
      </c>
      <c r="I49" s="107">
        <v>120332.67</v>
      </c>
      <c r="J49" s="13"/>
    </row>
    <row r="50" spans="1:10" x14ac:dyDescent="0.2">
      <c r="A50" s="102"/>
      <c r="B50" s="103"/>
      <c r="C50" s="103" t="s">
        <v>19</v>
      </c>
      <c r="D50" s="103"/>
      <c r="E50" s="104">
        <v>617857.15</v>
      </c>
      <c r="F50" s="105">
        <f>225892.34+568879.56</f>
        <v>794771.9</v>
      </c>
      <c r="G50" s="106">
        <v>0</v>
      </c>
      <c r="H50" s="106">
        <f t="shared" ref="H50:H51" si="0">E50+F50-G50</f>
        <v>1412629.05</v>
      </c>
      <c r="I50" s="107">
        <f>H50</f>
        <v>1412629.05</v>
      </c>
      <c r="J50" s="13"/>
    </row>
    <row r="51" spans="1:10" x14ac:dyDescent="0.2">
      <c r="A51" s="102"/>
      <c r="B51" s="103"/>
      <c r="C51" s="103" t="s">
        <v>29</v>
      </c>
      <c r="D51" s="103"/>
      <c r="E51" s="104">
        <v>1485981.62</v>
      </c>
      <c r="F51" s="105">
        <v>1133238</v>
      </c>
      <c r="G51" s="106">
        <v>1187950</v>
      </c>
      <c r="H51" s="106">
        <f t="shared" si="0"/>
        <v>1431269.62</v>
      </c>
      <c r="I51" s="107">
        <f>H51</f>
        <v>1431269.62</v>
      </c>
      <c r="J51" s="13"/>
    </row>
    <row r="52" spans="1:10" ht="18.75" thickBot="1" x14ac:dyDescent="0.4">
      <c r="A52" s="108" t="s">
        <v>12</v>
      </c>
      <c r="B52" s="109"/>
      <c r="C52" s="109"/>
      <c r="D52" s="109"/>
      <c r="E52" s="110">
        <f>E48+E49+E50+E51</f>
        <v>2333238.88</v>
      </c>
      <c r="F52" s="111">
        <f>F48+F49+F50+F51</f>
        <v>2053822.15</v>
      </c>
      <c r="G52" s="111">
        <f>G48+G49+G50+G51</f>
        <v>1335827.8599999999</v>
      </c>
      <c r="H52" s="111">
        <f>H48+H49+H50+H51</f>
        <v>3051233.17</v>
      </c>
      <c r="I52" s="112">
        <f>I48+I49+I50+I51</f>
        <v>3042657.34</v>
      </c>
      <c r="J52" s="13"/>
    </row>
    <row r="53" spans="1:10" ht="18.75" thickTop="1" x14ac:dyDescent="0.35">
      <c r="A53" s="113"/>
      <c r="B53" s="114"/>
      <c r="C53" s="114"/>
      <c r="D53" s="59"/>
      <c r="E53" s="59"/>
      <c r="F53" s="94"/>
      <c r="G53" s="95"/>
      <c r="H53" s="115"/>
      <c r="I53" s="115"/>
      <c r="J53" s="13"/>
    </row>
    <row r="54" spans="1:10" ht="18" x14ac:dyDescent="0.35">
      <c r="A54" s="113"/>
      <c r="B54" s="114"/>
      <c r="C54" s="114"/>
      <c r="D54" s="59"/>
      <c r="E54" s="59"/>
      <c r="F54" s="94"/>
      <c r="G54" s="116"/>
      <c r="H54" s="117"/>
      <c r="I54" s="117"/>
      <c r="J54" s="13"/>
    </row>
    <row r="55" spans="1:10" ht="1.5" customHeight="1" x14ac:dyDescent="0.35">
      <c r="A55" s="118"/>
      <c r="B55" s="119"/>
      <c r="C55" s="119"/>
      <c r="D55" s="120"/>
      <c r="E55" s="120"/>
      <c r="F55" s="117"/>
      <c r="G55" s="117"/>
      <c r="H55" s="117"/>
      <c r="I55" s="117"/>
      <c r="J55" s="13"/>
    </row>
    <row r="56" spans="1:10" x14ac:dyDescent="0.2">
      <c r="A56" s="121"/>
      <c r="B56" s="121"/>
      <c r="C56" s="121"/>
      <c r="D56" s="121"/>
      <c r="E56" s="121"/>
      <c r="F56" s="121"/>
      <c r="G56" s="121"/>
      <c r="H56" s="121"/>
      <c r="I56" s="121"/>
    </row>
  </sheetData>
  <mergeCells count="10">
    <mergeCell ref="A2:D2"/>
    <mergeCell ref="E2:I2"/>
    <mergeCell ref="E3:I3"/>
    <mergeCell ref="E4:I4"/>
    <mergeCell ref="F45:F46"/>
    <mergeCell ref="E5:I5"/>
    <mergeCell ref="E7:I7"/>
    <mergeCell ref="H13:I13"/>
    <mergeCell ref="A32:I34"/>
    <mergeCell ref="H43:I43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zoomScaleNormal="100" workbookViewId="0">
      <selection activeCell="B35" sqref="B35:B36"/>
    </sheetView>
  </sheetViews>
  <sheetFormatPr defaultRowHeight="12.75" x14ac:dyDescent="0.2"/>
  <cols>
    <col min="1" max="1" width="7.5703125" style="38" customWidth="1"/>
    <col min="2" max="2" width="2.5703125" style="38" customWidth="1"/>
    <col min="3" max="3" width="8.42578125" style="38" customWidth="1"/>
    <col min="4" max="4" width="8.28515625" style="38" customWidth="1"/>
    <col min="5" max="5" width="14.7109375" style="38" customWidth="1"/>
    <col min="6" max="6" width="15.5703125" style="38" customWidth="1"/>
    <col min="7" max="8" width="14.7109375" style="38" customWidth="1"/>
    <col min="9" max="9" width="14.85546875" style="38" customWidth="1"/>
    <col min="10" max="10" width="16.85546875" style="38" customWidth="1"/>
    <col min="11" max="16384" width="9.140625" style="12"/>
  </cols>
  <sheetData>
    <row r="1" spans="1:10" ht="19.5" x14ac:dyDescent="0.4">
      <c r="A1" s="36" t="s">
        <v>0</v>
      </c>
      <c r="B1" s="37"/>
      <c r="C1" s="37"/>
      <c r="D1" s="37"/>
    </row>
    <row r="2" spans="1:10" ht="19.5" x14ac:dyDescent="0.4">
      <c r="A2" s="314" t="s">
        <v>1</v>
      </c>
      <c r="B2" s="314"/>
      <c r="C2" s="314"/>
      <c r="D2" s="314"/>
      <c r="E2" s="315" t="s">
        <v>165</v>
      </c>
      <c r="F2" s="315"/>
      <c r="G2" s="315"/>
      <c r="H2" s="315"/>
      <c r="I2" s="315"/>
      <c r="J2" s="40"/>
    </row>
    <row r="3" spans="1:10" ht="9.75" customHeight="1" x14ac:dyDescent="0.4">
      <c r="A3" s="39"/>
      <c r="B3" s="39"/>
      <c r="C3" s="39"/>
      <c r="D3" s="39"/>
      <c r="E3" s="316" t="s">
        <v>32</v>
      </c>
      <c r="F3" s="316"/>
      <c r="G3" s="316"/>
      <c r="H3" s="316"/>
      <c r="I3" s="316"/>
      <c r="J3" s="40"/>
    </row>
    <row r="4" spans="1:10" ht="15.75" x14ac:dyDescent="0.25">
      <c r="A4" s="41" t="s">
        <v>2</v>
      </c>
      <c r="E4" s="326" t="s">
        <v>137</v>
      </c>
      <c r="F4" s="326"/>
      <c r="G4" s="326"/>
      <c r="H4" s="326"/>
      <c r="I4" s="326"/>
    </row>
    <row r="5" spans="1:10" ht="7.5" customHeight="1" x14ac:dyDescent="0.25">
      <c r="A5" s="41"/>
      <c r="E5" s="316" t="s">
        <v>32</v>
      </c>
      <c r="F5" s="316"/>
      <c r="G5" s="316"/>
      <c r="H5" s="316"/>
      <c r="I5" s="316"/>
    </row>
    <row r="6" spans="1:10" ht="19.5" x14ac:dyDescent="0.4">
      <c r="A6" s="40" t="s">
        <v>154</v>
      </c>
      <c r="E6" s="43">
        <v>19013833</v>
      </c>
      <c r="F6" s="43"/>
      <c r="G6" s="44" t="s">
        <v>3</v>
      </c>
      <c r="H6" s="42"/>
      <c r="I6" s="42">
        <v>1173</v>
      </c>
    </row>
    <row r="7" spans="1:10" ht="8.25" customHeight="1" x14ac:dyDescent="0.4">
      <c r="A7" s="40"/>
      <c r="E7" s="316" t="s">
        <v>33</v>
      </c>
      <c r="F7" s="316"/>
      <c r="G7" s="316"/>
      <c r="H7" s="316"/>
      <c r="I7" s="316"/>
    </row>
    <row r="8" spans="1:10" ht="19.5" hidden="1" x14ac:dyDescent="0.4">
      <c r="A8" s="40"/>
      <c r="E8" s="42"/>
      <c r="F8" s="42"/>
      <c r="G8" s="42"/>
      <c r="H8" s="44"/>
      <c r="I8" s="42"/>
    </row>
    <row r="9" spans="1:10" ht="30.75" customHeight="1" x14ac:dyDescent="0.4">
      <c r="A9" s="40"/>
      <c r="E9" s="42"/>
      <c r="F9" s="42"/>
      <c r="G9" s="42"/>
      <c r="H9" s="44"/>
      <c r="I9" s="42"/>
    </row>
    <row r="11" spans="1:10" s="6" customFormat="1" ht="15" customHeight="1" x14ac:dyDescent="0.4">
      <c r="A11" s="45"/>
      <c r="B11" s="46"/>
      <c r="C11" s="46"/>
      <c r="D11" s="46"/>
      <c r="E11" s="47" t="s">
        <v>4</v>
      </c>
      <c r="F11" s="47" t="s">
        <v>5</v>
      </c>
      <c r="G11" s="48" t="s">
        <v>6</v>
      </c>
      <c r="H11" s="49" t="s">
        <v>7</v>
      </c>
      <c r="I11" s="49"/>
      <c r="J11" s="46"/>
    </row>
    <row r="12" spans="1:10" s="6" customFormat="1" ht="15" customHeight="1" x14ac:dyDescent="0.4">
      <c r="A12" s="50"/>
      <c r="B12" s="50"/>
      <c r="C12" s="50"/>
      <c r="D12" s="50"/>
      <c r="E12" s="47" t="s">
        <v>8</v>
      </c>
      <c r="F12" s="47" t="s">
        <v>8</v>
      </c>
      <c r="G12" s="48" t="s">
        <v>9</v>
      </c>
      <c r="H12" s="51" t="s">
        <v>10</v>
      </c>
      <c r="I12" s="52" t="s">
        <v>11</v>
      </c>
      <c r="J12" s="46"/>
    </row>
    <row r="13" spans="1:10" s="6" customFormat="1" ht="12.75" customHeight="1" x14ac:dyDescent="0.2">
      <c r="A13" s="50"/>
      <c r="B13" s="50"/>
      <c r="C13" s="50"/>
      <c r="D13" s="50"/>
      <c r="E13" s="47" t="s">
        <v>12</v>
      </c>
      <c r="F13" s="47" t="s">
        <v>12</v>
      </c>
      <c r="G13" s="53"/>
      <c r="H13" s="327" t="s">
        <v>186</v>
      </c>
      <c r="I13" s="327"/>
      <c r="J13" s="46"/>
    </row>
    <row r="14" spans="1:10" s="6" customFormat="1" ht="12.75" customHeight="1" x14ac:dyDescent="0.2">
      <c r="A14" s="50"/>
      <c r="B14" s="50"/>
      <c r="C14" s="50"/>
      <c r="D14" s="50"/>
      <c r="E14" s="47"/>
      <c r="F14" s="47"/>
      <c r="G14" s="53"/>
      <c r="H14" s="1"/>
      <c r="I14" s="54"/>
      <c r="J14" s="46"/>
    </row>
    <row r="15" spans="1:10" s="6" customFormat="1" ht="18.75" x14ac:dyDescent="0.4">
      <c r="A15" s="55" t="s">
        <v>13</v>
      </c>
      <c r="B15" s="55"/>
      <c r="C15" s="56"/>
      <c r="D15" s="57"/>
      <c r="E15" s="58"/>
      <c r="F15" s="58"/>
      <c r="G15" s="59"/>
      <c r="H15" s="50"/>
      <c r="I15" s="50"/>
      <c r="J15" s="46"/>
    </row>
    <row r="16" spans="1:10" s="6" customFormat="1" ht="19.5" x14ac:dyDescent="0.4">
      <c r="A16" s="60" t="s">
        <v>14</v>
      </c>
      <c r="B16" s="55"/>
      <c r="C16" s="56"/>
      <c r="D16" s="57"/>
      <c r="E16" s="218">
        <v>20267000</v>
      </c>
      <c r="F16" s="219">
        <v>58059961.68</v>
      </c>
      <c r="G16" s="9">
        <f>H16+I16</f>
        <v>58059961.68</v>
      </c>
      <c r="H16" s="218">
        <v>55772352.509999998</v>
      </c>
      <c r="I16" s="218">
        <v>2287609.17</v>
      </c>
      <c r="J16" s="46"/>
    </row>
    <row r="17" spans="1:10" s="6" customFormat="1" ht="20.25" customHeight="1" x14ac:dyDescent="0.35">
      <c r="A17" s="3"/>
      <c r="B17" s="46"/>
      <c r="C17" s="46"/>
      <c r="D17" s="46"/>
      <c r="J17" s="46"/>
    </row>
    <row r="18" spans="1:10" s="6" customFormat="1" ht="19.5" x14ac:dyDescent="0.4">
      <c r="A18" s="60" t="s">
        <v>15</v>
      </c>
      <c r="B18" s="4"/>
      <c r="C18" s="4"/>
      <c r="D18" s="4"/>
      <c r="E18" s="218">
        <v>20267000</v>
      </c>
      <c r="F18" s="219">
        <v>58731355.689999998</v>
      </c>
      <c r="G18" s="9">
        <f>H18+I18</f>
        <v>58066918.840000004</v>
      </c>
      <c r="H18" s="218">
        <v>55329944.950000003</v>
      </c>
      <c r="I18" s="218">
        <v>2736973.89</v>
      </c>
      <c r="J18" s="4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61"/>
      <c r="F20" s="61"/>
      <c r="G20" s="62"/>
      <c r="H20" s="2"/>
      <c r="I20" s="2"/>
      <c r="J20" s="5"/>
    </row>
    <row r="21" spans="1:10" ht="19.5" x14ac:dyDescent="0.4">
      <c r="A21" s="63" t="s">
        <v>16</v>
      </c>
      <c r="B21" s="61"/>
      <c r="C21" s="61"/>
      <c r="D21" s="61"/>
      <c r="E21" s="61"/>
      <c r="F21" s="61"/>
      <c r="G21" s="64"/>
      <c r="H21" s="62"/>
      <c r="I21" s="62"/>
      <c r="J21" s="62"/>
    </row>
    <row r="22" spans="1:10" ht="18" x14ac:dyDescent="0.35">
      <c r="A22" s="61"/>
      <c r="B22" s="61"/>
      <c r="C22" s="65" t="s">
        <v>38</v>
      </c>
      <c r="D22" s="61"/>
      <c r="E22" s="61"/>
      <c r="F22" s="61"/>
      <c r="G22" s="7">
        <f>H22+I22</f>
        <v>0</v>
      </c>
      <c r="H22" s="8">
        <v>0</v>
      </c>
      <c r="I22" s="8">
        <v>0</v>
      </c>
      <c r="J22" s="62"/>
    </row>
    <row r="23" spans="1:10" ht="18" x14ac:dyDescent="0.35">
      <c r="A23" s="61"/>
      <c r="B23" s="61"/>
      <c r="C23" s="65"/>
      <c r="D23" s="61"/>
      <c r="E23" s="61"/>
      <c r="F23" s="61"/>
      <c r="G23" s="7"/>
      <c r="H23" s="8"/>
      <c r="I23" s="8"/>
      <c r="J23" s="62"/>
    </row>
    <row r="24" spans="1:10" ht="22.5" x14ac:dyDescent="0.45">
      <c r="A24" s="66" t="s">
        <v>34</v>
      </c>
      <c r="B24" s="66"/>
      <c r="C24" s="67"/>
      <c r="D24" s="66"/>
      <c r="E24" s="66"/>
      <c r="F24" s="66"/>
      <c r="G24" s="68">
        <f>G18-G16-G22</f>
        <v>6957.1600000038743</v>
      </c>
      <c r="H24" s="68">
        <f>H18-H16-H22</f>
        <v>-442407.55999999493</v>
      </c>
      <c r="I24" s="68">
        <f>I18-I16-I22</f>
        <v>449364.7200000002</v>
      </c>
      <c r="J24" s="69"/>
    </row>
    <row r="26" spans="1:10" ht="24" customHeight="1" x14ac:dyDescent="0.2">
      <c r="H26" s="70"/>
    </row>
    <row r="28" spans="1:10" ht="19.5" x14ac:dyDescent="0.4">
      <c r="A28" s="55" t="s">
        <v>17</v>
      </c>
      <c r="B28" s="55" t="s">
        <v>35</v>
      </c>
      <c r="C28" s="55"/>
      <c r="D28" s="4"/>
      <c r="E28" s="4"/>
      <c r="F28" s="50"/>
      <c r="G28" s="71">
        <f>G29+G30+G31</f>
        <v>6957.16</v>
      </c>
      <c r="H28" s="72"/>
      <c r="I28" s="73"/>
      <c r="J28" s="70"/>
    </row>
    <row r="29" spans="1:10" s="6" customFormat="1" ht="18.75" x14ac:dyDescent="0.4">
      <c r="A29" s="74"/>
      <c r="B29" s="74"/>
      <c r="C29" s="75" t="s">
        <v>18</v>
      </c>
      <c r="D29" s="76"/>
      <c r="E29" s="77"/>
      <c r="F29" s="70" t="s">
        <v>20</v>
      </c>
      <c r="G29" s="8">
        <v>0</v>
      </c>
      <c r="H29" s="72"/>
      <c r="I29" s="73"/>
    </row>
    <row r="30" spans="1:10" s="6" customFormat="1" ht="18.75" x14ac:dyDescent="0.4">
      <c r="A30" s="74"/>
      <c r="B30" s="74"/>
      <c r="C30" s="75"/>
      <c r="D30" s="76"/>
      <c r="E30" s="77"/>
      <c r="F30" s="70" t="s">
        <v>19</v>
      </c>
      <c r="G30" s="8">
        <v>6957.16</v>
      </c>
      <c r="H30" s="72"/>
      <c r="I30" s="73"/>
    </row>
    <row r="31" spans="1:10" s="6" customFormat="1" ht="18.75" x14ac:dyDescent="0.4">
      <c r="A31" s="74"/>
      <c r="B31" s="74"/>
      <c r="C31" s="75" t="s">
        <v>21</v>
      </c>
      <c r="D31" s="76"/>
      <c r="E31" s="77"/>
      <c r="F31" s="70" t="s">
        <v>155</v>
      </c>
      <c r="G31" s="78">
        <v>0</v>
      </c>
      <c r="H31" s="79"/>
      <c r="I31" s="73"/>
    </row>
    <row r="32" spans="1:10" s="6" customFormat="1" ht="12.75" customHeight="1" x14ac:dyDescent="0.2">
      <c r="A32" s="328"/>
      <c r="B32" s="329"/>
      <c r="C32" s="329"/>
      <c r="D32" s="329"/>
      <c r="E32" s="329"/>
      <c r="F32" s="329"/>
      <c r="G32" s="329"/>
      <c r="H32" s="329"/>
      <c r="I32" s="329"/>
    </row>
    <row r="33" spans="1:10" s="6" customFormat="1" x14ac:dyDescent="0.2">
      <c r="A33" s="329"/>
      <c r="B33" s="329"/>
      <c r="C33" s="329"/>
      <c r="D33" s="329"/>
      <c r="E33" s="329"/>
      <c r="F33" s="329"/>
      <c r="G33" s="329"/>
      <c r="H33" s="329"/>
      <c r="I33" s="329"/>
    </row>
    <row r="34" spans="1:10" x14ac:dyDescent="0.2">
      <c r="A34" s="329"/>
      <c r="B34" s="329"/>
      <c r="C34" s="329"/>
      <c r="D34" s="329"/>
      <c r="E34" s="329"/>
      <c r="F34" s="329"/>
      <c r="G34" s="329"/>
      <c r="H34" s="329"/>
      <c r="I34" s="329"/>
      <c r="J34" s="80"/>
    </row>
    <row r="35" spans="1:10" ht="19.5" x14ac:dyDescent="0.4">
      <c r="A35" s="55" t="s">
        <v>22</v>
      </c>
      <c r="B35" s="55" t="s">
        <v>30</v>
      </c>
      <c r="C35" s="55"/>
      <c r="D35" s="81"/>
      <c r="E35" s="59"/>
      <c r="F35" s="4"/>
      <c r="G35" s="82"/>
      <c r="H35" s="73"/>
      <c r="I35" s="73"/>
      <c r="J35" s="80"/>
    </row>
    <row r="36" spans="1:10" ht="18.75" x14ac:dyDescent="0.4">
      <c r="A36" s="55"/>
      <c r="B36" s="55"/>
      <c r="C36" s="55"/>
      <c r="D36" s="81"/>
      <c r="F36" s="83" t="s">
        <v>36</v>
      </c>
      <c r="G36" s="194" t="s">
        <v>6</v>
      </c>
      <c r="H36" s="50"/>
      <c r="I36" s="84" t="s">
        <v>39</v>
      </c>
      <c r="J36" s="80"/>
    </row>
    <row r="37" spans="1:10" ht="15" customHeight="1" x14ac:dyDescent="0.35">
      <c r="A37" s="85" t="s">
        <v>31</v>
      </c>
      <c r="B37" s="86"/>
      <c r="C37" s="3"/>
      <c r="D37" s="86"/>
      <c r="E37" s="59"/>
      <c r="F37" s="124">
        <v>400000</v>
      </c>
      <c r="G37" s="124">
        <v>269418</v>
      </c>
      <c r="H37" s="217"/>
      <c r="I37" s="88">
        <f>G37/F37</f>
        <v>0.67354499999999995</v>
      </c>
      <c r="J37" s="80"/>
    </row>
    <row r="38" spans="1:10" ht="16.5" x14ac:dyDescent="0.35">
      <c r="A38" s="85" t="s">
        <v>42</v>
      </c>
      <c r="B38" s="86"/>
      <c r="C38" s="3"/>
      <c r="D38" s="89"/>
      <c r="E38" s="89"/>
      <c r="F38" s="124">
        <v>2860000</v>
      </c>
      <c r="G38" s="124">
        <v>2860000</v>
      </c>
      <c r="H38" s="217"/>
      <c r="I38" s="88">
        <f>G38/F38</f>
        <v>1</v>
      </c>
      <c r="J38" s="13"/>
    </row>
    <row r="39" spans="1:10" ht="16.5" x14ac:dyDescent="0.35">
      <c r="A39" s="85" t="s">
        <v>43</v>
      </c>
      <c r="B39" s="86"/>
      <c r="C39" s="3"/>
      <c r="D39" s="89"/>
      <c r="E39" s="89"/>
      <c r="F39" s="124">
        <v>0</v>
      </c>
      <c r="G39" s="124">
        <v>0</v>
      </c>
      <c r="H39" s="217"/>
      <c r="I39" s="88" t="s">
        <v>157</v>
      </c>
      <c r="J39" s="13"/>
    </row>
    <row r="40" spans="1:10" ht="16.5" customHeight="1" x14ac:dyDescent="0.2">
      <c r="A40" s="90" t="s">
        <v>171</v>
      </c>
      <c r="B40" s="90"/>
      <c r="C40" s="90"/>
      <c r="D40" s="90"/>
      <c r="E40" s="90"/>
      <c r="F40" s="124">
        <v>2145000</v>
      </c>
      <c r="G40" s="124">
        <v>2145000</v>
      </c>
      <c r="H40" s="217"/>
      <c r="I40" s="88">
        <f>G40/F40</f>
        <v>1</v>
      </c>
      <c r="J40" s="13"/>
    </row>
    <row r="41" spans="1:10" ht="16.5" x14ac:dyDescent="0.35">
      <c r="A41" s="85" t="s">
        <v>37</v>
      </c>
      <c r="B41" s="58"/>
      <c r="C41" s="58"/>
      <c r="D41" s="91"/>
      <c r="E41" s="91" t="s">
        <v>156</v>
      </c>
      <c r="F41" s="124">
        <v>0</v>
      </c>
      <c r="G41" s="124">
        <v>0</v>
      </c>
      <c r="H41" s="217"/>
      <c r="I41" s="88" t="s">
        <v>157</v>
      </c>
      <c r="J41" s="13"/>
    </row>
    <row r="42" spans="1:10" x14ac:dyDescent="0.2">
      <c r="A42" s="324"/>
      <c r="B42" s="324"/>
      <c r="C42" s="324"/>
      <c r="D42" s="324"/>
      <c r="E42" s="324"/>
      <c r="F42" s="324"/>
      <c r="G42" s="324"/>
      <c r="H42" s="324"/>
      <c r="I42" s="324"/>
      <c r="J42" s="13"/>
    </row>
    <row r="43" spans="1:10" ht="16.5" x14ac:dyDescent="0.35">
      <c r="A43" s="85"/>
      <c r="B43" s="58"/>
      <c r="C43" s="58"/>
      <c r="D43" s="91"/>
      <c r="E43" s="91"/>
      <c r="F43" s="124"/>
      <c r="G43" s="124"/>
      <c r="H43" s="72"/>
      <c r="I43" s="92"/>
      <c r="J43" s="13"/>
    </row>
    <row r="44" spans="1:10" ht="19.5" thickBot="1" x14ac:dyDescent="0.45">
      <c r="A44" s="55" t="s">
        <v>23</v>
      </c>
      <c r="B44" s="55" t="s">
        <v>24</v>
      </c>
      <c r="C44" s="57"/>
      <c r="D44" s="59"/>
      <c r="E44" s="59"/>
      <c r="F44" s="94"/>
      <c r="G44" s="95"/>
      <c r="H44" s="325" t="s">
        <v>41</v>
      </c>
      <c r="I44" s="320"/>
      <c r="J44" s="13"/>
    </row>
    <row r="45" spans="1:10" ht="18.75" thickTop="1" x14ac:dyDescent="0.35">
      <c r="A45" s="196"/>
      <c r="B45" s="197"/>
      <c r="C45" s="198"/>
      <c r="D45" s="197"/>
      <c r="E45" s="199" t="s">
        <v>191</v>
      </c>
      <c r="F45" s="200" t="s">
        <v>25</v>
      </c>
      <c r="G45" s="201" t="s">
        <v>26</v>
      </c>
      <c r="H45" s="202" t="s">
        <v>27</v>
      </c>
      <c r="I45" s="203" t="s">
        <v>40</v>
      </c>
      <c r="J45" s="13"/>
    </row>
    <row r="46" spans="1:10" x14ac:dyDescent="0.2">
      <c r="A46" s="204"/>
      <c r="B46" s="205"/>
      <c r="C46" s="205"/>
      <c r="D46" s="205"/>
      <c r="E46" s="204"/>
      <c r="F46" s="318"/>
      <c r="G46" s="206"/>
      <c r="H46" s="207">
        <v>41274</v>
      </c>
      <c r="I46" s="208">
        <v>41274</v>
      </c>
      <c r="J46" s="13"/>
    </row>
    <row r="47" spans="1:10" x14ac:dyDescent="0.2">
      <c r="A47" s="204"/>
      <c r="B47" s="205"/>
      <c r="C47" s="205"/>
      <c r="D47" s="205"/>
      <c r="E47" s="204"/>
      <c r="F47" s="318"/>
      <c r="G47" s="209"/>
      <c r="H47" s="209"/>
      <c r="I47" s="210"/>
      <c r="J47" s="13"/>
    </row>
    <row r="48" spans="1:10" ht="13.5" thickBot="1" x14ac:dyDescent="0.25">
      <c r="A48" s="211"/>
      <c r="B48" s="212"/>
      <c r="C48" s="212"/>
      <c r="D48" s="212"/>
      <c r="E48" s="211"/>
      <c r="F48" s="213"/>
      <c r="G48" s="214"/>
      <c r="H48" s="214"/>
      <c r="I48" s="215"/>
      <c r="J48" s="13"/>
    </row>
    <row r="49" spans="1:10" ht="13.5" thickTop="1" x14ac:dyDescent="0.2">
      <c r="A49" s="96"/>
      <c r="B49" s="97"/>
      <c r="C49" s="97" t="s">
        <v>20</v>
      </c>
      <c r="D49" s="97"/>
      <c r="E49" s="98">
        <v>34034.11</v>
      </c>
      <c r="F49" s="99">
        <v>25000</v>
      </c>
      <c r="G49" s="100">
        <v>13400</v>
      </c>
      <c r="H49" s="100">
        <f>E49+F49-G49</f>
        <v>45634.11</v>
      </c>
      <c r="I49" s="101">
        <f>H49</f>
        <v>45634.11</v>
      </c>
      <c r="J49" s="13"/>
    </row>
    <row r="50" spans="1:10" x14ac:dyDescent="0.2">
      <c r="A50" s="102"/>
      <c r="B50" s="103"/>
      <c r="C50" s="103" t="s">
        <v>28</v>
      </c>
      <c r="D50" s="103"/>
      <c r="E50" s="104">
        <v>105704.48</v>
      </c>
      <c r="F50" s="105">
        <v>270367.5</v>
      </c>
      <c r="G50" s="106">
        <v>269795.02</v>
      </c>
      <c r="H50" s="106">
        <f>E50+F50-G50</f>
        <v>106276.95999999996</v>
      </c>
      <c r="I50" s="107">
        <v>98867.67</v>
      </c>
      <c r="J50" s="13"/>
    </row>
    <row r="51" spans="1:10" x14ac:dyDescent="0.2">
      <c r="A51" s="102"/>
      <c r="B51" s="103"/>
      <c r="C51" s="103" t="s">
        <v>19</v>
      </c>
      <c r="D51" s="103"/>
      <c r="E51" s="104">
        <v>1092441.24</v>
      </c>
      <c r="F51" s="105">
        <f>61159.5+577985.3</f>
        <v>639144.80000000005</v>
      </c>
      <c r="G51" s="106">
        <v>9884</v>
      </c>
      <c r="H51" s="106">
        <f t="shared" ref="H51:H52" si="0">E51+F51-G51</f>
        <v>1721702.04</v>
      </c>
      <c r="I51" s="107">
        <f>530436.65+577985.3</f>
        <v>1108421.9500000002</v>
      </c>
      <c r="J51" s="13"/>
    </row>
    <row r="52" spans="1:10" x14ac:dyDescent="0.2">
      <c r="A52" s="102"/>
      <c r="B52" s="103"/>
      <c r="C52" s="103" t="s">
        <v>29</v>
      </c>
      <c r="D52" s="103"/>
      <c r="E52" s="104">
        <v>907449.55</v>
      </c>
      <c r="F52" s="105">
        <v>3000445.5</v>
      </c>
      <c r="G52" s="106">
        <v>3212546.78</v>
      </c>
      <c r="H52" s="106">
        <f t="shared" si="0"/>
        <v>695348.27</v>
      </c>
      <c r="I52" s="107">
        <f>H52</f>
        <v>695348.27</v>
      </c>
      <c r="J52" s="13"/>
    </row>
    <row r="53" spans="1:10" ht="18.75" thickBot="1" x14ac:dyDescent="0.4">
      <c r="A53" s="108" t="s">
        <v>12</v>
      </c>
      <c r="B53" s="109"/>
      <c r="C53" s="109"/>
      <c r="D53" s="109"/>
      <c r="E53" s="110">
        <f>E49+E50+E51+E52</f>
        <v>2139629.38</v>
      </c>
      <c r="F53" s="111">
        <f>F49+F50+F51+F52</f>
        <v>3934957.8</v>
      </c>
      <c r="G53" s="111">
        <f>G49+G50+G51+G52</f>
        <v>3505625.8</v>
      </c>
      <c r="H53" s="111">
        <f>H49+H50+H51+H52</f>
        <v>2568961.38</v>
      </c>
      <c r="I53" s="112">
        <f>I49+I50+I51+I52</f>
        <v>1948272.0000000002</v>
      </c>
      <c r="J53" s="13"/>
    </row>
    <row r="54" spans="1:10" ht="18.75" thickTop="1" x14ac:dyDescent="0.35">
      <c r="A54" s="113"/>
      <c r="B54" s="114"/>
      <c r="C54" s="114"/>
      <c r="D54" s="59"/>
      <c r="E54" s="59"/>
      <c r="F54" s="94"/>
      <c r="G54" s="95"/>
      <c r="H54" s="115"/>
      <c r="I54" s="115"/>
      <c r="J54" s="13"/>
    </row>
    <row r="55" spans="1:10" ht="18" x14ac:dyDescent="0.35">
      <c r="A55" s="113"/>
      <c r="B55" s="114"/>
      <c r="C55" s="114"/>
      <c r="D55" s="59"/>
      <c r="E55" s="59"/>
      <c r="F55" s="94"/>
      <c r="G55" s="116"/>
      <c r="H55" s="117"/>
      <c r="I55" s="117"/>
      <c r="J55" s="13"/>
    </row>
    <row r="56" spans="1:10" ht="1.5" customHeight="1" x14ac:dyDescent="0.35">
      <c r="A56" s="118"/>
      <c r="B56" s="119"/>
      <c r="C56" s="119"/>
      <c r="D56" s="120"/>
      <c r="E56" s="120"/>
      <c r="F56" s="117"/>
      <c r="G56" s="117"/>
      <c r="H56" s="117"/>
      <c r="I56" s="117"/>
      <c r="J56" s="13"/>
    </row>
    <row r="57" spans="1:10" x14ac:dyDescent="0.2">
      <c r="A57" s="121"/>
      <c r="B57" s="121"/>
      <c r="C57" s="121"/>
      <c r="D57" s="121"/>
      <c r="E57" s="121"/>
      <c r="F57" s="121"/>
      <c r="G57" s="121"/>
      <c r="H57" s="121"/>
      <c r="I57" s="121"/>
    </row>
  </sheetData>
  <mergeCells count="11">
    <mergeCell ref="A2:D2"/>
    <mergeCell ref="E2:I2"/>
    <mergeCell ref="E3:I3"/>
    <mergeCell ref="E4:I4"/>
    <mergeCell ref="F46:F47"/>
    <mergeCell ref="E5:I5"/>
    <mergeCell ref="E7:I7"/>
    <mergeCell ref="H13:I13"/>
    <mergeCell ref="A32:I34"/>
    <mergeCell ref="A42:I42"/>
    <mergeCell ref="H44:I44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zoomScaleNormal="100" workbookViewId="0">
      <selection activeCell="B35" sqref="B35:B36"/>
    </sheetView>
  </sheetViews>
  <sheetFormatPr defaultRowHeight="12.75" x14ac:dyDescent="0.2"/>
  <cols>
    <col min="1" max="1" width="7.5703125" style="38" customWidth="1"/>
    <col min="2" max="2" width="2.5703125" style="38" customWidth="1"/>
    <col min="3" max="3" width="8.42578125" style="38" customWidth="1"/>
    <col min="4" max="4" width="8.28515625" style="38" customWidth="1"/>
    <col min="5" max="5" width="14.7109375" style="38" customWidth="1"/>
    <col min="6" max="6" width="15.5703125" style="38" customWidth="1"/>
    <col min="7" max="8" width="14.7109375" style="38" customWidth="1"/>
    <col min="9" max="9" width="15" style="38" customWidth="1"/>
    <col min="10" max="10" width="16.85546875" style="38" customWidth="1"/>
    <col min="11" max="16384" width="9.140625" style="12"/>
  </cols>
  <sheetData>
    <row r="1" spans="1:10" ht="19.5" x14ac:dyDescent="0.4">
      <c r="A1" s="36" t="s">
        <v>0</v>
      </c>
      <c r="B1" s="37"/>
      <c r="C1" s="37"/>
      <c r="D1" s="37"/>
    </row>
    <row r="2" spans="1:10" ht="19.5" x14ac:dyDescent="0.4">
      <c r="A2" s="314" t="s">
        <v>1</v>
      </c>
      <c r="B2" s="314"/>
      <c r="C2" s="314"/>
      <c r="D2" s="314"/>
      <c r="E2" s="315" t="s">
        <v>109</v>
      </c>
      <c r="F2" s="315"/>
      <c r="G2" s="315"/>
      <c r="H2" s="315"/>
      <c r="I2" s="315"/>
      <c r="J2" s="40"/>
    </row>
    <row r="3" spans="1:10" ht="9.75" customHeight="1" x14ac:dyDescent="0.4">
      <c r="A3" s="39"/>
      <c r="B3" s="39"/>
      <c r="C3" s="39"/>
      <c r="D3" s="39"/>
      <c r="E3" s="316" t="s">
        <v>32</v>
      </c>
      <c r="F3" s="316"/>
      <c r="G3" s="316"/>
      <c r="H3" s="316"/>
      <c r="I3" s="316"/>
      <c r="J3" s="40"/>
    </row>
    <row r="4" spans="1:10" ht="15.75" x14ac:dyDescent="0.25">
      <c r="A4" s="41" t="s">
        <v>2</v>
      </c>
      <c r="E4" s="317" t="s">
        <v>108</v>
      </c>
      <c r="F4" s="317"/>
      <c r="G4" s="317"/>
      <c r="H4" s="317"/>
      <c r="I4" s="317"/>
    </row>
    <row r="5" spans="1:10" ht="7.5" customHeight="1" x14ac:dyDescent="0.25">
      <c r="A5" s="41"/>
      <c r="E5" s="316" t="s">
        <v>32</v>
      </c>
      <c r="F5" s="316"/>
      <c r="G5" s="316"/>
      <c r="H5" s="316"/>
      <c r="I5" s="316"/>
    </row>
    <row r="6" spans="1:10" ht="19.5" x14ac:dyDescent="0.4">
      <c r="A6" s="40" t="s">
        <v>154</v>
      </c>
      <c r="E6" s="127">
        <v>61985937</v>
      </c>
      <c r="F6" s="43"/>
      <c r="G6" s="44" t="s">
        <v>3</v>
      </c>
      <c r="H6" s="42"/>
      <c r="I6" s="42">
        <v>1035</v>
      </c>
    </row>
    <row r="7" spans="1:10" ht="8.25" customHeight="1" x14ac:dyDescent="0.4">
      <c r="A7" s="40"/>
      <c r="E7" s="316" t="s">
        <v>33</v>
      </c>
      <c r="F7" s="316"/>
      <c r="G7" s="316"/>
      <c r="H7" s="316"/>
      <c r="I7" s="316"/>
    </row>
    <row r="8" spans="1:10" ht="19.5" hidden="1" x14ac:dyDescent="0.4">
      <c r="A8" s="40"/>
      <c r="E8" s="42"/>
      <c r="F8" s="42"/>
      <c r="G8" s="42"/>
      <c r="H8" s="44"/>
      <c r="I8" s="42"/>
    </row>
    <row r="9" spans="1:10" ht="30.75" customHeight="1" x14ac:dyDescent="0.4">
      <c r="A9" s="40"/>
      <c r="E9" s="42"/>
      <c r="F9" s="42"/>
      <c r="G9" s="42"/>
      <c r="H9" s="44"/>
      <c r="I9" s="42"/>
    </row>
    <row r="11" spans="1:10" s="6" customFormat="1" ht="15" customHeight="1" x14ac:dyDescent="0.4">
      <c r="A11" s="45"/>
      <c r="B11" s="46"/>
      <c r="C11" s="46"/>
      <c r="D11" s="46"/>
      <c r="E11" s="47" t="s">
        <v>4</v>
      </c>
      <c r="F11" s="47" t="s">
        <v>5</v>
      </c>
      <c r="G11" s="48" t="s">
        <v>6</v>
      </c>
      <c r="H11" s="49" t="s">
        <v>7</v>
      </c>
      <c r="I11" s="49"/>
      <c r="J11" s="46"/>
    </row>
    <row r="12" spans="1:10" s="6" customFormat="1" ht="15" customHeight="1" x14ac:dyDescent="0.4">
      <c r="A12" s="50"/>
      <c r="B12" s="50"/>
      <c r="C12" s="50"/>
      <c r="D12" s="50"/>
      <c r="E12" s="47" t="s">
        <v>8</v>
      </c>
      <c r="F12" s="47" t="s">
        <v>8</v>
      </c>
      <c r="G12" s="48" t="s">
        <v>9</v>
      </c>
      <c r="H12" s="51" t="s">
        <v>10</v>
      </c>
      <c r="I12" s="52" t="s">
        <v>11</v>
      </c>
      <c r="J12" s="46"/>
    </row>
    <row r="13" spans="1:10" s="6" customFormat="1" ht="12.75" customHeight="1" x14ac:dyDescent="0.2">
      <c r="A13" s="50"/>
      <c r="B13" s="50"/>
      <c r="C13" s="50"/>
      <c r="D13" s="50"/>
      <c r="E13" s="47" t="s">
        <v>12</v>
      </c>
      <c r="F13" s="47" t="s">
        <v>12</v>
      </c>
      <c r="G13" s="53"/>
      <c r="H13" s="319" t="s">
        <v>186</v>
      </c>
      <c r="I13" s="320"/>
      <c r="J13" s="46"/>
    </row>
    <row r="14" spans="1:10" s="6" customFormat="1" ht="12.75" customHeight="1" x14ac:dyDescent="0.2">
      <c r="A14" s="50"/>
      <c r="B14" s="50"/>
      <c r="C14" s="50"/>
      <c r="D14" s="50"/>
      <c r="E14" s="47"/>
      <c r="F14" s="47"/>
      <c r="G14" s="53"/>
      <c r="H14" s="1"/>
      <c r="I14" s="54"/>
      <c r="J14" s="46"/>
    </row>
    <row r="15" spans="1:10" s="6" customFormat="1" ht="18.75" x14ac:dyDescent="0.4">
      <c r="A15" s="55" t="s">
        <v>13</v>
      </c>
      <c r="B15" s="55"/>
      <c r="C15" s="56"/>
      <c r="D15" s="57"/>
      <c r="E15" s="58"/>
      <c r="F15" s="58"/>
      <c r="G15" s="59"/>
      <c r="H15" s="50"/>
      <c r="I15" s="50"/>
      <c r="J15" s="46"/>
    </row>
    <row r="16" spans="1:10" s="6" customFormat="1" ht="19.5" x14ac:dyDescent="0.4">
      <c r="A16" s="60" t="s">
        <v>14</v>
      </c>
      <c r="B16" s="55"/>
      <c r="C16" s="56"/>
      <c r="D16" s="57"/>
      <c r="E16" s="218">
        <v>714000</v>
      </c>
      <c r="F16" s="219">
        <v>5346836.84</v>
      </c>
      <c r="G16" s="9">
        <f>H16+I16</f>
        <v>5360879.88</v>
      </c>
      <c r="H16" s="218">
        <v>5360879.88</v>
      </c>
      <c r="I16" s="218">
        <v>0</v>
      </c>
      <c r="J16" s="46"/>
    </row>
    <row r="17" spans="1:10" s="6" customFormat="1" ht="20.25" customHeight="1" x14ac:dyDescent="0.35">
      <c r="A17" s="3"/>
      <c r="B17" s="46"/>
      <c r="C17" s="46"/>
      <c r="D17" s="46"/>
      <c r="J17" s="46"/>
    </row>
    <row r="18" spans="1:10" s="6" customFormat="1" ht="19.5" x14ac:dyDescent="0.4">
      <c r="A18" s="60" t="s">
        <v>15</v>
      </c>
      <c r="B18" s="4"/>
      <c r="C18" s="4"/>
      <c r="D18" s="4"/>
      <c r="E18" s="218">
        <v>714000</v>
      </c>
      <c r="F18" s="219">
        <v>5506009.5899999999</v>
      </c>
      <c r="G18" s="9">
        <f>H18+I18</f>
        <v>5402680.0499999998</v>
      </c>
      <c r="H18" s="218">
        <v>5402680.0499999998</v>
      </c>
      <c r="I18" s="218">
        <v>0</v>
      </c>
      <c r="J18" s="4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61"/>
      <c r="F20" s="61"/>
      <c r="G20" s="62"/>
      <c r="H20" s="2"/>
      <c r="I20" s="2"/>
      <c r="J20" s="5"/>
    </row>
    <row r="21" spans="1:10" ht="19.5" x14ac:dyDescent="0.4">
      <c r="A21" s="63" t="s">
        <v>16</v>
      </c>
      <c r="B21" s="61"/>
      <c r="C21" s="61"/>
      <c r="D21" s="61"/>
      <c r="E21" s="61"/>
      <c r="F21" s="61"/>
      <c r="G21" s="64"/>
      <c r="H21" s="62"/>
      <c r="I21" s="62"/>
      <c r="J21" s="62"/>
    </row>
    <row r="22" spans="1:10" ht="18" x14ac:dyDescent="0.35">
      <c r="A22" s="61"/>
      <c r="B22" s="61"/>
      <c r="C22" s="65" t="s">
        <v>38</v>
      </c>
      <c r="D22" s="61"/>
      <c r="E22" s="61"/>
      <c r="F22" s="61"/>
      <c r="G22" s="7">
        <f>H22+I22</f>
        <v>0</v>
      </c>
      <c r="H22" s="8">
        <v>0</v>
      </c>
      <c r="I22" s="8">
        <v>0</v>
      </c>
      <c r="J22" s="62"/>
    </row>
    <row r="23" spans="1:10" ht="18" x14ac:dyDescent="0.35">
      <c r="A23" s="61"/>
      <c r="B23" s="61"/>
      <c r="C23" s="65"/>
      <c r="D23" s="61"/>
      <c r="E23" s="61"/>
      <c r="F23" s="61"/>
      <c r="G23" s="7"/>
      <c r="H23" s="8"/>
      <c r="I23" s="8"/>
      <c r="J23" s="62"/>
    </row>
    <row r="24" spans="1:10" ht="22.5" x14ac:dyDescent="0.45">
      <c r="A24" s="66" t="s">
        <v>34</v>
      </c>
      <c r="B24" s="66"/>
      <c r="C24" s="67"/>
      <c r="D24" s="66"/>
      <c r="E24" s="66"/>
      <c r="F24" s="66"/>
      <c r="G24" s="68">
        <f>G18-G16-G22</f>
        <v>41800.169999999925</v>
      </c>
      <c r="H24" s="68">
        <f>H18-H16-H22</f>
        <v>41800.169999999925</v>
      </c>
      <c r="I24" s="68">
        <f>I18-I16-I22</f>
        <v>0</v>
      </c>
      <c r="J24" s="69"/>
    </row>
    <row r="26" spans="1:10" ht="24" customHeight="1" x14ac:dyDescent="0.2">
      <c r="H26" s="70"/>
    </row>
    <row r="28" spans="1:10" ht="19.5" x14ac:dyDescent="0.4">
      <c r="A28" s="55" t="s">
        <v>17</v>
      </c>
      <c r="B28" s="55" t="s">
        <v>35</v>
      </c>
      <c r="C28" s="55"/>
      <c r="D28" s="4"/>
      <c r="E28" s="4"/>
      <c r="F28" s="50"/>
      <c r="G28" s="71">
        <f>G29+G30+G31</f>
        <v>41800.17</v>
      </c>
      <c r="H28" s="72"/>
      <c r="I28" s="73"/>
      <c r="J28" s="70"/>
    </row>
    <row r="29" spans="1:10" s="6" customFormat="1" ht="18.75" x14ac:dyDescent="0.4">
      <c r="A29" s="74"/>
      <c r="B29" s="74"/>
      <c r="C29" s="75" t="s">
        <v>18</v>
      </c>
      <c r="D29" s="76"/>
      <c r="E29" s="77"/>
      <c r="F29" s="70" t="s">
        <v>20</v>
      </c>
      <c r="G29" s="8">
        <v>0</v>
      </c>
      <c r="H29" s="72"/>
      <c r="I29" s="73"/>
    </row>
    <row r="30" spans="1:10" s="6" customFormat="1" ht="18.75" x14ac:dyDescent="0.4">
      <c r="A30" s="74"/>
      <c r="B30" s="74"/>
      <c r="C30" s="75"/>
      <c r="D30" s="76"/>
      <c r="E30" s="77"/>
      <c r="F30" s="70" t="s">
        <v>19</v>
      </c>
      <c r="G30" s="8">
        <v>41800.17</v>
      </c>
      <c r="H30" s="72"/>
      <c r="I30" s="73"/>
    </row>
    <row r="31" spans="1:10" s="6" customFormat="1" ht="18.75" x14ac:dyDescent="0.4">
      <c r="A31" s="74"/>
      <c r="B31" s="74"/>
      <c r="C31" s="75" t="s">
        <v>21</v>
      </c>
      <c r="D31" s="76"/>
      <c r="E31" s="77"/>
      <c r="F31" s="70" t="s">
        <v>155</v>
      </c>
      <c r="G31" s="78">
        <v>0</v>
      </c>
      <c r="H31" s="79"/>
      <c r="I31" s="73"/>
    </row>
    <row r="32" spans="1:10" s="6" customFormat="1" x14ac:dyDescent="0.2">
      <c r="A32" s="321"/>
      <c r="B32" s="322"/>
      <c r="C32" s="322"/>
      <c r="D32" s="322"/>
      <c r="E32" s="322"/>
      <c r="F32" s="322"/>
      <c r="G32" s="322"/>
      <c r="H32" s="322"/>
      <c r="I32" s="322"/>
    </row>
    <row r="33" spans="1:10" s="6" customFormat="1" x14ac:dyDescent="0.2">
      <c r="A33" s="322"/>
      <c r="B33" s="322"/>
      <c r="C33" s="322"/>
      <c r="D33" s="322"/>
      <c r="E33" s="322"/>
      <c r="F33" s="322"/>
      <c r="G33" s="322"/>
      <c r="H33" s="322"/>
      <c r="I33" s="322"/>
    </row>
    <row r="34" spans="1:10" x14ac:dyDescent="0.2">
      <c r="A34" s="322"/>
      <c r="B34" s="322"/>
      <c r="C34" s="322"/>
      <c r="D34" s="322"/>
      <c r="E34" s="322"/>
      <c r="F34" s="322"/>
      <c r="G34" s="322"/>
      <c r="H34" s="322"/>
      <c r="I34" s="322"/>
      <c r="J34" s="80"/>
    </row>
    <row r="35" spans="1:10" ht="19.5" x14ac:dyDescent="0.4">
      <c r="A35" s="55" t="s">
        <v>22</v>
      </c>
      <c r="B35" s="55" t="s">
        <v>30</v>
      </c>
      <c r="C35" s="55"/>
      <c r="D35" s="81"/>
      <c r="E35" s="59"/>
      <c r="F35" s="4"/>
      <c r="G35" s="82"/>
      <c r="H35" s="73"/>
      <c r="I35" s="73"/>
      <c r="J35" s="80"/>
    </row>
    <row r="36" spans="1:10" ht="18.75" x14ac:dyDescent="0.4">
      <c r="A36" s="55"/>
      <c r="B36" s="55"/>
      <c r="C36" s="55"/>
      <c r="D36" s="81"/>
      <c r="F36" s="83" t="s">
        <v>36</v>
      </c>
      <c r="G36" s="194" t="s">
        <v>6</v>
      </c>
      <c r="H36" s="50"/>
      <c r="I36" s="84" t="s">
        <v>39</v>
      </c>
      <c r="J36" s="80"/>
    </row>
    <row r="37" spans="1:10" ht="15" customHeight="1" x14ac:dyDescent="0.35">
      <c r="A37" s="85" t="s">
        <v>31</v>
      </c>
      <c r="B37" s="86"/>
      <c r="C37" s="3"/>
      <c r="D37" s="86"/>
      <c r="E37" s="59"/>
      <c r="F37" s="124">
        <v>0</v>
      </c>
      <c r="G37" s="124">
        <v>0</v>
      </c>
      <c r="H37" s="72"/>
      <c r="I37" s="88" t="s">
        <v>157</v>
      </c>
      <c r="J37" s="80"/>
    </row>
    <row r="38" spans="1:10" ht="16.5" x14ac:dyDescent="0.35">
      <c r="A38" s="85" t="s">
        <v>42</v>
      </c>
      <c r="B38" s="86"/>
      <c r="C38" s="3"/>
      <c r="D38" s="89"/>
      <c r="E38" s="89"/>
      <c r="F38" s="124">
        <v>0</v>
      </c>
      <c r="G38" s="124">
        <v>0</v>
      </c>
      <c r="H38" s="72"/>
      <c r="I38" s="88" t="s">
        <v>157</v>
      </c>
      <c r="J38" s="13"/>
    </row>
    <row r="39" spans="1:10" ht="16.5" x14ac:dyDescent="0.35">
      <c r="A39" s="85" t="s">
        <v>43</v>
      </c>
      <c r="B39" s="86"/>
      <c r="C39" s="3"/>
      <c r="D39" s="89"/>
      <c r="E39" s="89"/>
      <c r="F39" s="124">
        <v>0</v>
      </c>
      <c r="G39" s="124">
        <v>0</v>
      </c>
      <c r="H39" s="72"/>
      <c r="I39" s="88" t="s">
        <v>157</v>
      </c>
      <c r="J39" s="13"/>
    </row>
    <row r="40" spans="1:10" ht="16.5" customHeight="1" x14ac:dyDescent="0.2">
      <c r="A40" s="90" t="s">
        <v>171</v>
      </c>
      <c r="B40" s="90"/>
      <c r="C40" s="90"/>
      <c r="D40" s="90"/>
      <c r="E40" s="90"/>
      <c r="F40" s="124">
        <v>0</v>
      </c>
      <c r="G40" s="124">
        <v>0</v>
      </c>
      <c r="H40" s="72"/>
      <c r="I40" s="88" t="s">
        <v>157</v>
      </c>
      <c r="J40" s="13"/>
    </row>
    <row r="41" spans="1:10" ht="16.5" x14ac:dyDescent="0.35">
      <c r="A41" s="85" t="s">
        <v>37</v>
      </c>
      <c r="B41" s="58"/>
      <c r="C41" s="58"/>
      <c r="D41" s="91"/>
      <c r="E41" s="91" t="s">
        <v>156</v>
      </c>
      <c r="F41" s="124">
        <v>0</v>
      </c>
      <c r="G41" s="124">
        <v>0</v>
      </c>
      <c r="H41" s="72"/>
      <c r="I41" s="92" t="s">
        <v>157</v>
      </c>
      <c r="J41" s="13"/>
    </row>
    <row r="42" spans="1:10" x14ac:dyDescent="0.2">
      <c r="A42" s="323"/>
      <c r="B42" s="324"/>
      <c r="C42" s="324"/>
      <c r="D42" s="324"/>
      <c r="E42" s="324"/>
      <c r="F42" s="324"/>
      <c r="G42" s="324"/>
      <c r="H42" s="324"/>
      <c r="I42" s="324"/>
      <c r="J42" s="13"/>
    </row>
    <row r="43" spans="1:10" ht="16.5" x14ac:dyDescent="0.35">
      <c r="A43" s="85"/>
      <c r="B43" s="58"/>
      <c r="C43" s="58"/>
      <c r="D43" s="91"/>
      <c r="E43" s="91"/>
      <c r="F43" s="87"/>
      <c r="G43" s="87"/>
      <c r="H43" s="72"/>
      <c r="I43" s="92"/>
      <c r="J43" s="13"/>
    </row>
    <row r="44" spans="1:10" ht="19.5" thickBot="1" x14ac:dyDescent="0.45">
      <c r="A44" s="55" t="s">
        <v>23</v>
      </c>
      <c r="B44" s="55" t="s">
        <v>24</v>
      </c>
      <c r="C44" s="57"/>
      <c r="D44" s="59"/>
      <c r="E44" s="59"/>
      <c r="F44" s="94"/>
      <c r="G44" s="95"/>
      <c r="H44" s="325" t="s">
        <v>41</v>
      </c>
      <c r="I44" s="320"/>
      <c r="J44" s="13"/>
    </row>
    <row r="45" spans="1:10" ht="18.75" thickTop="1" x14ac:dyDescent="0.35">
      <c r="A45" s="196"/>
      <c r="B45" s="197"/>
      <c r="C45" s="198"/>
      <c r="D45" s="197"/>
      <c r="E45" s="199" t="s">
        <v>191</v>
      </c>
      <c r="F45" s="200" t="s">
        <v>25</v>
      </c>
      <c r="G45" s="201" t="s">
        <v>26</v>
      </c>
      <c r="H45" s="202" t="s">
        <v>27</v>
      </c>
      <c r="I45" s="203" t="s">
        <v>40</v>
      </c>
      <c r="J45" s="13"/>
    </row>
    <row r="46" spans="1:10" x14ac:dyDescent="0.2">
      <c r="A46" s="204"/>
      <c r="B46" s="205"/>
      <c r="C46" s="205"/>
      <c r="D46" s="205"/>
      <c r="E46" s="204"/>
      <c r="F46" s="318"/>
      <c r="G46" s="206"/>
      <c r="H46" s="207">
        <v>41274</v>
      </c>
      <c r="I46" s="208">
        <v>41274</v>
      </c>
      <c r="J46" s="13"/>
    </row>
    <row r="47" spans="1:10" x14ac:dyDescent="0.2">
      <c r="A47" s="204"/>
      <c r="B47" s="205"/>
      <c r="C47" s="205"/>
      <c r="D47" s="205"/>
      <c r="E47" s="204"/>
      <c r="F47" s="318"/>
      <c r="G47" s="209"/>
      <c r="H47" s="209"/>
      <c r="I47" s="210"/>
      <c r="J47" s="13"/>
    </row>
    <row r="48" spans="1:10" ht="13.5" thickBot="1" x14ac:dyDescent="0.25">
      <c r="A48" s="211"/>
      <c r="B48" s="212"/>
      <c r="C48" s="212"/>
      <c r="D48" s="212"/>
      <c r="E48" s="211"/>
      <c r="F48" s="213"/>
      <c r="G48" s="214"/>
      <c r="H48" s="214"/>
      <c r="I48" s="215"/>
      <c r="J48" s="13"/>
    </row>
    <row r="49" spans="1:10" ht="13.5" thickTop="1" x14ac:dyDescent="0.2">
      <c r="A49" s="96"/>
      <c r="B49" s="97"/>
      <c r="C49" s="97" t="s">
        <v>20</v>
      </c>
      <c r="D49" s="97"/>
      <c r="E49" s="98">
        <v>525476</v>
      </c>
      <c r="F49" s="99">
        <v>0</v>
      </c>
      <c r="G49" s="100">
        <v>126330</v>
      </c>
      <c r="H49" s="100">
        <f>E49+F49-G49</f>
        <v>399146</v>
      </c>
      <c r="I49" s="101">
        <f>H49</f>
        <v>399146</v>
      </c>
      <c r="J49" s="13"/>
    </row>
    <row r="50" spans="1:10" x14ac:dyDescent="0.2">
      <c r="A50" s="102"/>
      <c r="B50" s="103"/>
      <c r="C50" s="103" t="s">
        <v>28</v>
      </c>
      <c r="D50" s="103"/>
      <c r="E50" s="104">
        <v>34394.199999999997</v>
      </c>
      <c r="F50" s="105">
        <v>30986</v>
      </c>
      <c r="G50" s="106">
        <v>53400</v>
      </c>
      <c r="H50" s="106">
        <f>E50+F50-G50</f>
        <v>11980.199999999997</v>
      </c>
      <c r="I50" s="107">
        <v>1647.2</v>
      </c>
      <c r="J50" s="13"/>
    </row>
    <row r="51" spans="1:10" x14ac:dyDescent="0.2">
      <c r="A51" s="102"/>
      <c r="B51" s="103"/>
      <c r="C51" s="103" t="s">
        <v>19</v>
      </c>
      <c r="D51" s="103"/>
      <c r="E51" s="104">
        <v>180000.18</v>
      </c>
      <c r="F51" s="105">
        <f>34838.68+309042.2</f>
        <v>343880.88</v>
      </c>
      <c r="G51" s="106">
        <v>20910</v>
      </c>
      <c r="H51" s="106">
        <f t="shared" ref="H51:H52" si="0">E51+F51-G51</f>
        <v>502971.06</v>
      </c>
      <c r="I51" s="107">
        <f>H51</f>
        <v>502971.06</v>
      </c>
      <c r="J51" s="13"/>
    </row>
    <row r="52" spans="1:10" x14ac:dyDescent="0.2">
      <c r="A52" s="102"/>
      <c r="B52" s="103"/>
      <c r="C52" s="103" t="s">
        <v>29</v>
      </c>
      <c r="D52" s="103"/>
      <c r="E52" s="104">
        <v>174023.76</v>
      </c>
      <c r="F52" s="105">
        <v>0</v>
      </c>
      <c r="G52" s="106">
        <v>0</v>
      </c>
      <c r="H52" s="106">
        <f t="shared" si="0"/>
        <v>174023.76</v>
      </c>
      <c r="I52" s="107">
        <f>H52</f>
        <v>174023.76</v>
      </c>
      <c r="J52" s="13"/>
    </row>
    <row r="53" spans="1:10" ht="18.75" thickBot="1" x14ac:dyDescent="0.4">
      <c r="A53" s="108" t="s">
        <v>12</v>
      </c>
      <c r="B53" s="109"/>
      <c r="C53" s="109"/>
      <c r="D53" s="109"/>
      <c r="E53" s="110">
        <f>E49+E50+E51+E52</f>
        <v>913894.1399999999</v>
      </c>
      <c r="F53" s="111">
        <f>F49+F50+F51+F52</f>
        <v>374866.88</v>
      </c>
      <c r="G53" s="111">
        <f>G49+G50+G51+G52</f>
        <v>200640</v>
      </c>
      <c r="H53" s="111">
        <f>H49+H50+H51+H52</f>
        <v>1088121.02</v>
      </c>
      <c r="I53" s="112">
        <f>I49+I50+I51+I52</f>
        <v>1077788.02</v>
      </c>
      <c r="J53" s="13"/>
    </row>
    <row r="54" spans="1:10" ht="18.75" thickTop="1" x14ac:dyDescent="0.35">
      <c r="A54" s="113"/>
      <c r="B54" s="114"/>
      <c r="C54" s="114"/>
      <c r="D54" s="59"/>
      <c r="E54" s="59"/>
      <c r="F54" s="94"/>
      <c r="G54" s="95"/>
      <c r="H54" s="115"/>
      <c r="I54" s="115"/>
      <c r="J54" s="13"/>
    </row>
    <row r="55" spans="1:10" ht="18" x14ac:dyDescent="0.35">
      <c r="A55" s="113"/>
      <c r="B55" s="114"/>
      <c r="C55" s="114"/>
      <c r="D55" s="59"/>
      <c r="E55" s="59"/>
      <c r="F55" s="94"/>
      <c r="G55" s="116"/>
      <c r="H55" s="117"/>
      <c r="I55" s="117"/>
      <c r="J55" s="13"/>
    </row>
    <row r="56" spans="1:10" ht="1.5" customHeight="1" x14ac:dyDescent="0.35">
      <c r="A56" s="118"/>
      <c r="B56" s="119"/>
      <c r="C56" s="119"/>
      <c r="D56" s="120"/>
      <c r="E56" s="120"/>
      <c r="F56" s="117"/>
      <c r="G56" s="117"/>
      <c r="H56" s="117"/>
      <c r="I56" s="117"/>
      <c r="J56" s="13"/>
    </row>
    <row r="57" spans="1:10" x14ac:dyDescent="0.2">
      <c r="A57" s="121"/>
      <c r="B57" s="121"/>
      <c r="C57" s="121"/>
      <c r="D57" s="121"/>
      <c r="E57" s="121"/>
      <c r="F57" s="121"/>
      <c r="G57" s="121"/>
      <c r="H57" s="121"/>
      <c r="I57" s="121"/>
    </row>
  </sheetData>
  <mergeCells count="11">
    <mergeCell ref="A2:D2"/>
    <mergeCell ref="E2:I2"/>
    <mergeCell ref="E3:I3"/>
    <mergeCell ref="E4:I4"/>
    <mergeCell ref="F46:F47"/>
    <mergeCell ref="E5:I5"/>
    <mergeCell ref="E7:I7"/>
    <mergeCell ref="H13:I13"/>
    <mergeCell ref="A32:I34"/>
    <mergeCell ref="A42:I42"/>
    <mergeCell ref="H44:I44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zoomScaleNormal="100" workbookViewId="0">
      <selection activeCell="B35" sqref="B35:B36"/>
    </sheetView>
  </sheetViews>
  <sheetFormatPr defaultRowHeight="12.75" x14ac:dyDescent="0.2"/>
  <cols>
    <col min="1" max="1" width="7.5703125" style="38" customWidth="1"/>
    <col min="2" max="2" width="2.5703125" style="38" customWidth="1"/>
    <col min="3" max="3" width="8.42578125" style="38" customWidth="1"/>
    <col min="4" max="4" width="8.28515625" style="38" customWidth="1"/>
    <col min="5" max="5" width="14.7109375" style="38" customWidth="1"/>
    <col min="6" max="6" width="15.5703125" style="38" customWidth="1"/>
    <col min="7" max="8" width="14.7109375" style="38" customWidth="1"/>
    <col min="9" max="9" width="15" style="38" customWidth="1"/>
    <col min="10" max="10" width="16.85546875" style="38" customWidth="1"/>
    <col min="11" max="16384" width="9.140625" style="12"/>
  </cols>
  <sheetData>
    <row r="1" spans="1:10" ht="19.5" x14ac:dyDescent="0.4">
      <c r="A1" s="36" t="s">
        <v>0</v>
      </c>
      <c r="B1" s="37"/>
      <c r="C1" s="37"/>
      <c r="D1" s="37"/>
    </row>
    <row r="2" spans="1:10" ht="19.5" x14ac:dyDescent="0.4">
      <c r="A2" s="314" t="s">
        <v>1</v>
      </c>
      <c r="B2" s="314"/>
      <c r="C2" s="314"/>
      <c r="D2" s="314"/>
      <c r="E2" s="315" t="s">
        <v>138</v>
      </c>
      <c r="F2" s="315"/>
      <c r="G2" s="315"/>
      <c r="H2" s="315"/>
      <c r="I2" s="315"/>
      <c r="J2" s="40"/>
    </row>
    <row r="3" spans="1:10" ht="9.75" customHeight="1" x14ac:dyDescent="0.4">
      <c r="A3" s="39"/>
      <c r="B3" s="39"/>
      <c r="C3" s="39"/>
      <c r="D3" s="39"/>
      <c r="E3" s="316" t="s">
        <v>32</v>
      </c>
      <c r="F3" s="316"/>
      <c r="G3" s="316"/>
      <c r="H3" s="316"/>
      <c r="I3" s="316"/>
      <c r="J3" s="40"/>
    </row>
    <row r="4" spans="1:10" ht="15.75" x14ac:dyDescent="0.25">
      <c r="A4" s="41" t="s">
        <v>2</v>
      </c>
      <c r="E4" s="326" t="s">
        <v>139</v>
      </c>
      <c r="F4" s="326"/>
      <c r="G4" s="326"/>
      <c r="H4" s="326"/>
      <c r="I4" s="326"/>
    </row>
    <row r="5" spans="1:10" ht="7.5" customHeight="1" x14ac:dyDescent="0.25">
      <c r="A5" s="41"/>
      <c r="E5" s="316" t="s">
        <v>32</v>
      </c>
      <c r="F5" s="316"/>
      <c r="G5" s="316"/>
      <c r="H5" s="316"/>
      <c r="I5" s="316"/>
    </row>
    <row r="6" spans="1:10" ht="19.5" x14ac:dyDescent="0.4">
      <c r="A6" s="40" t="s">
        <v>154</v>
      </c>
      <c r="E6" s="43">
        <v>14616831</v>
      </c>
      <c r="F6" s="43"/>
      <c r="G6" s="44" t="s">
        <v>3</v>
      </c>
      <c r="H6" s="42"/>
      <c r="I6" s="42">
        <v>1216</v>
      </c>
    </row>
    <row r="7" spans="1:10" ht="8.25" customHeight="1" x14ac:dyDescent="0.4">
      <c r="A7" s="40"/>
      <c r="E7" s="316" t="s">
        <v>33</v>
      </c>
      <c r="F7" s="316"/>
      <c r="G7" s="316"/>
      <c r="H7" s="316"/>
      <c r="I7" s="316"/>
    </row>
    <row r="8" spans="1:10" ht="19.5" hidden="1" x14ac:dyDescent="0.4">
      <c r="A8" s="40"/>
      <c r="E8" s="42"/>
      <c r="F8" s="42"/>
      <c r="G8" s="42"/>
      <c r="H8" s="44"/>
      <c r="I8" s="42"/>
    </row>
    <row r="9" spans="1:10" ht="30.75" customHeight="1" x14ac:dyDescent="0.4">
      <c r="A9" s="40"/>
      <c r="E9" s="42"/>
      <c r="F9" s="42"/>
      <c r="G9" s="42"/>
      <c r="H9" s="44"/>
      <c r="I9" s="42"/>
    </row>
    <row r="11" spans="1:10" s="6" customFormat="1" ht="15" customHeight="1" x14ac:dyDescent="0.4">
      <c r="A11" s="45"/>
      <c r="B11" s="46"/>
      <c r="C11" s="46"/>
      <c r="D11" s="46"/>
      <c r="E11" s="47" t="s">
        <v>4</v>
      </c>
      <c r="F11" s="47" t="s">
        <v>5</v>
      </c>
      <c r="G11" s="48" t="s">
        <v>6</v>
      </c>
      <c r="H11" s="49" t="s">
        <v>7</v>
      </c>
      <c r="I11" s="49"/>
      <c r="J11" s="46"/>
    </row>
    <row r="12" spans="1:10" s="6" customFormat="1" ht="15" customHeight="1" x14ac:dyDescent="0.4">
      <c r="A12" s="50"/>
      <c r="B12" s="50"/>
      <c r="C12" s="50"/>
      <c r="D12" s="50"/>
      <c r="E12" s="47" t="s">
        <v>8</v>
      </c>
      <c r="F12" s="47" t="s">
        <v>8</v>
      </c>
      <c r="G12" s="48" t="s">
        <v>9</v>
      </c>
      <c r="H12" s="51" t="s">
        <v>10</v>
      </c>
      <c r="I12" s="52" t="s">
        <v>11</v>
      </c>
      <c r="J12" s="46"/>
    </row>
    <row r="13" spans="1:10" s="6" customFormat="1" ht="12.75" customHeight="1" x14ac:dyDescent="0.2">
      <c r="A13" s="50"/>
      <c r="B13" s="50"/>
      <c r="C13" s="50"/>
      <c r="D13" s="50"/>
      <c r="E13" s="47" t="s">
        <v>12</v>
      </c>
      <c r="F13" s="47" t="s">
        <v>12</v>
      </c>
      <c r="G13" s="53"/>
      <c r="H13" s="327" t="s">
        <v>186</v>
      </c>
      <c r="I13" s="327"/>
      <c r="J13" s="46"/>
    </row>
    <row r="14" spans="1:10" s="6" customFormat="1" ht="12.75" customHeight="1" x14ac:dyDescent="0.2">
      <c r="A14" s="50"/>
      <c r="B14" s="50"/>
      <c r="C14" s="50"/>
      <c r="D14" s="50"/>
      <c r="E14" s="47"/>
      <c r="F14" s="47"/>
      <c r="G14" s="53"/>
      <c r="H14" s="1"/>
      <c r="I14" s="54"/>
      <c r="J14" s="46"/>
    </row>
    <row r="15" spans="1:10" s="6" customFormat="1" ht="18.75" x14ac:dyDescent="0.4">
      <c r="A15" s="55" t="s">
        <v>13</v>
      </c>
      <c r="B15" s="55"/>
      <c r="C15" s="56"/>
      <c r="D15" s="57"/>
      <c r="E15" s="58"/>
      <c r="F15" s="58"/>
      <c r="G15" s="59"/>
      <c r="H15" s="50"/>
      <c r="I15" s="50"/>
      <c r="J15" s="46"/>
    </row>
    <row r="16" spans="1:10" s="6" customFormat="1" ht="19.5" x14ac:dyDescent="0.4">
      <c r="A16" s="60" t="s">
        <v>14</v>
      </c>
      <c r="B16" s="55"/>
      <c r="C16" s="56"/>
      <c r="D16" s="57"/>
      <c r="E16" s="218">
        <v>3295000</v>
      </c>
      <c r="F16" s="219">
        <v>15500688</v>
      </c>
      <c r="G16" s="9">
        <f>H16+I16</f>
        <v>17086963.629999999</v>
      </c>
      <c r="H16" s="218">
        <v>17012640.43</v>
      </c>
      <c r="I16" s="218">
        <v>74323.199999999997</v>
      </c>
      <c r="J16" s="46"/>
    </row>
    <row r="17" spans="1:10" s="6" customFormat="1" ht="20.25" customHeight="1" x14ac:dyDescent="0.35">
      <c r="A17" s="3"/>
      <c r="B17" s="46"/>
      <c r="C17" s="46"/>
      <c r="D17" s="46"/>
      <c r="J17" s="46"/>
    </row>
    <row r="18" spans="1:10" s="6" customFormat="1" ht="19.5" x14ac:dyDescent="0.4">
      <c r="A18" s="60" t="s">
        <v>15</v>
      </c>
      <c r="B18" s="4"/>
      <c r="C18" s="4"/>
      <c r="D18" s="4"/>
      <c r="E18" s="218">
        <v>3425000</v>
      </c>
      <c r="F18" s="219">
        <v>17530463.609999999</v>
      </c>
      <c r="G18" s="9">
        <f>H18+I18</f>
        <v>16893465.109999999</v>
      </c>
      <c r="H18" s="218">
        <v>16692263.91</v>
      </c>
      <c r="I18" s="218">
        <v>201201.2</v>
      </c>
      <c r="J18" s="4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61"/>
      <c r="F20" s="61"/>
      <c r="G20" s="62"/>
      <c r="H20" s="2"/>
      <c r="I20" s="2"/>
      <c r="J20" s="5"/>
    </row>
    <row r="21" spans="1:10" ht="19.5" x14ac:dyDescent="0.4">
      <c r="A21" s="63" t="s">
        <v>16</v>
      </c>
      <c r="B21" s="61"/>
      <c r="C21" s="61"/>
      <c r="D21" s="61"/>
      <c r="E21" s="61"/>
      <c r="F21" s="61"/>
      <c r="G21" s="64"/>
      <c r="H21" s="62"/>
      <c r="I21" s="62"/>
      <c r="J21" s="62"/>
    </row>
    <row r="22" spans="1:10" ht="18" x14ac:dyDescent="0.35">
      <c r="A22" s="61"/>
      <c r="B22" s="61"/>
      <c r="C22" s="65" t="s">
        <v>38</v>
      </c>
      <c r="D22" s="61"/>
      <c r="E22" s="61"/>
      <c r="F22" s="61"/>
      <c r="G22" s="7">
        <f>H22+I22</f>
        <v>0</v>
      </c>
      <c r="H22" s="8">
        <v>0</v>
      </c>
      <c r="I22" s="8">
        <v>0</v>
      </c>
      <c r="J22" s="62"/>
    </row>
    <row r="23" spans="1:10" ht="18" x14ac:dyDescent="0.35">
      <c r="A23" s="61"/>
      <c r="B23" s="61"/>
      <c r="C23" s="65"/>
      <c r="D23" s="61"/>
      <c r="E23" s="61"/>
      <c r="F23" s="61"/>
      <c r="G23" s="7"/>
      <c r="H23" s="8"/>
      <c r="I23" s="8"/>
      <c r="J23" s="62"/>
    </row>
    <row r="24" spans="1:10" ht="22.5" x14ac:dyDescent="0.45">
      <c r="A24" s="66" t="s">
        <v>34</v>
      </c>
      <c r="B24" s="66"/>
      <c r="C24" s="67"/>
      <c r="D24" s="66"/>
      <c r="E24" s="66"/>
      <c r="F24" s="66"/>
      <c r="G24" s="68">
        <f>G18-G16-G22</f>
        <v>-193498.51999999955</v>
      </c>
      <c r="H24" s="68">
        <f>H18-H16-H22</f>
        <v>-320376.51999999955</v>
      </c>
      <c r="I24" s="68">
        <f>I18-I16-I22</f>
        <v>126878.00000000001</v>
      </c>
      <c r="J24" s="69"/>
    </row>
    <row r="26" spans="1:10" ht="24" customHeight="1" x14ac:dyDescent="0.2">
      <c r="H26" s="70"/>
    </row>
    <row r="28" spans="1:10" ht="19.5" x14ac:dyDescent="0.4">
      <c r="A28" s="55" t="s">
        <v>17</v>
      </c>
      <c r="B28" s="55" t="s">
        <v>35</v>
      </c>
      <c r="C28" s="55"/>
      <c r="D28" s="4"/>
      <c r="E28" s="4"/>
      <c r="F28" s="50"/>
      <c r="G28" s="71">
        <f>G29+G30+G31</f>
        <v>-193498.52</v>
      </c>
      <c r="H28" s="72"/>
      <c r="I28" s="73"/>
      <c r="J28" s="70"/>
    </row>
    <row r="29" spans="1:10" s="6" customFormat="1" ht="18.75" x14ac:dyDescent="0.4">
      <c r="A29" s="74"/>
      <c r="B29" s="74"/>
      <c r="C29" s="75" t="s">
        <v>18</v>
      </c>
      <c r="D29" s="76"/>
      <c r="E29" s="77"/>
      <c r="F29" s="70" t="s">
        <v>20</v>
      </c>
      <c r="G29" s="8">
        <v>0</v>
      </c>
      <c r="H29" s="72"/>
      <c r="I29" s="73"/>
    </row>
    <row r="30" spans="1:10" s="6" customFormat="1" ht="18.75" x14ac:dyDescent="0.4">
      <c r="A30" s="74"/>
      <c r="B30" s="74"/>
      <c r="C30" s="75"/>
      <c r="D30" s="76"/>
      <c r="E30" s="77"/>
      <c r="F30" s="70" t="s">
        <v>19</v>
      </c>
      <c r="G30" s="8">
        <v>0</v>
      </c>
      <c r="H30" s="72"/>
      <c r="I30" s="73"/>
    </row>
    <row r="31" spans="1:10" s="6" customFormat="1" ht="18.75" x14ac:dyDescent="0.4">
      <c r="A31" s="74"/>
      <c r="B31" s="74"/>
      <c r="C31" s="75" t="s">
        <v>21</v>
      </c>
      <c r="D31" s="76"/>
      <c r="E31" s="77"/>
      <c r="F31" s="70" t="s">
        <v>155</v>
      </c>
      <c r="G31" s="78">
        <v>-193498.52</v>
      </c>
      <c r="H31" s="79"/>
      <c r="I31" s="73"/>
    </row>
    <row r="32" spans="1:10" s="277" customFormat="1" x14ac:dyDescent="0.2">
      <c r="A32" s="342" t="s">
        <v>205</v>
      </c>
      <c r="B32" s="343"/>
      <c r="C32" s="343"/>
      <c r="D32" s="343"/>
      <c r="E32" s="343"/>
      <c r="F32" s="343"/>
      <c r="G32" s="343"/>
      <c r="H32" s="343"/>
      <c r="I32" s="343"/>
    </row>
    <row r="33" spans="1:10" s="277" customFormat="1" x14ac:dyDescent="0.2">
      <c r="A33" s="343"/>
      <c r="B33" s="343"/>
      <c r="C33" s="343"/>
      <c r="D33" s="343"/>
      <c r="E33" s="343"/>
      <c r="F33" s="343"/>
      <c r="G33" s="343"/>
      <c r="H33" s="343"/>
      <c r="I33" s="343"/>
    </row>
    <row r="34" spans="1:10" s="277" customFormat="1" x14ac:dyDescent="0.2">
      <c r="A34" s="343"/>
      <c r="B34" s="343"/>
      <c r="C34" s="343"/>
      <c r="D34" s="343"/>
      <c r="E34" s="343"/>
      <c r="F34" s="343"/>
      <c r="G34" s="343"/>
      <c r="H34" s="343"/>
      <c r="I34" s="343"/>
      <c r="J34" s="191"/>
    </row>
    <row r="35" spans="1:10" ht="19.5" x14ac:dyDescent="0.4">
      <c r="A35" s="55" t="s">
        <v>22</v>
      </c>
      <c r="B35" s="55" t="s">
        <v>30</v>
      </c>
      <c r="C35" s="55"/>
      <c r="D35" s="81"/>
      <c r="E35" s="59"/>
      <c r="F35" s="4"/>
      <c r="G35" s="82"/>
      <c r="H35" s="73"/>
      <c r="I35" s="73"/>
      <c r="J35" s="80"/>
    </row>
    <row r="36" spans="1:10" ht="18.75" x14ac:dyDescent="0.4">
      <c r="A36" s="55"/>
      <c r="B36" s="55"/>
      <c r="C36" s="55"/>
      <c r="D36" s="81"/>
      <c r="F36" s="83" t="s">
        <v>36</v>
      </c>
      <c r="G36" s="194" t="s">
        <v>6</v>
      </c>
      <c r="H36" s="50"/>
      <c r="I36" s="84" t="s">
        <v>39</v>
      </c>
      <c r="J36" s="80"/>
    </row>
    <row r="37" spans="1:10" ht="15" customHeight="1" x14ac:dyDescent="0.35">
      <c r="A37" s="85" t="s">
        <v>31</v>
      </c>
      <c r="B37" s="86"/>
      <c r="C37" s="3"/>
      <c r="D37" s="86"/>
      <c r="E37" s="59"/>
      <c r="F37" s="124">
        <v>150000</v>
      </c>
      <c r="G37" s="124">
        <v>150000</v>
      </c>
      <c r="H37" s="217"/>
      <c r="I37" s="88">
        <f>G37/F37</f>
        <v>1</v>
      </c>
      <c r="J37" s="80"/>
    </row>
    <row r="38" spans="1:10" ht="16.5" x14ac:dyDescent="0.35">
      <c r="A38" s="85" t="s">
        <v>42</v>
      </c>
      <c r="B38" s="86"/>
      <c r="C38" s="3"/>
      <c r="D38" s="89"/>
      <c r="E38" s="89"/>
      <c r="F38" s="124">
        <v>318788</v>
      </c>
      <c r="G38" s="124">
        <v>318788</v>
      </c>
      <c r="H38" s="217"/>
      <c r="I38" s="88">
        <f>G38/F38</f>
        <v>1</v>
      </c>
      <c r="J38" s="13"/>
    </row>
    <row r="39" spans="1:10" ht="16.5" x14ac:dyDescent="0.35">
      <c r="A39" s="85" t="s">
        <v>43</v>
      </c>
      <c r="B39" s="86"/>
      <c r="C39" s="3"/>
      <c r="D39" s="89"/>
      <c r="E39" s="89"/>
      <c r="F39" s="124">
        <v>0</v>
      </c>
      <c r="G39" s="124">
        <v>0</v>
      </c>
      <c r="H39" s="217"/>
      <c r="I39" s="88" t="s">
        <v>157</v>
      </c>
      <c r="J39" s="13"/>
    </row>
    <row r="40" spans="1:10" ht="16.5" customHeight="1" x14ac:dyDescent="0.2">
      <c r="A40" s="90" t="s">
        <v>171</v>
      </c>
      <c r="B40" s="90"/>
      <c r="C40" s="90"/>
      <c r="D40" s="90"/>
      <c r="E40" s="90"/>
      <c r="F40" s="124">
        <v>241788</v>
      </c>
      <c r="G40" s="124">
        <v>241788</v>
      </c>
      <c r="H40" s="217"/>
      <c r="I40" s="88">
        <f>G40/F40</f>
        <v>1</v>
      </c>
      <c r="J40" s="13"/>
    </row>
    <row r="41" spans="1:10" ht="16.5" x14ac:dyDescent="0.35">
      <c r="A41" s="85" t="s">
        <v>37</v>
      </c>
      <c r="B41" s="58"/>
      <c r="C41" s="58"/>
      <c r="D41" s="91"/>
      <c r="E41" s="91" t="s">
        <v>156</v>
      </c>
      <c r="F41" s="124">
        <v>0</v>
      </c>
      <c r="G41" s="124">
        <v>0</v>
      </c>
      <c r="H41" s="217"/>
      <c r="I41" s="92" t="s">
        <v>157</v>
      </c>
      <c r="J41" s="13"/>
    </row>
    <row r="42" spans="1:10" x14ac:dyDescent="0.2">
      <c r="A42" s="341"/>
      <c r="B42" s="340"/>
      <c r="C42" s="340"/>
      <c r="D42" s="340"/>
      <c r="E42" s="340"/>
      <c r="F42" s="340"/>
      <c r="G42" s="340"/>
      <c r="H42" s="340"/>
      <c r="I42" s="340"/>
      <c r="J42" s="13"/>
    </row>
    <row r="43" spans="1:10" ht="16.5" x14ac:dyDescent="0.35">
      <c r="A43" s="85"/>
      <c r="B43" s="58"/>
      <c r="C43" s="58"/>
      <c r="D43" s="91"/>
      <c r="E43" s="91"/>
      <c r="F43" s="87"/>
      <c r="G43" s="87"/>
      <c r="H43" s="72"/>
      <c r="I43" s="92"/>
      <c r="J43" s="13"/>
    </row>
    <row r="44" spans="1:10" ht="19.5" thickBot="1" x14ac:dyDescent="0.45">
      <c r="A44" s="55" t="s">
        <v>23</v>
      </c>
      <c r="B44" s="55" t="s">
        <v>24</v>
      </c>
      <c r="C44" s="57"/>
      <c r="D44" s="59"/>
      <c r="E44" s="59"/>
      <c r="F44" s="94"/>
      <c r="G44" s="95"/>
      <c r="H44" s="325" t="s">
        <v>41</v>
      </c>
      <c r="I44" s="320"/>
      <c r="J44" s="13"/>
    </row>
    <row r="45" spans="1:10" ht="18.75" thickTop="1" x14ac:dyDescent="0.35">
      <c r="A45" s="196"/>
      <c r="B45" s="197"/>
      <c r="C45" s="198"/>
      <c r="D45" s="197"/>
      <c r="E45" s="199" t="s">
        <v>191</v>
      </c>
      <c r="F45" s="200" t="s">
        <v>25</v>
      </c>
      <c r="G45" s="201" t="s">
        <v>26</v>
      </c>
      <c r="H45" s="202" t="s">
        <v>27</v>
      </c>
      <c r="I45" s="203" t="s">
        <v>40</v>
      </c>
      <c r="J45" s="13"/>
    </row>
    <row r="46" spans="1:10" x14ac:dyDescent="0.2">
      <c r="A46" s="204"/>
      <c r="B46" s="205"/>
      <c r="C46" s="205"/>
      <c r="D46" s="205"/>
      <c r="E46" s="204"/>
      <c r="F46" s="318"/>
      <c r="G46" s="206"/>
      <c r="H46" s="207">
        <v>41274</v>
      </c>
      <c r="I46" s="208">
        <v>41274</v>
      </c>
      <c r="J46" s="13"/>
    </row>
    <row r="47" spans="1:10" x14ac:dyDescent="0.2">
      <c r="A47" s="204"/>
      <c r="B47" s="205"/>
      <c r="C47" s="205"/>
      <c r="D47" s="205"/>
      <c r="E47" s="204"/>
      <c r="F47" s="318"/>
      <c r="G47" s="209"/>
      <c r="H47" s="209"/>
      <c r="I47" s="210"/>
      <c r="J47" s="13"/>
    </row>
    <row r="48" spans="1:10" ht="13.5" thickBot="1" x14ac:dyDescent="0.25">
      <c r="A48" s="211"/>
      <c r="B48" s="212"/>
      <c r="C48" s="212"/>
      <c r="D48" s="212"/>
      <c r="E48" s="211"/>
      <c r="F48" s="213"/>
      <c r="G48" s="214"/>
      <c r="H48" s="214"/>
      <c r="I48" s="215"/>
      <c r="J48" s="13"/>
    </row>
    <row r="49" spans="1:10" ht="13.5" thickTop="1" x14ac:dyDescent="0.2">
      <c r="A49" s="96"/>
      <c r="B49" s="97"/>
      <c r="C49" s="97" t="s">
        <v>20</v>
      </c>
      <c r="D49" s="97"/>
      <c r="E49" s="98">
        <v>6350</v>
      </c>
      <c r="F49" s="99">
        <v>2000</v>
      </c>
      <c r="G49" s="100">
        <v>2000</v>
      </c>
      <c r="H49" s="100">
        <f>E49+F49-G49</f>
        <v>6350</v>
      </c>
      <c r="I49" s="101">
        <f>H49</f>
        <v>6350</v>
      </c>
      <c r="J49" s="13"/>
    </row>
    <row r="50" spans="1:10" x14ac:dyDescent="0.2">
      <c r="A50" s="102"/>
      <c r="B50" s="103"/>
      <c r="C50" s="103" t="s">
        <v>28</v>
      </c>
      <c r="D50" s="103"/>
      <c r="E50" s="104">
        <v>191345.28</v>
      </c>
      <c r="F50" s="105">
        <v>89791</v>
      </c>
      <c r="G50" s="106">
        <v>121010</v>
      </c>
      <c r="H50" s="106">
        <f>E50+F50-G50</f>
        <v>160126.28000000003</v>
      </c>
      <c r="I50" s="107">
        <v>160127.62</v>
      </c>
      <c r="J50" s="13"/>
    </row>
    <row r="51" spans="1:10" x14ac:dyDescent="0.2">
      <c r="A51" s="102"/>
      <c r="B51" s="103"/>
      <c r="C51" s="103" t="s">
        <v>19</v>
      </c>
      <c r="D51" s="103"/>
      <c r="E51" s="104">
        <v>0</v>
      </c>
      <c r="F51" s="105">
        <f>165449.35+263132.79</f>
        <v>428582.14</v>
      </c>
      <c r="G51" s="106">
        <v>165449.35</v>
      </c>
      <c r="H51" s="106">
        <f t="shared" ref="H51:H52" si="0">E51+F51-G51</f>
        <v>263132.79000000004</v>
      </c>
      <c r="I51" s="107">
        <f>H51</f>
        <v>263132.79000000004</v>
      </c>
      <c r="J51" s="13"/>
    </row>
    <row r="52" spans="1:10" x14ac:dyDescent="0.2">
      <c r="A52" s="102"/>
      <c r="B52" s="103"/>
      <c r="C52" s="103" t="s">
        <v>29</v>
      </c>
      <c r="D52" s="103"/>
      <c r="E52" s="104">
        <v>10330.23</v>
      </c>
      <c r="F52" s="105">
        <v>493685.35</v>
      </c>
      <c r="G52" s="106">
        <v>271788</v>
      </c>
      <c r="H52" s="106">
        <f t="shared" si="0"/>
        <v>232227.57999999996</v>
      </c>
      <c r="I52" s="107">
        <f>H52</f>
        <v>232227.57999999996</v>
      </c>
      <c r="J52" s="13"/>
    </row>
    <row r="53" spans="1:10" ht="18.75" thickBot="1" x14ac:dyDescent="0.4">
      <c r="A53" s="108" t="s">
        <v>12</v>
      </c>
      <c r="B53" s="109"/>
      <c r="C53" s="109"/>
      <c r="D53" s="109"/>
      <c r="E53" s="110">
        <f>E49+E50+E51+E52</f>
        <v>208025.51</v>
      </c>
      <c r="F53" s="111">
        <f>F49+F50+F51+F52</f>
        <v>1014058.49</v>
      </c>
      <c r="G53" s="111">
        <f>G49+G50+G51+G52</f>
        <v>560247.35</v>
      </c>
      <c r="H53" s="111">
        <f>H49+H50+H51+H52</f>
        <v>661836.65</v>
      </c>
      <c r="I53" s="112">
        <f>I49+I50+I51+I52</f>
        <v>661837.99</v>
      </c>
      <c r="J53" s="13"/>
    </row>
    <row r="54" spans="1:10" ht="18.75" thickTop="1" x14ac:dyDescent="0.35">
      <c r="A54" s="113"/>
      <c r="B54" s="114"/>
      <c r="C54" s="114"/>
      <c r="D54" s="59"/>
      <c r="E54" s="59"/>
      <c r="F54" s="94"/>
      <c r="G54" s="95"/>
      <c r="H54" s="115"/>
      <c r="I54" s="115"/>
      <c r="J54" s="13"/>
    </row>
    <row r="55" spans="1:10" ht="18" x14ac:dyDescent="0.35">
      <c r="A55" s="113"/>
      <c r="B55" s="114"/>
      <c r="C55" s="114"/>
      <c r="D55" s="59"/>
      <c r="E55" s="59"/>
      <c r="F55" s="94"/>
      <c r="G55" s="116"/>
      <c r="H55" s="117"/>
      <c r="I55" s="117"/>
      <c r="J55" s="13"/>
    </row>
    <row r="56" spans="1:10" ht="1.5" customHeight="1" x14ac:dyDescent="0.35">
      <c r="A56" s="118"/>
      <c r="B56" s="119"/>
      <c r="C56" s="119"/>
      <c r="D56" s="120"/>
      <c r="E56" s="120"/>
      <c r="F56" s="117"/>
      <c r="G56" s="117"/>
      <c r="H56" s="117"/>
      <c r="I56" s="117"/>
      <c r="J56" s="13"/>
    </row>
    <row r="57" spans="1:10" x14ac:dyDescent="0.2">
      <c r="A57" s="121"/>
      <c r="B57" s="121"/>
      <c r="C57" s="121"/>
      <c r="D57" s="121"/>
      <c r="E57" s="121"/>
      <c r="F57" s="121"/>
      <c r="G57" s="121"/>
      <c r="H57" s="121"/>
      <c r="I57" s="121"/>
    </row>
  </sheetData>
  <mergeCells count="11">
    <mergeCell ref="A2:D2"/>
    <mergeCell ref="E2:I2"/>
    <mergeCell ref="E3:I3"/>
    <mergeCell ref="E4:I4"/>
    <mergeCell ref="F46:F47"/>
    <mergeCell ref="E5:I5"/>
    <mergeCell ref="E7:I7"/>
    <mergeCell ref="H13:I13"/>
    <mergeCell ref="A42:I42"/>
    <mergeCell ref="H44:I44"/>
    <mergeCell ref="A32:I34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6"/>
  <sheetViews>
    <sheetView zoomScaleNormal="100" workbookViewId="0">
      <selection activeCell="B35" sqref="B35:B36"/>
    </sheetView>
  </sheetViews>
  <sheetFormatPr defaultRowHeight="12.75" x14ac:dyDescent="0.2"/>
  <cols>
    <col min="1" max="1" width="7.5703125" style="38" customWidth="1"/>
    <col min="2" max="2" width="2.5703125" style="38" customWidth="1"/>
    <col min="3" max="3" width="8.42578125" style="38" customWidth="1"/>
    <col min="4" max="4" width="8.28515625" style="38" customWidth="1"/>
    <col min="5" max="5" width="14.7109375" style="38" customWidth="1"/>
    <col min="6" max="6" width="15.5703125" style="38" customWidth="1"/>
    <col min="7" max="8" width="14.7109375" style="38" customWidth="1"/>
    <col min="9" max="9" width="15.140625" style="38" customWidth="1"/>
    <col min="10" max="10" width="16.85546875" style="38" customWidth="1"/>
    <col min="11" max="16384" width="9.140625" style="12"/>
  </cols>
  <sheetData>
    <row r="1" spans="1:10" ht="19.5" x14ac:dyDescent="0.4">
      <c r="A1" s="36" t="s">
        <v>0</v>
      </c>
      <c r="B1" s="37"/>
      <c r="C1" s="37"/>
      <c r="D1" s="37"/>
    </row>
    <row r="2" spans="1:10" ht="19.5" x14ac:dyDescent="0.4">
      <c r="A2" s="314" t="s">
        <v>1</v>
      </c>
      <c r="B2" s="314"/>
      <c r="C2" s="314"/>
      <c r="D2" s="314"/>
      <c r="E2" s="315" t="s">
        <v>140</v>
      </c>
      <c r="F2" s="315"/>
      <c r="G2" s="315"/>
      <c r="H2" s="315"/>
      <c r="I2" s="315"/>
      <c r="J2" s="40"/>
    </row>
    <row r="3" spans="1:10" ht="9.75" customHeight="1" x14ac:dyDescent="0.4">
      <c r="A3" s="39"/>
      <c r="B3" s="39"/>
      <c r="C3" s="39"/>
      <c r="D3" s="39"/>
      <c r="E3" s="316" t="s">
        <v>32</v>
      </c>
      <c r="F3" s="316"/>
      <c r="G3" s="316"/>
      <c r="H3" s="316"/>
      <c r="I3" s="316"/>
      <c r="J3" s="40"/>
    </row>
    <row r="4" spans="1:10" ht="15.75" x14ac:dyDescent="0.25">
      <c r="A4" s="41" t="s">
        <v>2</v>
      </c>
      <c r="E4" s="326" t="s">
        <v>91</v>
      </c>
      <c r="F4" s="326"/>
      <c r="G4" s="326"/>
      <c r="H4" s="326"/>
      <c r="I4" s="326"/>
    </row>
    <row r="5" spans="1:10" ht="7.5" customHeight="1" x14ac:dyDescent="0.25">
      <c r="A5" s="41"/>
      <c r="E5" s="316" t="s">
        <v>32</v>
      </c>
      <c r="F5" s="316"/>
      <c r="G5" s="316"/>
      <c r="H5" s="316"/>
      <c r="I5" s="316"/>
    </row>
    <row r="6" spans="1:10" ht="19.5" x14ac:dyDescent="0.4">
      <c r="A6" s="40" t="s">
        <v>154</v>
      </c>
      <c r="E6" s="123" t="s">
        <v>141</v>
      </c>
      <c r="F6" s="43"/>
      <c r="G6" s="44" t="s">
        <v>3</v>
      </c>
      <c r="H6" s="42"/>
      <c r="I6" s="42">
        <v>1218</v>
      </c>
    </row>
    <row r="7" spans="1:10" ht="8.25" customHeight="1" x14ac:dyDescent="0.4">
      <c r="A7" s="40"/>
      <c r="E7" s="316" t="s">
        <v>33</v>
      </c>
      <c r="F7" s="316"/>
      <c r="G7" s="316"/>
      <c r="H7" s="316"/>
      <c r="I7" s="316"/>
    </row>
    <row r="8" spans="1:10" ht="19.5" hidden="1" x14ac:dyDescent="0.4">
      <c r="A8" s="40"/>
      <c r="E8" s="42"/>
      <c r="F8" s="42"/>
      <c r="G8" s="42"/>
      <c r="H8" s="44"/>
      <c r="I8" s="42"/>
    </row>
    <row r="9" spans="1:10" ht="30.75" customHeight="1" x14ac:dyDescent="0.4">
      <c r="A9" s="40"/>
      <c r="E9" s="42"/>
      <c r="F9" s="42"/>
      <c r="G9" s="42"/>
      <c r="H9" s="44"/>
      <c r="I9" s="42"/>
    </row>
    <row r="11" spans="1:10" s="6" customFormat="1" ht="15" customHeight="1" x14ac:dyDescent="0.4">
      <c r="A11" s="45"/>
      <c r="B11" s="46"/>
      <c r="C11" s="46"/>
      <c r="D11" s="46"/>
      <c r="E11" s="47" t="s">
        <v>4</v>
      </c>
      <c r="F11" s="47" t="s">
        <v>5</v>
      </c>
      <c r="G11" s="48" t="s">
        <v>6</v>
      </c>
      <c r="H11" s="49" t="s">
        <v>7</v>
      </c>
      <c r="I11" s="49"/>
      <c r="J11" s="46"/>
    </row>
    <row r="12" spans="1:10" s="6" customFormat="1" ht="15" customHeight="1" x14ac:dyDescent="0.4">
      <c r="A12" s="50"/>
      <c r="B12" s="50"/>
      <c r="C12" s="50"/>
      <c r="D12" s="50"/>
      <c r="E12" s="47" t="s">
        <v>8</v>
      </c>
      <c r="F12" s="47" t="s">
        <v>8</v>
      </c>
      <c r="G12" s="48" t="s">
        <v>9</v>
      </c>
      <c r="H12" s="51" t="s">
        <v>10</v>
      </c>
      <c r="I12" s="52" t="s">
        <v>11</v>
      </c>
      <c r="J12" s="46"/>
    </row>
    <row r="13" spans="1:10" s="6" customFormat="1" ht="12.75" customHeight="1" x14ac:dyDescent="0.2">
      <c r="A13" s="50"/>
      <c r="B13" s="50"/>
      <c r="C13" s="50"/>
      <c r="D13" s="50"/>
      <c r="E13" s="47" t="s">
        <v>12</v>
      </c>
      <c r="F13" s="47" t="s">
        <v>12</v>
      </c>
      <c r="G13" s="53"/>
      <c r="H13" s="327" t="s">
        <v>186</v>
      </c>
      <c r="I13" s="327"/>
      <c r="J13" s="46"/>
    </row>
    <row r="14" spans="1:10" s="6" customFormat="1" ht="12.75" customHeight="1" x14ac:dyDescent="0.2">
      <c r="A14" s="50"/>
      <c r="B14" s="50"/>
      <c r="C14" s="50"/>
      <c r="D14" s="50"/>
      <c r="E14" s="47"/>
      <c r="F14" s="47"/>
      <c r="G14" s="53"/>
      <c r="H14" s="1"/>
      <c r="I14" s="54"/>
      <c r="J14" s="46"/>
    </row>
    <row r="15" spans="1:10" s="6" customFormat="1" ht="18.75" x14ac:dyDescent="0.4">
      <c r="A15" s="55" t="s">
        <v>13</v>
      </c>
      <c r="B15" s="55"/>
      <c r="C15" s="56"/>
      <c r="D15" s="57"/>
      <c r="E15" s="58"/>
      <c r="F15" s="58"/>
      <c r="G15" s="59"/>
      <c r="H15" s="50"/>
      <c r="I15" s="50"/>
      <c r="J15" s="46"/>
    </row>
    <row r="16" spans="1:10" s="6" customFormat="1" ht="19.5" x14ac:dyDescent="0.4">
      <c r="A16" s="60" t="s">
        <v>14</v>
      </c>
      <c r="B16" s="55"/>
      <c r="C16" s="56"/>
      <c r="D16" s="57"/>
      <c r="E16" s="218">
        <v>3817000</v>
      </c>
      <c r="F16" s="219">
        <v>19676534.07</v>
      </c>
      <c r="G16" s="9">
        <f>H16+I16</f>
        <v>19589703.5</v>
      </c>
      <c r="H16" s="218">
        <v>18954588.030000001</v>
      </c>
      <c r="I16" s="218">
        <v>635115.47</v>
      </c>
      <c r="J16" s="46"/>
    </row>
    <row r="17" spans="1:10" s="6" customFormat="1" ht="20.25" customHeight="1" x14ac:dyDescent="0.35">
      <c r="A17" s="3"/>
      <c r="B17" s="46"/>
      <c r="C17" s="46"/>
      <c r="D17" s="46"/>
      <c r="J17" s="46"/>
    </row>
    <row r="18" spans="1:10" s="6" customFormat="1" ht="19.5" x14ac:dyDescent="0.4">
      <c r="A18" s="60" t="s">
        <v>15</v>
      </c>
      <c r="B18" s="4"/>
      <c r="C18" s="4"/>
      <c r="D18" s="4"/>
      <c r="E18" s="218">
        <v>3817000</v>
      </c>
      <c r="F18" s="219">
        <v>19767132.199999999</v>
      </c>
      <c r="G18" s="9">
        <f>H18+I18</f>
        <v>19702426.73</v>
      </c>
      <c r="H18" s="218">
        <v>19047483.73</v>
      </c>
      <c r="I18" s="218">
        <v>654943</v>
      </c>
      <c r="J18" s="4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61"/>
      <c r="F20" s="61"/>
      <c r="G20" s="62"/>
      <c r="H20" s="2"/>
      <c r="I20" s="2"/>
      <c r="J20" s="5"/>
    </row>
    <row r="21" spans="1:10" ht="19.5" x14ac:dyDescent="0.4">
      <c r="A21" s="63" t="s">
        <v>16</v>
      </c>
      <c r="B21" s="61"/>
      <c r="C21" s="61"/>
      <c r="D21" s="61"/>
      <c r="E21" s="61"/>
      <c r="F21" s="61"/>
      <c r="G21" s="64"/>
      <c r="H21" s="62"/>
      <c r="I21" s="62"/>
      <c r="J21" s="62"/>
    </row>
    <row r="22" spans="1:10" ht="18" x14ac:dyDescent="0.35">
      <c r="A22" s="61"/>
      <c r="B22" s="61"/>
      <c r="C22" s="65" t="s">
        <v>38</v>
      </c>
      <c r="D22" s="61"/>
      <c r="E22" s="61"/>
      <c r="F22" s="61"/>
      <c r="G22" s="7">
        <f>H22+I22</f>
        <v>0</v>
      </c>
      <c r="H22" s="8">
        <v>0</v>
      </c>
      <c r="I22" s="8">
        <v>0</v>
      </c>
      <c r="J22" s="62"/>
    </row>
    <row r="23" spans="1:10" ht="18" x14ac:dyDescent="0.35">
      <c r="A23" s="61"/>
      <c r="B23" s="61"/>
      <c r="C23" s="65"/>
      <c r="D23" s="61"/>
      <c r="E23" s="61"/>
      <c r="F23" s="61"/>
      <c r="G23" s="7"/>
      <c r="H23" s="8"/>
      <c r="I23" s="8"/>
      <c r="J23" s="62"/>
    </row>
    <row r="24" spans="1:10" ht="22.5" x14ac:dyDescent="0.45">
      <c r="A24" s="66" t="s">
        <v>34</v>
      </c>
      <c r="B24" s="66"/>
      <c r="C24" s="67"/>
      <c r="D24" s="66"/>
      <c r="E24" s="66"/>
      <c r="F24" s="66"/>
      <c r="G24" s="68">
        <f>G18-G16-G22</f>
        <v>112723.23000000045</v>
      </c>
      <c r="H24" s="68">
        <f>H18-H16-H22</f>
        <v>92895.699999999255</v>
      </c>
      <c r="I24" s="68">
        <f>I18-I16-I22</f>
        <v>19827.530000000028</v>
      </c>
      <c r="J24" s="69"/>
    </row>
    <row r="26" spans="1:10" ht="24" customHeight="1" x14ac:dyDescent="0.2">
      <c r="H26" s="70"/>
    </row>
    <row r="28" spans="1:10" ht="19.5" x14ac:dyDescent="0.4">
      <c r="A28" s="55" t="s">
        <v>17</v>
      </c>
      <c r="B28" s="55" t="s">
        <v>35</v>
      </c>
      <c r="C28" s="55"/>
      <c r="D28" s="4"/>
      <c r="E28" s="4"/>
      <c r="F28" s="50"/>
      <c r="G28" s="71">
        <f>G29+G30+G31</f>
        <v>112723.23</v>
      </c>
      <c r="H28" s="72"/>
      <c r="I28" s="73"/>
      <c r="J28" s="70"/>
    </row>
    <row r="29" spans="1:10" s="6" customFormat="1" ht="18.75" x14ac:dyDescent="0.4">
      <c r="A29" s="74"/>
      <c r="B29" s="74"/>
      <c r="C29" s="75" t="s">
        <v>18</v>
      </c>
      <c r="D29" s="76"/>
      <c r="E29" s="77"/>
      <c r="F29" s="70" t="s">
        <v>20</v>
      </c>
      <c r="G29" s="8">
        <v>6000</v>
      </c>
      <c r="H29" s="72"/>
      <c r="I29" s="73"/>
    </row>
    <row r="30" spans="1:10" s="6" customFormat="1" ht="18.75" x14ac:dyDescent="0.4">
      <c r="A30" s="74"/>
      <c r="B30" s="74"/>
      <c r="C30" s="75"/>
      <c r="D30" s="76"/>
      <c r="E30" s="77"/>
      <c r="F30" s="70" t="s">
        <v>19</v>
      </c>
      <c r="G30" s="8">
        <v>106723.23</v>
      </c>
      <c r="H30" s="72"/>
      <c r="I30" s="73"/>
    </row>
    <row r="31" spans="1:10" s="6" customFormat="1" ht="18.75" x14ac:dyDescent="0.4">
      <c r="A31" s="74"/>
      <c r="B31" s="74"/>
      <c r="C31" s="75" t="s">
        <v>21</v>
      </c>
      <c r="D31" s="76"/>
      <c r="E31" s="77"/>
      <c r="F31" s="70" t="s">
        <v>155</v>
      </c>
      <c r="G31" s="78">
        <v>0</v>
      </c>
      <c r="H31" s="79"/>
      <c r="I31" s="73"/>
    </row>
    <row r="32" spans="1:10" s="6" customFormat="1" x14ac:dyDescent="0.2">
      <c r="A32" s="321"/>
      <c r="B32" s="322"/>
      <c r="C32" s="322"/>
      <c r="D32" s="322"/>
      <c r="E32" s="322"/>
      <c r="F32" s="322"/>
      <c r="G32" s="322"/>
      <c r="H32" s="322"/>
      <c r="I32" s="322"/>
    </row>
    <row r="33" spans="1:10" s="6" customFormat="1" x14ac:dyDescent="0.2">
      <c r="A33" s="322"/>
      <c r="B33" s="322"/>
      <c r="C33" s="322"/>
      <c r="D33" s="322"/>
      <c r="E33" s="322"/>
      <c r="F33" s="322"/>
      <c r="G33" s="322"/>
      <c r="H33" s="322"/>
      <c r="I33" s="322"/>
    </row>
    <row r="34" spans="1:10" x14ac:dyDescent="0.2">
      <c r="A34" s="322"/>
      <c r="B34" s="322"/>
      <c r="C34" s="322"/>
      <c r="D34" s="322"/>
      <c r="E34" s="322"/>
      <c r="F34" s="322"/>
      <c r="G34" s="322"/>
      <c r="H34" s="322"/>
      <c r="I34" s="322"/>
      <c r="J34" s="80"/>
    </row>
    <row r="35" spans="1:10" ht="19.5" x14ac:dyDescent="0.4">
      <c r="A35" s="55" t="s">
        <v>22</v>
      </c>
      <c r="B35" s="55" t="s">
        <v>30</v>
      </c>
      <c r="C35" s="55"/>
      <c r="D35" s="81"/>
      <c r="E35" s="59"/>
      <c r="F35" s="4"/>
      <c r="G35" s="82"/>
      <c r="H35" s="73"/>
      <c r="I35" s="73"/>
      <c r="J35" s="80"/>
    </row>
    <row r="36" spans="1:10" ht="18.75" x14ac:dyDescent="0.4">
      <c r="A36" s="55"/>
      <c r="B36" s="55"/>
      <c r="C36" s="55"/>
      <c r="D36" s="81"/>
      <c r="F36" s="83" t="s">
        <v>36</v>
      </c>
      <c r="G36" s="194" t="s">
        <v>6</v>
      </c>
      <c r="H36" s="50"/>
      <c r="I36" s="84" t="s">
        <v>39</v>
      </c>
      <c r="J36" s="80"/>
    </row>
    <row r="37" spans="1:10" ht="15" customHeight="1" x14ac:dyDescent="0.35">
      <c r="A37" s="85" t="s">
        <v>31</v>
      </c>
      <c r="B37" s="86"/>
      <c r="C37" s="3"/>
      <c r="D37" s="86"/>
      <c r="E37" s="59"/>
      <c r="F37" s="124">
        <v>150000</v>
      </c>
      <c r="G37" s="124">
        <v>144604</v>
      </c>
      <c r="H37" s="217"/>
      <c r="I37" s="88">
        <f>G37/F37</f>
        <v>0.9640266666666667</v>
      </c>
      <c r="J37" s="80"/>
    </row>
    <row r="38" spans="1:10" ht="16.5" x14ac:dyDescent="0.35">
      <c r="A38" s="85" t="s">
        <v>42</v>
      </c>
      <c r="B38" s="86"/>
      <c r="C38" s="3"/>
      <c r="D38" s="89"/>
      <c r="E38" s="89"/>
      <c r="F38" s="124">
        <v>331912</v>
      </c>
      <c r="G38" s="124">
        <v>331856</v>
      </c>
      <c r="H38" s="217"/>
      <c r="I38" s="88">
        <f>G38/F38</f>
        <v>0.99983128058039483</v>
      </c>
      <c r="J38" s="13"/>
    </row>
    <row r="39" spans="1:10" ht="16.5" x14ac:dyDescent="0.35">
      <c r="A39" s="85" t="s">
        <v>43</v>
      </c>
      <c r="B39" s="86"/>
      <c r="C39" s="3"/>
      <c r="D39" s="89"/>
      <c r="E39" s="89"/>
      <c r="F39" s="124">
        <v>0</v>
      </c>
      <c r="G39" s="124">
        <v>0</v>
      </c>
      <c r="H39" s="217"/>
      <c r="I39" s="88" t="s">
        <v>157</v>
      </c>
      <c r="J39" s="13"/>
    </row>
    <row r="40" spans="1:10" ht="16.5" customHeight="1" x14ac:dyDescent="0.2">
      <c r="A40" s="90" t="s">
        <v>171</v>
      </c>
      <c r="B40" s="90"/>
      <c r="C40" s="90"/>
      <c r="D40" s="90"/>
      <c r="E40" s="90"/>
      <c r="F40" s="124">
        <v>248934</v>
      </c>
      <c r="G40" s="124">
        <v>248934</v>
      </c>
      <c r="H40" s="217"/>
      <c r="I40" s="88">
        <f>G40/F40</f>
        <v>1</v>
      </c>
      <c r="J40" s="13"/>
    </row>
    <row r="41" spans="1:10" ht="16.5" x14ac:dyDescent="0.35">
      <c r="A41" s="85" t="s">
        <v>37</v>
      </c>
      <c r="B41" s="58"/>
      <c r="C41" s="58"/>
      <c r="D41" s="91"/>
      <c r="E41" s="91" t="s">
        <v>156</v>
      </c>
      <c r="F41" s="124">
        <v>0</v>
      </c>
      <c r="G41" s="124">
        <v>0</v>
      </c>
      <c r="H41" s="217"/>
      <c r="I41" s="92" t="s">
        <v>157</v>
      </c>
      <c r="J41" s="13"/>
    </row>
    <row r="42" spans="1:10" ht="16.5" x14ac:dyDescent="0.35">
      <c r="A42" s="276" t="s">
        <v>206</v>
      </c>
      <c r="B42" s="58"/>
      <c r="C42" s="58"/>
      <c r="D42" s="91"/>
      <c r="E42" s="91"/>
      <c r="F42" s="87"/>
      <c r="G42" s="87"/>
      <c r="H42" s="72"/>
      <c r="I42" s="92"/>
      <c r="J42" s="13"/>
    </row>
    <row r="43" spans="1:10" ht="19.5" thickBot="1" x14ac:dyDescent="0.45">
      <c r="A43" s="55" t="s">
        <v>23</v>
      </c>
      <c r="B43" s="55" t="s">
        <v>24</v>
      </c>
      <c r="C43" s="57"/>
      <c r="D43" s="59"/>
      <c r="E43" s="59"/>
      <c r="F43" s="94"/>
      <c r="G43" s="95"/>
      <c r="H43" s="325" t="s">
        <v>41</v>
      </c>
      <c r="I43" s="320"/>
      <c r="J43" s="13"/>
    </row>
    <row r="44" spans="1:10" ht="18.75" thickTop="1" x14ac:dyDescent="0.35">
      <c r="A44" s="196"/>
      <c r="B44" s="197"/>
      <c r="C44" s="198"/>
      <c r="D44" s="197"/>
      <c r="E44" s="199" t="s">
        <v>191</v>
      </c>
      <c r="F44" s="200" t="s">
        <v>25</v>
      </c>
      <c r="G44" s="201" t="s">
        <v>26</v>
      </c>
      <c r="H44" s="202" t="s">
        <v>27</v>
      </c>
      <c r="I44" s="203" t="s">
        <v>40</v>
      </c>
      <c r="J44" s="13"/>
    </row>
    <row r="45" spans="1:10" x14ac:dyDescent="0.2">
      <c r="A45" s="204"/>
      <c r="B45" s="205"/>
      <c r="C45" s="205"/>
      <c r="D45" s="205"/>
      <c r="E45" s="204"/>
      <c r="F45" s="318"/>
      <c r="G45" s="206"/>
      <c r="H45" s="207">
        <v>41274</v>
      </c>
      <c r="I45" s="208">
        <v>41274</v>
      </c>
      <c r="J45" s="13"/>
    </row>
    <row r="46" spans="1:10" x14ac:dyDescent="0.2">
      <c r="A46" s="204"/>
      <c r="B46" s="205"/>
      <c r="C46" s="205"/>
      <c r="D46" s="205"/>
      <c r="E46" s="204"/>
      <c r="F46" s="318"/>
      <c r="G46" s="209"/>
      <c r="H46" s="209"/>
      <c r="I46" s="210"/>
      <c r="J46" s="13"/>
    </row>
    <row r="47" spans="1:10" ht="13.5" thickBot="1" x14ac:dyDescent="0.25">
      <c r="A47" s="211"/>
      <c r="B47" s="212"/>
      <c r="C47" s="212"/>
      <c r="D47" s="212"/>
      <c r="E47" s="211"/>
      <c r="F47" s="213"/>
      <c r="G47" s="214"/>
      <c r="H47" s="214"/>
      <c r="I47" s="215"/>
      <c r="J47" s="13"/>
    </row>
    <row r="48" spans="1:10" ht="13.5" thickTop="1" x14ac:dyDescent="0.2">
      <c r="A48" s="96"/>
      <c r="B48" s="97"/>
      <c r="C48" s="97" t="s">
        <v>20</v>
      </c>
      <c r="D48" s="97"/>
      <c r="E48" s="98">
        <v>8857</v>
      </c>
      <c r="F48" s="99">
        <v>6000</v>
      </c>
      <c r="G48" s="100">
        <v>4000</v>
      </c>
      <c r="H48" s="100">
        <f>E48+F48-G48</f>
        <v>10857</v>
      </c>
      <c r="I48" s="101">
        <f>H48</f>
        <v>10857</v>
      </c>
      <c r="J48" s="13"/>
    </row>
    <row r="49" spans="1:10" x14ac:dyDescent="0.2">
      <c r="A49" s="102"/>
      <c r="B49" s="103"/>
      <c r="C49" s="103" t="s">
        <v>28</v>
      </c>
      <c r="D49" s="103"/>
      <c r="E49" s="104">
        <v>229117.33</v>
      </c>
      <c r="F49" s="105">
        <v>112775.29</v>
      </c>
      <c r="G49" s="106">
        <v>136755</v>
      </c>
      <c r="H49" s="106">
        <f>E49+F49-G49</f>
        <v>205137.62</v>
      </c>
      <c r="I49" s="107">
        <v>195304.65</v>
      </c>
      <c r="J49" s="13"/>
    </row>
    <row r="50" spans="1:10" x14ac:dyDescent="0.2">
      <c r="A50" s="102"/>
      <c r="B50" s="103"/>
      <c r="C50" s="103" t="s">
        <v>19</v>
      </c>
      <c r="D50" s="103"/>
      <c r="E50" s="104">
        <v>131487.23000000001</v>
      </c>
      <c r="F50" s="105">
        <f>72505.47+42108.2</f>
        <v>114613.67</v>
      </c>
      <c r="G50" s="106">
        <v>100000</v>
      </c>
      <c r="H50" s="106">
        <f t="shared" ref="H50:H51" si="0">E50+F50-G50</f>
        <v>146100.90000000002</v>
      </c>
      <c r="I50" s="107">
        <f>H50</f>
        <v>146100.90000000002</v>
      </c>
      <c r="J50" s="13"/>
    </row>
    <row r="51" spans="1:10" x14ac:dyDescent="0.2">
      <c r="A51" s="102"/>
      <c r="B51" s="103"/>
      <c r="C51" s="103" t="s">
        <v>29</v>
      </c>
      <c r="D51" s="103"/>
      <c r="E51" s="104">
        <v>276679.89</v>
      </c>
      <c r="F51" s="105">
        <v>462736</v>
      </c>
      <c r="G51" s="106">
        <v>341411</v>
      </c>
      <c r="H51" s="106">
        <f t="shared" si="0"/>
        <v>398004.89</v>
      </c>
      <c r="I51" s="107">
        <v>452537.89</v>
      </c>
      <c r="J51" s="13"/>
    </row>
    <row r="52" spans="1:10" ht="18.75" thickBot="1" x14ac:dyDescent="0.4">
      <c r="A52" s="108" t="s">
        <v>12</v>
      </c>
      <c r="B52" s="109"/>
      <c r="C52" s="109"/>
      <c r="D52" s="109"/>
      <c r="E52" s="110">
        <f>E48+E49+E50+E51</f>
        <v>646141.44999999995</v>
      </c>
      <c r="F52" s="111">
        <f>F48+F49+F50+F51</f>
        <v>696124.96</v>
      </c>
      <c r="G52" s="111">
        <f>G48+G49+G50+G51</f>
        <v>582166</v>
      </c>
      <c r="H52" s="111">
        <f>H48+H49+H50+H51</f>
        <v>760100.41</v>
      </c>
      <c r="I52" s="112">
        <f>I48+I49+I50+I51</f>
        <v>804800.44000000006</v>
      </c>
      <c r="J52" s="13"/>
    </row>
    <row r="53" spans="1:10" ht="18.75" thickTop="1" x14ac:dyDescent="0.35">
      <c r="A53" s="113"/>
      <c r="B53" s="114"/>
      <c r="C53" s="114"/>
      <c r="D53" s="59"/>
      <c r="E53" s="59"/>
      <c r="F53" s="94"/>
      <c r="G53" s="95"/>
      <c r="H53" s="115"/>
      <c r="I53" s="115"/>
      <c r="J53" s="13"/>
    </row>
    <row r="54" spans="1:10" ht="18" x14ac:dyDescent="0.35">
      <c r="A54" s="113"/>
      <c r="B54" s="114"/>
      <c r="C54" s="114"/>
      <c r="D54" s="59"/>
      <c r="E54" s="59"/>
      <c r="F54" s="94"/>
      <c r="G54" s="116"/>
      <c r="H54" s="117"/>
      <c r="I54" s="117"/>
      <c r="J54" s="13"/>
    </row>
    <row r="55" spans="1:10" ht="1.5" customHeight="1" x14ac:dyDescent="0.35">
      <c r="A55" s="118"/>
      <c r="B55" s="119"/>
      <c r="C55" s="119"/>
      <c r="D55" s="120"/>
      <c r="E55" s="120"/>
      <c r="F55" s="117"/>
      <c r="G55" s="117"/>
      <c r="H55" s="117"/>
      <c r="I55" s="117"/>
      <c r="J55" s="13"/>
    </row>
    <row r="56" spans="1:10" x14ac:dyDescent="0.2">
      <c r="A56" s="121"/>
      <c r="B56" s="121"/>
      <c r="C56" s="121"/>
      <c r="D56" s="121"/>
      <c r="E56" s="121"/>
      <c r="F56" s="121"/>
      <c r="G56" s="121"/>
      <c r="H56" s="121"/>
      <c r="I56" s="121"/>
    </row>
  </sheetData>
  <mergeCells count="10">
    <mergeCell ref="A2:D2"/>
    <mergeCell ref="E2:I2"/>
    <mergeCell ref="E3:I3"/>
    <mergeCell ref="E4:I4"/>
    <mergeCell ref="F45:F46"/>
    <mergeCell ref="E5:I5"/>
    <mergeCell ref="E7:I7"/>
    <mergeCell ref="H13:I13"/>
    <mergeCell ref="A32:I34"/>
    <mergeCell ref="H43:I43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zoomScaleNormal="100" workbookViewId="0">
      <selection activeCell="B35" sqref="B35:B36"/>
    </sheetView>
  </sheetViews>
  <sheetFormatPr defaultRowHeight="12.75" x14ac:dyDescent="0.2"/>
  <cols>
    <col min="1" max="1" width="7.5703125" style="38" customWidth="1"/>
    <col min="2" max="2" width="2.5703125" style="38" customWidth="1"/>
    <col min="3" max="3" width="8.42578125" style="38" customWidth="1"/>
    <col min="4" max="4" width="8.28515625" style="38" customWidth="1"/>
    <col min="5" max="5" width="14.7109375" style="38" customWidth="1"/>
    <col min="6" max="6" width="15.5703125" style="38" customWidth="1"/>
    <col min="7" max="8" width="14.7109375" style="38" customWidth="1"/>
    <col min="9" max="9" width="14.85546875" style="38" customWidth="1"/>
    <col min="10" max="10" width="16.85546875" style="38" customWidth="1"/>
    <col min="11" max="16384" width="9.140625" style="12"/>
  </cols>
  <sheetData>
    <row r="1" spans="1:10" ht="19.5" x14ac:dyDescent="0.4">
      <c r="A1" s="36" t="s">
        <v>0</v>
      </c>
      <c r="B1" s="37"/>
      <c r="C1" s="37"/>
      <c r="D1" s="37"/>
    </row>
    <row r="2" spans="1:10" ht="19.5" x14ac:dyDescent="0.4">
      <c r="A2" s="314" t="s">
        <v>1</v>
      </c>
      <c r="B2" s="314"/>
      <c r="C2" s="314"/>
      <c r="D2" s="314"/>
      <c r="E2" s="315" t="s">
        <v>142</v>
      </c>
      <c r="F2" s="315"/>
      <c r="G2" s="315"/>
      <c r="H2" s="315"/>
      <c r="I2" s="315"/>
      <c r="J2" s="40"/>
    </row>
    <row r="3" spans="1:10" ht="9.75" customHeight="1" x14ac:dyDescent="0.4">
      <c r="A3" s="39"/>
      <c r="B3" s="39"/>
      <c r="C3" s="39"/>
      <c r="D3" s="39"/>
      <c r="E3" s="316" t="s">
        <v>32</v>
      </c>
      <c r="F3" s="316"/>
      <c r="G3" s="316"/>
      <c r="H3" s="316"/>
      <c r="I3" s="316"/>
      <c r="J3" s="40"/>
    </row>
    <row r="4" spans="1:10" ht="15.75" x14ac:dyDescent="0.25">
      <c r="A4" s="41" t="s">
        <v>2</v>
      </c>
      <c r="E4" s="326" t="s">
        <v>93</v>
      </c>
      <c r="F4" s="326"/>
      <c r="G4" s="326"/>
      <c r="H4" s="326"/>
      <c r="I4" s="326"/>
    </row>
    <row r="5" spans="1:10" ht="7.5" customHeight="1" x14ac:dyDescent="0.25">
      <c r="A5" s="41"/>
      <c r="E5" s="316" t="s">
        <v>32</v>
      </c>
      <c r="F5" s="316"/>
      <c r="G5" s="316"/>
      <c r="H5" s="316"/>
      <c r="I5" s="316"/>
    </row>
    <row r="6" spans="1:10" ht="19.5" x14ac:dyDescent="0.4">
      <c r="A6" s="40" t="s">
        <v>154</v>
      </c>
      <c r="E6" s="43">
        <v>47184434</v>
      </c>
      <c r="F6" s="43"/>
      <c r="G6" s="44" t="s">
        <v>3</v>
      </c>
      <c r="H6" s="42"/>
      <c r="I6" s="42">
        <v>1306</v>
      </c>
    </row>
    <row r="7" spans="1:10" ht="8.25" customHeight="1" x14ac:dyDescent="0.4">
      <c r="A7" s="40"/>
      <c r="E7" s="316" t="s">
        <v>33</v>
      </c>
      <c r="F7" s="316"/>
      <c r="G7" s="316"/>
      <c r="H7" s="316"/>
      <c r="I7" s="316"/>
    </row>
    <row r="8" spans="1:10" ht="19.5" hidden="1" x14ac:dyDescent="0.4">
      <c r="A8" s="40"/>
      <c r="E8" s="42"/>
      <c r="F8" s="42"/>
      <c r="G8" s="42"/>
      <c r="H8" s="44"/>
      <c r="I8" s="42"/>
    </row>
    <row r="9" spans="1:10" ht="30.75" customHeight="1" x14ac:dyDescent="0.4">
      <c r="A9" s="40"/>
      <c r="E9" s="42"/>
      <c r="F9" s="42"/>
      <c r="G9" s="42"/>
      <c r="H9" s="44"/>
      <c r="I9" s="42"/>
    </row>
    <row r="11" spans="1:10" s="6" customFormat="1" ht="15" customHeight="1" x14ac:dyDescent="0.4">
      <c r="A11" s="45"/>
      <c r="B11" s="46"/>
      <c r="C11" s="46"/>
      <c r="D11" s="46"/>
      <c r="E11" s="47" t="s">
        <v>4</v>
      </c>
      <c r="F11" s="47" t="s">
        <v>5</v>
      </c>
      <c r="G11" s="48" t="s">
        <v>6</v>
      </c>
      <c r="H11" s="49" t="s">
        <v>7</v>
      </c>
      <c r="I11" s="49"/>
      <c r="J11" s="46"/>
    </row>
    <row r="12" spans="1:10" s="6" customFormat="1" ht="15" customHeight="1" x14ac:dyDescent="0.4">
      <c r="A12" s="50"/>
      <c r="B12" s="50"/>
      <c r="C12" s="50"/>
      <c r="D12" s="50"/>
      <c r="E12" s="47" t="s">
        <v>8</v>
      </c>
      <c r="F12" s="47" t="s">
        <v>8</v>
      </c>
      <c r="G12" s="48" t="s">
        <v>9</v>
      </c>
      <c r="H12" s="51" t="s">
        <v>10</v>
      </c>
      <c r="I12" s="52" t="s">
        <v>11</v>
      </c>
      <c r="J12" s="46"/>
    </row>
    <row r="13" spans="1:10" s="6" customFormat="1" ht="12.75" customHeight="1" x14ac:dyDescent="0.2">
      <c r="A13" s="50"/>
      <c r="B13" s="50"/>
      <c r="C13" s="50"/>
      <c r="D13" s="50"/>
      <c r="E13" s="47" t="s">
        <v>12</v>
      </c>
      <c r="F13" s="47" t="s">
        <v>12</v>
      </c>
      <c r="G13" s="53"/>
      <c r="H13" s="327" t="s">
        <v>186</v>
      </c>
      <c r="I13" s="327"/>
      <c r="J13" s="46"/>
    </row>
    <row r="14" spans="1:10" s="6" customFormat="1" ht="12.75" customHeight="1" x14ac:dyDescent="0.2">
      <c r="A14" s="50"/>
      <c r="B14" s="50"/>
      <c r="C14" s="50"/>
      <c r="D14" s="50"/>
      <c r="E14" s="47"/>
      <c r="F14" s="47"/>
      <c r="G14" s="53"/>
      <c r="H14" s="1"/>
      <c r="I14" s="54"/>
      <c r="J14" s="46"/>
    </row>
    <row r="15" spans="1:10" s="6" customFormat="1" ht="18.75" x14ac:dyDescent="0.4">
      <c r="A15" s="55" t="s">
        <v>13</v>
      </c>
      <c r="B15" s="55"/>
      <c r="C15" s="56"/>
      <c r="D15" s="57"/>
      <c r="E15" s="58"/>
      <c r="F15" s="58"/>
      <c r="G15" s="59"/>
      <c r="H15" s="50"/>
      <c r="I15" s="50"/>
      <c r="J15" s="46"/>
    </row>
    <row r="16" spans="1:10" s="6" customFormat="1" ht="19.5" x14ac:dyDescent="0.4">
      <c r="A16" s="60" t="s">
        <v>14</v>
      </c>
      <c r="B16" s="55"/>
      <c r="C16" s="56"/>
      <c r="D16" s="57"/>
      <c r="E16" s="218">
        <v>490000</v>
      </c>
      <c r="F16" s="219">
        <v>3723000</v>
      </c>
      <c r="G16" s="9">
        <f>H16+I16</f>
        <v>3721483.61</v>
      </c>
      <c r="H16" s="218">
        <v>3721483.61</v>
      </c>
      <c r="I16" s="218">
        <v>0</v>
      </c>
      <c r="J16" s="46"/>
    </row>
    <row r="17" spans="1:10" s="6" customFormat="1" ht="20.25" customHeight="1" x14ac:dyDescent="0.35">
      <c r="A17" s="3"/>
      <c r="B17" s="46"/>
      <c r="C17" s="46"/>
      <c r="D17" s="46"/>
      <c r="J17" s="46"/>
    </row>
    <row r="18" spans="1:10" s="6" customFormat="1" ht="19.5" x14ac:dyDescent="0.4">
      <c r="A18" s="60" t="s">
        <v>15</v>
      </c>
      <c r="B18" s="4"/>
      <c r="C18" s="4"/>
      <c r="D18" s="4"/>
      <c r="E18" s="218">
        <v>490000</v>
      </c>
      <c r="F18" s="219">
        <v>3723000</v>
      </c>
      <c r="G18" s="9">
        <f>H18+I18</f>
        <v>3728588.53</v>
      </c>
      <c r="H18" s="218">
        <v>3728588.53</v>
      </c>
      <c r="I18" s="218">
        <v>0</v>
      </c>
      <c r="J18" s="4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61"/>
      <c r="F20" s="61"/>
      <c r="G20" s="62"/>
      <c r="H20" s="2"/>
      <c r="I20" s="2"/>
      <c r="J20" s="5"/>
    </row>
    <row r="21" spans="1:10" ht="19.5" x14ac:dyDescent="0.4">
      <c r="A21" s="63" t="s">
        <v>16</v>
      </c>
      <c r="B21" s="61"/>
      <c r="C21" s="61"/>
      <c r="D21" s="61"/>
      <c r="E21" s="61"/>
      <c r="F21" s="61"/>
      <c r="G21" s="64"/>
      <c r="H21" s="62"/>
      <c r="I21" s="62"/>
      <c r="J21" s="62"/>
    </row>
    <row r="22" spans="1:10" ht="18" x14ac:dyDescent="0.35">
      <c r="A22" s="61"/>
      <c r="B22" s="61"/>
      <c r="C22" s="65" t="s">
        <v>38</v>
      </c>
      <c r="D22" s="61"/>
      <c r="E22" s="61"/>
      <c r="F22" s="61"/>
      <c r="G22" s="7">
        <f>H22+I22</f>
        <v>0</v>
      </c>
      <c r="H22" s="8">
        <v>0</v>
      </c>
      <c r="I22" s="8">
        <v>0</v>
      </c>
      <c r="J22" s="62"/>
    </row>
    <row r="23" spans="1:10" ht="18" x14ac:dyDescent="0.35">
      <c r="A23" s="61"/>
      <c r="B23" s="61"/>
      <c r="C23" s="65"/>
      <c r="D23" s="61"/>
      <c r="E23" s="61"/>
      <c r="F23" s="61"/>
      <c r="G23" s="7"/>
      <c r="H23" s="8"/>
      <c r="I23" s="8"/>
      <c r="J23" s="62"/>
    </row>
    <row r="24" spans="1:10" ht="22.5" x14ac:dyDescent="0.45">
      <c r="A24" s="66" t="s">
        <v>34</v>
      </c>
      <c r="B24" s="66"/>
      <c r="C24" s="67"/>
      <c r="D24" s="66"/>
      <c r="E24" s="66"/>
      <c r="F24" s="66"/>
      <c r="G24" s="68">
        <f>G18-G16-G22</f>
        <v>7104.9199999999255</v>
      </c>
      <c r="H24" s="68">
        <f>H18-H16-H22</f>
        <v>7104.9199999999255</v>
      </c>
      <c r="I24" s="68">
        <f>I18-I16-I22</f>
        <v>0</v>
      </c>
      <c r="J24" s="69"/>
    </row>
    <row r="26" spans="1:10" ht="24" customHeight="1" x14ac:dyDescent="0.2">
      <c r="H26" s="70"/>
    </row>
    <row r="28" spans="1:10" ht="19.5" x14ac:dyDescent="0.4">
      <c r="A28" s="55" t="s">
        <v>17</v>
      </c>
      <c r="B28" s="55" t="s">
        <v>35</v>
      </c>
      <c r="C28" s="55"/>
      <c r="D28" s="4"/>
      <c r="E28" s="4"/>
      <c r="F28" s="50"/>
      <c r="G28" s="71">
        <f>G29+G30+G31</f>
        <v>7104.92</v>
      </c>
      <c r="H28" s="72"/>
      <c r="I28" s="73"/>
      <c r="J28" s="70"/>
    </row>
    <row r="29" spans="1:10" s="6" customFormat="1" ht="18.75" x14ac:dyDescent="0.4">
      <c r="A29" s="74"/>
      <c r="B29" s="74"/>
      <c r="C29" s="75" t="s">
        <v>18</v>
      </c>
      <c r="D29" s="76"/>
      <c r="E29" s="77"/>
      <c r="F29" s="70" t="s">
        <v>20</v>
      </c>
      <c r="G29" s="8">
        <v>3552</v>
      </c>
      <c r="H29" s="72"/>
      <c r="I29" s="73"/>
    </row>
    <row r="30" spans="1:10" s="6" customFormat="1" ht="18.75" x14ac:dyDescent="0.4">
      <c r="A30" s="74"/>
      <c r="B30" s="74"/>
      <c r="C30" s="75"/>
      <c r="D30" s="76"/>
      <c r="E30" s="77"/>
      <c r="F30" s="70" t="s">
        <v>19</v>
      </c>
      <c r="G30" s="8">
        <v>3552.92</v>
      </c>
      <c r="H30" s="72"/>
      <c r="I30" s="73"/>
    </row>
    <row r="31" spans="1:10" s="6" customFormat="1" ht="18.75" x14ac:dyDescent="0.4">
      <c r="A31" s="74"/>
      <c r="B31" s="74"/>
      <c r="C31" s="75" t="s">
        <v>21</v>
      </c>
      <c r="D31" s="76"/>
      <c r="E31" s="77"/>
      <c r="F31" s="70" t="s">
        <v>155</v>
      </c>
      <c r="G31" s="78">
        <v>0</v>
      </c>
      <c r="H31" s="79"/>
      <c r="I31" s="73"/>
    </row>
    <row r="32" spans="1:10" s="6" customFormat="1" x14ac:dyDescent="0.2">
      <c r="A32" s="321"/>
      <c r="B32" s="322"/>
      <c r="C32" s="322"/>
      <c r="D32" s="322"/>
      <c r="E32" s="322"/>
      <c r="F32" s="322"/>
      <c r="G32" s="322"/>
      <c r="H32" s="322"/>
      <c r="I32" s="322"/>
    </row>
    <row r="33" spans="1:10" s="6" customFormat="1" x14ac:dyDescent="0.2">
      <c r="A33" s="322"/>
      <c r="B33" s="322"/>
      <c r="C33" s="322"/>
      <c r="D33" s="322"/>
      <c r="E33" s="322"/>
      <c r="F33" s="322"/>
      <c r="G33" s="322"/>
      <c r="H33" s="322"/>
      <c r="I33" s="322"/>
    </row>
    <row r="34" spans="1:10" x14ac:dyDescent="0.2">
      <c r="A34" s="322"/>
      <c r="B34" s="322"/>
      <c r="C34" s="322"/>
      <c r="D34" s="322"/>
      <c r="E34" s="322"/>
      <c r="F34" s="322"/>
      <c r="G34" s="322"/>
      <c r="H34" s="322"/>
      <c r="I34" s="322"/>
      <c r="J34" s="80"/>
    </row>
    <row r="35" spans="1:10" ht="19.5" x14ac:dyDescent="0.4">
      <c r="A35" s="55" t="s">
        <v>22</v>
      </c>
      <c r="B35" s="55" t="s">
        <v>30</v>
      </c>
      <c r="C35" s="55"/>
      <c r="D35" s="81"/>
      <c r="E35" s="59"/>
      <c r="F35" s="4"/>
      <c r="G35" s="82"/>
      <c r="H35" s="73"/>
      <c r="I35" s="73"/>
      <c r="J35" s="80"/>
    </row>
    <row r="36" spans="1:10" ht="18.75" x14ac:dyDescent="0.4">
      <c r="A36" s="55"/>
      <c r="B36" s="55"/>
      <c r="C36" s="55"/>
      <c r="D36" s="81"/>
      <c r="F36" s="83" t="s">
        <v>36</v>
      </c>
      <c r="G36" s="194" t="s">
        <v>6</v>
      </c>
      <c r="H36" s="50"/>
      <c r="I36" s="84" t="s">
        <v>39</v>
      </c>
      <c r="J36" s="80"/>
    </row>
    <row r="37" spans="1:10" ht="15" customHeight="1" x14ac:dyDescent="0.35">
      <c r="A37" s="85" t="s">
        <v>31</v>
      </c>
      <c r="B37" s="86"/>
      <c r="C37" s="3"/>
      <c r="D37" s="86"/>
      <c r="E37" s="59"/>
      <c r="F37" s="87">
        <v>0</v>
      </c>
      <c r="G37" s="87">
        <v>0</v>
      </c>
      <c r="H37" s="217"/>
      <c r="I37" s="88" t="s">
        <v>157</v>
      </c>
      <c r="J37" s="80"/>
    </row>
    <row r="38" spans="1:10" ht="16.5" x14ac:dyDescent="0.35">
      <c r="A38" s="85" t="s">
        <v>42</v>
      </c>
      <c r="B38" s="86"/>
      <c r="C38" s="3"/>
      <c r="D38" s="89"/>
      <c r="E38" s="89"/>
      <c r="F38" s="87">
        <v>0</v>
      </c>
      <c r="G38" s="87">
        <v>0</v>
      </c>
      <c r="H38" s="217"/>
      <c r="I38" s="88" t="s">
        <v>157</v>
      </c>
      <c r="J38" s="13"/>
    </row>
    <row r="39" spans="1:10" ht="16.5" x14ac:dyDescent="0.35">
      <c r="A39" s="85" t="s">
        <v>43</v>
      </c>
      <c r="B39" s="86"/>
      <c r="C39" s="3"/>
      <c r="D39" s="89"/>
      <c r="E39" s="89"/>
      <c r="F39" s="87">
        <v>0</v>
      </c>
      <c r="G39" s="87">
        <v>0</v>
      </c>
      <c r="H39" s="217"/>
      <c r="I39" s="88" t="s">
        <v>157</v>
      </c>
      <c r="J39" s="13"/>
    </row>
    <row r="40" spans="1:10" ht="16.5" customHeight="1" x14ac:dyDescent="0.2">
      <c r="A40" s="90" t="s">
        <v>171</v>
      </c>
      <c r="B40" s="90"/>
      <c r="C40" s="90"/>
      <c r="D40" s="90"/>
      <c r="E40" s="90"/>
      <c r="F40" s="87">
        <v>0</v>
      </c>
      <c r="G40" s="87">
        <v>0</v>
      </c>
      <c r="H40" s="217"/>
      <c r="I40" s="88" t="s">
        <v>157</v>
      </c>
      <c r="J40" s="13"/>
    </row>
    <row r="41" spans="1:10" ht="16.5" x14ac:dyDescent="0.35">
      <c r="A41" s="85" t="s">
        <v>37</v>
      </c>
      <c r="B41" s="58"/>
      <c r="C41" s="58"/>
      <c r="D41" s="91"/>
      <c r="E41" s="91" t="s">
        <v>156</v>
      </c>
      <c r="F41" s="87">
        <v>0</v>
      </c>
      <c r="G41" s="87">
        <v>0</v>
      </c>
      <c r="H41" s="217"/>
      <c r="I41" s="92" t="s">
        <v>157</v>
      </c>
      <c r="J41" s="13"/>
    </row>
    <row r="42" spans="1:10" x14ac:dyDescent="0.2">
      <c r="A42" s="324"/>
      <c r="B42" s="324"/>
      <c r="C42" s="324"/>
      <c r="D42" s="324"/>
      <c r="E42" s="324"/>
      <c r="F42" s="324"/>
      <c r="G42" s="324"/>
      <c r="H42" s="324"/>
      <c r="I42" s="324"/>
      <c r="J42" s="13"/>
    </row>
    <row r="43" spans="1:10" ht="16.5" x14ac:dyDescent="0.35">
      <c r="A43" s="85"/>
      <c r="B43" s="58"/>
      <c r="C43" s="58"/>
      <c r="D43" s="91"/>
      <c r="E43" s="91"/>
      <c r="F43" s="87"/>
      <c r="G43" s="87"/>
      <c r="H43" s="72"/>
      <c r="I43" s="92"/>
      <c r="J43" s="13"/>
    </row>
    <row r="44" spans="1:10" ht="19.5" thickBot="1" x14ac:dyDescent="0.45">
      <c r="A44" s="55" t="s">
        <v>23</v>
      </c>
      <c r="B44" s="55" t="s">
        <v>24</v>
      </c>
      <c r="C44" s="57"/>
      <c r="D44" s="59"/>
      <c r="E44" s="59"/>
      <c r="F44" s="94"/>
      <c r="G44" s="95"/>
      <c r="H44" s="325" t="s">
        <v>41</v>
      </c>
      <c r="I44" s="320"/>
      <c r="J44" s="13"/>
    </row>
    <row r="45" spans="1:10" ht="18.75" thickTop="1" x14ac:dyDescent="0.35">
      <c r="A45" s="196"/>
      <c r="B45" s="197"/>
      <c r="C45" s="198"/>
      <c r="D45" s="197"/>
      <c r="E45" s="199" t="s">
        <v>191</v>
      </c>
      <c r="F45" s="200" t="s">
        <v>25</v>
      </c>
      <c r="G45" s="201" t="s">
        <v>26</v>
      </c>
      <c r="H45" s="202" t="s">
        <v>27</v>
      </c>
      <c r="I45" s="203" t="s">
        <v>40</v>
      </c>
      <c r="J45" s="13"/>
    </row>
    <row r="46" spans="1:10" x14ac:dyDescent="0.2">
      <c r="A46" s="204"/>
      <c r="B46" s="205"/>
      <c r="C46" s="205"/>
      <c r="D46" s="205"/>
      <c r="E46" s="204"/>
      <c r="F46" s="318"/>
      <c r="G46" s="206"/>
      <c r="H46" s="207">
        <v>41274</v>
      </c>
      <c r="I46" s="208">
        <v>41274</v>
      </c>
      <c r="J46" s="13"/>
    </row>
    <row r="47" spans="1:10" x14ac:dyDescent="0.2">
      <c r="A47" s="204"/>
      <c r="B47" s="205"/>
      <c r="C47" s="205"/>
      <c r="D47" s="205"/>
      <c r="E47" s="204"/>
      <c r="F47" s="318"/>
      <c r="G47" s="209"/>
      <c r="H47" s="209"/>
      <c r="I47" s="210"/>
      <c r="J47" s="13"/>
    </row>
    <row r="48" spans="1:10" ht="13.5" thickBot="1" x14ac:dyDescent="0.25">
      <c r="A48" s="211"/>
      <c r="B48" s="212"/>
      <c r="C48" s="212"/>
      <c r="D48" s="212"/>
      <c r="E48" s="211"/>
      <c r="F48" s="213"/>
      <c r="G48" s="214"/>
      <c r="H48" s="214"/>
      <c r="I48" s="215"/>
      <c r="J48" s="13"/>
    </row>
    <row r="49" spans="1:10" ht="13.5" thickTop="1" x14ac:dyDescent="0.2">
      <c r="A49" s="96"/>
      <c r="B49" s="97"/>
      <c r="C49" s="97" t="s">
        <v>20</v>
      </c>
      <c r="D49" s="97"/>
      <c r="E49" s="98">
        <v>9932</v>
      </c>
      <c r="F49" s="99">
        <v>4845</v>
      </c>
      <c r="G49" s="100">
        <v>0</v>
      </c>
      <c r="H49" s="100">
        <f>E49+F49-G49</f>
        <v>14777</v>
      </c>
      <c r="I49" s="101">
        <f>H49</f>
        <v>14777</v>
      </c>
      <c r="J49" s="13"/>
    </row>
    <row r="50" spans="1:10" x14ac:dyDescent="0.2">
      <c r="A50" s="102"/>
      <c r="B50" s="103"/>
      <c r="C50" s="103" t="s">
        <v>28</v>
      </c>
      <c r="D50" s="103"/>
      <c r="E50" s="104">
        <v>29429.040000000001</v>
      </c>
      <c r="F50" s="105">
        <v>23790</v>
      </c>
      <c r="G50" s="106">
        <v>23140</v>
      </c>
      <c r="H50" s="106">
        <f>E50+F50-G50</f>
        <v>30079.040000000001</v>
      </c>
      <c r="I50" s="107">
        <f>H50</f>
        <v>30079.040000000001</v>
      </c>
      <c r="J50" s="13"/>
    </row>
    <row r="51" spans="1:10" x14ac:dyDescent="0.2">
      <c r="A51" s="102"/>
      <c r="B51" s="103"/>
      <c r="C51" s="103" t="s">
        <v>19</v>
      </c>
      <c r="D51" s="103"/>
      <c r="E51" s="104">
        <v>72562.850000000006</v>
      </c>
      <c r="F51" s="105">
        <v>4845.51</v>
      </c>
      <c r="G51" s="106">
        <v>52315.28</v>
      </c>
      <c r="H51" s="106">
        <f t="shared" ref="H51:H52" si="0">E51+F51-G51</f>
        <v>25093.08</v>
      </c>
      <c r="I51" s="107">
        <f>H51</f>
        <v>25093.08</v>
      </c>
      <c r="J51" s="13"/>
    </row>
    <row r="52" spans="1:10" x14ac:dyDescent="0.2">
      <c r="A52" s="102"/>
      <c r="B52" s="103"/>
      <c r="C52" s="103" t="s">
        <v>29</v>
      </c>
      <c r="D52" s="103"/>
      <c r="E52" s="104">
        <v>129888.1</v>
      </c>
      <c r="F52" s="105">
        <v>0</v>
      </c>
      <c r="G52" s="106">
        <v>0</v>
      </c>
      <c r="H52" s="106">
        <f t="shared" si="0"/>
        <v>129888.1</v>
      </c>
      <c r="I52" s="107">
        <f>H52</f>
        <v>129888.1</v>
      </c>
      <c r="J52" s="13"/>
    </row>
    <row r="53" spans="1:10" ht="18.75" thickBot="1" x14ac:dyDescent="0.4">
      <c r="A53" s="108" t="s">
        <v>12</v>
      </c>
      <c r="B53" s="109"/>
      <c r="C53" s="109"/>
      <c r="D53" s="109"/>
      <c r="E53" s="110">
        <f>E49+E50+E51+E52</f>
        <v>241811.99000000002</v>
      </c>
      <c r="F53" s="111">
        <f>F49+F50+F51+F52</f>
        <v>33480.51</v>
      </c>
      <c r="G53" s="111">
        <f>G49+G50+G51+G52</f>
        <v>75455.28</v>
      </c>
      <c r="H53" s="111">
        <f>H49+H50+H51+H52</f>
        <v>199837.22</v>
      </c>
      <c r="I53" s="112">
        <f>I49+I50+I51+I52</f>
        <v>199837.22</v>
      </c>
      <c r="J53" s="13"/>
    </row>
    <row r="54" spans="1:10" ht="18.75" thickTop="1" x14ac:dyDescent="0.35">
      <c r="A54" s="113"/>
      <c r="B54" s="114"/>
      <c r="C54" s="114"/>
      <c r="D54" s="59"/>
      <c r="E54" s="59"/>
      <c r="F54" s="94"/>
      <c r="G54" s="95"/>
      <c r="H54" s="115"/>
      <c r="I54" s="115"/>
      <c r="J54" s="13"/>
    </row>
    <row r="55" spans="1:10" ht="18" x14ac:dyDescent="0.35">
      <c r="A55" s="113"/>
      <c r="B55" s="114"/>
      <c r="C55" s="114"/>
      <c r="D55" s="59"/>
      <c r="E55" s="59"/>
      <c r="F55" s="94"/>
      <c r="G55" s="116"/>
      <c r="H55" s="117"/>
      <c r="I55" s="117"/>
      <c r="J55" s="13"/>
    </row>
    <row r="56" spans="1:10" ht="1.5" customHeight="1" x14ac:dyDescent="0.35">
      <c r="A56" s="118"/>
      <c r="B56" s="119"/>
      <c r="C56" s="119"/>
      <c r="D56" s="120"/>
      <c r="E56" s="120"/>
      <c r="F56" s="117"/>
      <c r="G56" s="117"/>
      <c r="H56" s="117"/>
      <c r="I56" s="117"/>
      <c r="J56" s="13"/>
    </row>
    <row r="57" spans="1:10" x14ac:dyDescent="0.2">
      <c r="A57" s="121"/>
      <c r="B57" s="121"/>
      <c r="C57" s="121"/>
      <c r="D57" s="121"/>
      <c r="E57" s="121"/>
      <c r="F57" s="121"/>
      <c r="G57" s="121"/>
      <c r="H57" s="121"/>
      <c r="I57" s="121"/>
    </row>
  </sheetData>
  <mergeCells count="11">
    <mergeCell ref="A2:D2"/>
    <mergeCell ref="E2:I2"/>
    <mergeCell ref="E3:I3"/>
    <mergeCell ref="E4:I4"/>
    <mergeCell ref="F46:F47"/>
    <mergeCell ref="E5:I5"/>
    <mergeCell ref="E7:I7"/>
    <mergeCell ref="H13:I13"/>
    <mergeCell ref="A32:I34"/>
    <mergeCell ref="A42:I42"/>
    <mergeCell ref="H44:I44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zoomScaleNormal="100" workbookViewId="0">
      <selection activeCell="B35" sqref="B35:B36"/>
    </sheetView>
  </sheetViews>
  <sheetFormatPr defaultRowHeight="12.75" x14ac:dyDescent="0.2"/>
  <cols>
    <col min="1" max="1" width="7.5703125" style="38" customWidth="1"/>
    <col min="2" max="2" width="2.5703125" style="38" customWidth="1"/>
    <col min="3" max="3" width="8.42578125" style="38" customWidth="1"/>
    <col min="4" max="4" width="8.28515625" style="38" customWidth="1"/>
    <col min="5" max="5" width="14.7109375" style="38" customWidth="1"/>
    <col min="6" max="6" width="15.5703125" style="38" customWidth="1"/>
    <col min="7" max="8" width="14.7109375" style="38" customWidth="1"/>
    <col min="9" max="9" width="14.85546875" style="38" customWidth="1"/>
    <col min="10" max="10" width="16.85546875" style="38" customWidth="1"/>
    <col min="11" max="16384" width="9.140625" style="12"/>
  </cols>
  <sheetData>
    <row r="1" spans="1:10" ht="19.5" x14ac:dyDescent="0.4">
      <c r="A1" s="36" t="s">
        <v>0</v>
      </c>
      <c r="B1" s="37"/>
      <c r="C1" s="37"/>
      <c r="D1" s="37"/>
    </row>
    <row r="2" spans="1:10" ht="19.5" x14ac:dyDescent="0.4">
      <c r="A2" s="314" t="s">
        <v>1</v>
      </c>
      <c r="B2" s="314"/>
      <c r="C2" s="314"/>
      <c r="D2" s="314"/>
      <c r="E2" s="315" t="s">
        <v>143</v>
      </c>
      <c r="F2" s="315"/>
      <c r="G2" s="315"/>
      <c r="H2" s="315"/>
      <c r="I2" s="315"/>
      <c r="J2" s="40"/>
    </row>
    <row r="3" spans="1:10" ht="9.75" customHeight="1" x14ac:dyDescent="0.4">
      <c r="A3" s="39"/>
      <c r="B3" s="39"/>
      <c r="C3" s="39"/>
      <c r="D3" s="39"/>
      <c r="E3" s="316" t="s">
        <v>32</v>
      </c>
      <c r="F3" s="316"/>
      <c r="G3" s="316"/>
      <c r="H3" s="316"/>
      <c r="I3" s="316"/>
      <c r="J3" s="40"/>
    </row>
    <row r="4" spans="1:10" ht="15.75" x14ac:dyDescent="0.25">
      <c r="A4" s="41" t="s">
        <v>2</v>
      </c>
      <c r="E4" s="326" t="s">
        <v>144</v>
      </c>
      <c r="F4" s="326"/>
      <c r="G4" s="326"/>
      <c r="H4" s="326"/>
      <c r="I4" s="326"/>
    </row>
    <row r="5" spans="1:10" ht="7.5" customHeight="1" x14ac:dyDescent="0.25">
      <c r="A5" s="41"/>
      <c r="E5" s="316" t="s">
        <v>32</v>
      </c>
      <c r="F5" s="316"/>
      <c r="G5" s="316"/>
      <c r="H5" s="316"/>
      <c r="I5" s="316"/>
    </row>
    <row r="6" spans="1:10" ht="19.5" x14ac:dyDescent="0.4">
      <c r="A6" s="40" t="s">
        <v>154</v>
      </c>
      <c r="E6" s="43">
        <v>47184477</v>
      </c>
      <c r="F6" s="43"/>
      <c r="G6" s="44" t="s">
        <v>3</v>
      </c>
      <c r="H6" s="42"/>
      <c r="I6" s="42">
        <v>1307</v>
      </c>
    </row>
    <row r="7" spans="1:10" ht="8.25" customHeight="1" x14ac:dyDescent="0.4">
      <c r="A7" s="40"/>
      <c r="E7" s="316" t="s">
        <v>33</v>
      </c>
      <c r="F7" s="316"/>
      <c r="G7" s="316"/>
      <c r="H7" s="316"/>
      <c r="I7" s="316"/>
    </row>
    <row r="8" spans="1:10" ht="19.5" hidden="1" x14ac:dyDescent="0.4">
      <c r="A8" s="40"/>
      <c r="E8" s="42"/>
      <c r="F8" s="42"/>
      <c r="G8" s="42"/>
      <c r="H8" s="44"/>
      <c r="I8" s="42"/>
    </row>
    <row r="9" spans="1:10" ht="30.75" customHeight="1" x14ac:dyDescent="0.4">
      <c r="A9" s="40"/>
      <c r="E9" s="42"/>
      <c r="F9" s="42"/>
      <c r="G9" s="42"/>
      <c r="H9" s="44"/>
      <c r="I9" s="42"/>
    </row>
    <row r="11" spans="1:10" s="6" customFormat="1" ht="15" customHeight="1" x14ac:dyDescent="0.4">
      <c r="A11" s="45"/>
      <c r="B11" s="46"/>
      <c r="C11" s="46"/>
      <c r="D11" s="46"/>
      <c r="E11" s="47" t="s">
        <v>4</v>
      </c>
      <c r="F11" s="47" t="s">
        <v>5</v>
      </c>
      <c r="G11" s="48" t="s">
        <v>6</v>
      </c>
      <c r="H11" s="49" t="s">
        <v>7</v>
      </c>
      <c r="I11" s="49"/>
      <c r="J11" s="46"/>
    </row>
    <row r="12" spans="1:10" s="6" customFormat="1" ht="15" customHeight="1" x14ac:dyDescent="0.4">
      <c r="A12" s="50"/>
      <c r="B12" s="50"/>
      <c r="C12" s="50"/>
      <c r="D12" s="50"/>
      <c r="E12" s="47" t="s">
        <v>8</v>
      </c>
      <c r="F12" s="47" t="s">
        <v>8</v>
      </c>
      <c r="G12" s="48" t="s">
        <v>9</v>
      </c>
      <c r="H12" s="51" t="s">
        <v>10</v>
      </c>
      <c r="I12" s="52" t="s">
        <v>11</v>
      </c>
      <c r="J12" s="46"/>
    </row>
    <row r="13" spans="1:10" s="6" customFormat="1" ht="12.75" customHeight="1" x14ac:dyDescent="0.2">
      <c r="A13" s="50"/>
      <c r="B13" s="50"/>
      <c r="C13" s="50"/>
      <c r="D13" s="50"/>
      <c r="E13" s="47" t="s">
        <v>12</v>
      </c>
      <c r="F13" s="47" t="s">
        <v>12</v>
      </c>
      <c r="G13" s="53"/>
      <c r="H13" s="327" t="s">
        <v>186</v>
      </c>
      <c r="I13" s="327"/>
      <c r="J13" s="46"/>
    </row>
    <row r="14" spans="1:10" s="6" customFormat="1" ht="12.75" customHeight="1" x14ac:dyDescent="0.2">
      <c r="A14" s="50"/>
      <c r="B14" s="50"/>
      <c r="C14" s="50"/>
      <c r="D14" s="50"/>
      <c r="E14" s="47"/>
      <c r="F14" s="47"/>
      <c r="G14" s="53"/>
      <c r="H14" s="1"/>
      <c r="I14" s="54"/>
      <c r="J14" s="46"/>
    </row>
    <row r="15" spans="1:10" s="6" customFormat="1" ht="18.75" x14ac:dyDescent="0.4">
      <c r="A15" s="55" t="s">
        <v>13</v>
      </c>
      <c r="B15" s="55"/>
      <c r="C15" s="56"/>
      <c r="D15" s="57"/>
      <c r="E15" s="58"/>
      <c r="F15" s="58"/>
      <c r="G15" s="59"/>
      <c r="H15" s="50"/>
      <c r="I15" s="50"/>
      <c r="J15" s="46"/>
    </row>
    <row r="16" spans="1:10" s="6" customFormat="1" ht="19.5" x14ac:dyDescent="0.4">
      <c r="A16" s="60" t="s">
        <v>14</v>
      </c>
      <c r="B16" s="55"/>
      <c r="C16" s="56"/>
      <c r="D16" s="57"/>
      <c r="E16" s="218">
        <v>2251000</v>
      </c>
      <c r="F16" s="219">
        <v>15819601</v>
      </c>
      <c r="G16" s="9">
        <f>H16+I16</f>
        <v>15698454.199999999</v>
      </c>
      <c r="H16" s="218">
        <v>15698454.199999999</v>
      </c>
      <c r="I16" s="218">
        <v>0</v>
      </c>
      <c r="J16" s="46"/>
    </row>
    <row r="17" spans="1:10" s="6" customFormat="1" ht="20.25" customHeight="1" x14ac:dyDescent="0.35">
      <c r="A17" s="3"/>
      <c r="B17" s="46"/>
      <c r="C17" s="46"/>
      <c r="D17" s="46"/>
      <c r="J17" s="46"/>
    </row>
    <row r="18" spans="1:10" s="6" customFormat="1" ht="19.5" x14ac:dyDescent="0.4">
      <c r="A18" s="60" t="s">
        <v>15</v>
      </c>
      <c r="B18" s="4"/>
      <c r="C18" s="4"/>
      <c r="D18" s="4"/>
      <c r="E18" s="218">
        <v>2251000</v>
      </c>
      <c r="F18" s="219">
        <v>15819601</v>
      </c>
      <c r="G18" s="9">
        <f>H18+I18</f>
        <v>15830887.65</v>
      </c>
      <c r="H18" s="218">
        <v>15830887.65</v>
      </c>
      <c r="I18" s="218">
        <v>0</v>
      </c>
      <c r="J18" s="4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61"/>
      <c r="F20" s="61"/>
      <c r="G20" s="62"/>
      <c r="H20" s="2"/>
      <c r="I20" s="2"/>
      <c r="J20" s="5"/>
    </row>
    <row r="21" spans="1:10" ht="19.5" x14ac:dyDescent="0.4">
      <c r="A21" s="63" t="s">
        <v>16</v>
      </c>
      <c r="B21" s="61"/>
      <c r="C21" s="61"/>
      <c r="D21" s="61"/>
      <c r="E21" s="61"/>
      <c r="F21" s="61"/>
      <c r="G21" s="64"/>
      <c r="H21" s="62"/>
      <c r="I21" s="62"/>
      <c r="J21" s="62"/>
    </row>
    <row r="22" spans="1:10" ht="18" x14ac:dyDescent="0.35">
      <c r="A22" s="61"/>
      <c r="B22" s="61"/>
      <c r="C22" s="65" t="s">
        <v>38</v>
      </c>
      <c r="D22" s="61"/>
      <c r="E22" s="61"/>
      <c r="F22" s="61"/>
      <c r="G22" s="7">
        <f>H22+I22</f>
        <v>0</v>
      </c>
      <c r="H22" s="8">
        <v>0</v>
      </c>
      <c r="I22" s="8">
        <v>0</v>
      </c>
      <c r="J22" s="62"/>
    </row>
    <row r="23" spans="1:10" ht="18" x14ac:dyDescent="0.35">
      <c r="A23" s="61"/>
      <c r="B23" s="61"/>
      <c r="C23" s="65"/>
      <c r="D23" s="61"/>
      <c r="E23" s="61"/>
      <c r="F23" s="61"/>
      <c r="G23" s="7"/>
      <c r="H23" s="8"/>
      <c r="I23" s="8"/>
      <c r="J23" s="62"/>
    </row>
    <row r="24" spans="1:10" ht="22.5" x14ac:dyDescent="0.45">
      <c r="A24" s="66" t="s">
        <v>34</v>
      </c>
      <c r="B24" s="66"/>
      <c r="C24" s="67"/>
      <c r="D24" s="66"/>
      <c r="E24" s="66"/>
      <c r="F24" s="66"/>
      <c r="G24" s="68">
        <f>G18-G16-G22</f>
        <v>132433.45000000112</v>
      </c>
      <c r="H24" s="68">
        <f>H18-H16-H22</f>
        <v>132433.45000000112</v>
      </c>
      <c r="I24" s="68">
        <f>I18-I16-I22</f>
        <v>0</v>
      </c>
      <c r="J24" s="69"/>
    </row>
    <row r="26" spans="1:10" ht="24" customHeight="1" x14ac:dyDescent="0.2">
      <c r="H26" s="70"/>
    </row>
    <row r="28" spans="1:10" ht="19.5" x14ac:dyDescent="0.4">
      <c r="A28" s="55" t="s">
        <v>17</v>
      </c>
      <c r="B28" s="55" t="s">
        <v>35</v>
      </c>
      <c r="C28" s="55"/>
      <c r="D28" s="4"/>
      <c r="E28" s="4"/>
      <c r="F28" s="50"/>
      <c r="G28" s="71">
        <f>G29+G30+G31</f>
        <v>132433.45000000001</v>
      </c>
      <c r="H28" s="72"/>
      <c r="I28" s="73"/>
      <c r="J28" s="70"/>
    </row>
    <row r="29" spans="1:10" s="6" customFormat="1" ht="18.75" x14ac:dyDescent="0.4">
      <c r="A29" s="74"/>
      <c r="B29" s="74"/>
      <c r="C29" s="75" t="s">
        <v>18</v>
      </c>
      <c r="D29" s="76"/>
      <c r="E29" s="77"/>
      <c r="F29" s="70" t="s">
        <v>20</v>
      </c>
      <c r="G29" s="8">
        <v>15000</v>
      </c>
      <c r="H29" s="72"/>
      <c r="I29" s="73"/>
    </row>
    <row r="30" spans="1:10" s="6" customFormat="1" ht="18.75" x14ac:dyDescent="0.4">
      <c r="A30" s="74"/>
      <c r="B30" s="74"/>
      <c r="C30" s="75"/>
      <c r="D30" s="76"/>
      <c r="E30" s="77"/>
      <c r="F30" s="70" t="s">
        <v>19</v>
      </c>
      <c r="G30" s="8">
        <v>117433.45</v>
      </c>
      <c r="H30" s="72"/>
      <c r="I30" s="73"/>
    </row>
    <row r="31" spans="1:10" s="6" customFormat="1" ht="18.75" x14ac:dyDescent="0.4">
      <c r="A31" s="74"/>
      <c r="B31" s="74"/>
      <c r="C31" s="75" t="s">
        <v>21</v>
      </c>
      <c r="D31" s="76"/>
      <c r="E31" s="77"/>
      <c r="F31" s="70" t="s">
        <v>155</v>
      </c>
      <c r="G31" s="78">
        <v>0</v>
      </c>
      <c r="H31" s="79"/>
      <c r="I31" s="73"/>
    </row>
    <row r="32" spans="1:10" s="6" customFormat="1" x14ac:dyDescent="0.2">
      <c r="A32" s="321"/>
      <c r="B32" s="322"/>
      <c r="C32" s="322"/>
      <c r="D32" s="322"/>
      <c r="E32" s="322"/>
      <c r="F32" s="322"/>
      <c r="G32" s="322"/>
      <c r="H32" s="322"/>
      <c r="I32" s="322"/>
    </row>
    <row r="33" spans="1:10" s="6" customFormat="1" x14ac:dyDescent="0.2">
      <c r="A33" s="322"/>
      <c r="B33" s="322"/>
      <c r="C33" s="322"/>
      <c r="D33" s="322"/>
      <c r="E33" s="322"/>
      <c r="F33" s="322"/>
      <c r="G33" s="322"/>
      <c r="H33" s="322"/>
      <c r="I33" s="322"/>
    </row>
    <row r="34" spans="1:10" x14ac:dyDescent="0.2">
      <c r="A34" s="322"/>
      <c r="B34" s="322"/>
      <c r="C34" s="322"/>
      <c r="D34" s="322"/>
      <c r="E34" s="322"/>
      <c r="F34" s="322"/>
      <c r="G34" s="322"/>
      <c r="H34" s="322"/>
      <c r="I34" s="322"/>
      <c r="J34" s="80"/>
    </row>
    <row r="35" spans="1:10" ht="19.5" x14ac:dyDescent="0.4">
      <c r="A35" s="55" t="s">
        <v>22</v>
      </c>
      <c r="B35" s="55" t="s">
        <v>30</v>
      </c>
      <c r="C35" s="55"/>
      <c r="D35" s="81"/>
      <c r="E35" s="59"/>
      <c r="F35" s="4"/>
      <c r="G35" s="82"/>
      <c r="H35" s="73"/>
      <c r="I35" s="73"/>
      <c r="J35" s="80"/>
    </row>
    <row r="36" spans="1:10" ht="18.75" x14ac:dyDescent="0.4">
      <c r="A36" s="55"/>
      <c r="B36" s="55"/>
      <c r="C36" s="55"/>
      <c r="D36" s="81"/>
      <c r="F36" s="83" t="s">
        <v>36</v>
      </c>
      <c r="G36" s="194" t="s">
        <v>6</v>
      </c>
      <c r="H36" s="50"/>
      <c r="I36" s="84" t="s">
        <v>39</v>
      </c>
      <c r="J36" s="80"/>
    </row>
    <row r="37" spans="1:10" ht="15" customHeight="1" x14ac:dyDescent="0.35">
      <c r="A37" s="85" t="s">
        <v>31</v>
      </c>
      <c r="B37" s="86"/>
      <c r="C37" s="3"/>
      <c r="D37" s="86"/>
      <c r="E37" s="59"/>
      <c r="F37" s="124">
        <v>0</v>
      </c>
      <c r="G37" s="124">
        <v>0</v>
      </c>
      <c r="H37" s="217"/>
      <c r="I37" s="88" t="s">
        <v>157</v>
      </c>
      <c r="J37" s="80"/>
    </row>
    <row r="38" spans="1:10" ht="16.5" x14ac:dyDescent="0.35">
      <c r="A38" s="85" t="s">
        <v>42</v>
      </c>
      <c r="B38" s="86"/>
      <c r="C38" s="3"/>
      <c r="D38" s="89"/>
      <c r="E38" s="89"/>
      <c r="F38" s="124">
        <v>63000</v>
      </c>
      <c r="G38" s="124">
        <v>63474</v>
      </c>
      <c r="H38" s="217"/>
      <c r="I38" s="88">
        <f>G38/F38</f>
        <v>1.0075238095238095</v>
      </c>
      <c r="J38" s="13"/>
    </row>
    <row r="39" spans="1:10" ht="16.5" x14ac:dyDescent="0.35">
      <c r="A39" s="85" t="s">
        <v>43</v>
      </c>
      <c r="B39" s="86"/>
      <c r="C39" s="3"/>
      <c r="D39" s="89"/>
      <c r="E39" s="89"/>
      <c r="F39" s="124">
        <v>0</v>
      </c>
      <c r="G39" s="124">
        <v>0</v>
      </c>
      <c r="H39" s="217"/>
      <c r="I39" s="88" t="s">
        <v>157</v>
      </c>
      <c r="J39" s="13"/>
    </row>
    <row r="40" spans="1:10" ht="16.5" customHeight="1" x14ac:dyDescent="0.2">
      <c r="A40" s="90" t="s">
        <v>171</v>
      </c>
      <c r="B40" s="90"/>
      <c r="C40" s="90"/>
      <c r="D40" s="90"/>
      <c r="E40" s="90"/>
      <c r="F40" s="124">
        <v>47000</v>
      </c>
      <c r="G40" s="124">
        <v>47000</v>
      </c>
      <c r="H40" s="217"/>
      <c r="I40" s="88">
        <f>G40/F40</f>
        <v>1</v>
      </c>
      <c r="J40" s="13"/>
    </row>
    <row r="41" spans="1:10" ht="16.5" x14ac:dyDescent="0.35">
      <c r="A41" s="85" t="s">
        <v>37</v>
      </c>
      <c r="B41" s="58"/>
      <c r="C41" s="58"/>
      <c r="D41" s="91"/>
      <c r="E41" s="91" t="s">
        <v>156</v>
      </c>
      <c r="F41" s="124">
        <v>0</v>
      </c>
      <c r="G41" s="124">
        <v>0</v>
      </c>
      <c r="H41" s="217"/>
      <c r="I41" s="92" t="s">
        <v>157</v>
      </c>
      <c r="J41" s="13"/>
    </row>
    <row r="42" spans="1:10" x14ac:dyDescent="0.2">
      <c r="A42" s="323" t="s">
        <v>207</v>
      </c>
      <c r="B42" s="324"/>
      <c r="C42" s="324"/>
      <c r="D42" s="324"/>
      <c r="E42" s="324"/>
      <c r="F42" s="324"/>
      <c r="G42" s="324"/>
      <c r="H42" s="324"/>
      <c r="I42" s="324"/>
      <c r="J42" s="13"/>
    </row>
    <row r="43" spans="1:10" ht="16.5" x14ac:dyDescent="0.35">
      <c r="A43" s="85"/>
      <c r="B43" s="58"/>
      <c r="C43" s="58"/>
      <c r="D43" s="91"/>
      <c r="E43" s="91"/>
      <c r="F43" s="87"/>
      <c r="G43" s="87"/>
      <c r="H43" s="72"/>
      <c r="I43" s="92"/>
      <c r="J43" s="13"/>
    </row>
    <row r="44" spans="1:10" ht="19.5" thickBot="1" x14ac:dyDescent="0.45">
      <c r="A44" s="55" t="s">
        <v>23</v>
      </c>
      <c r="B44" s="55" t="s">
        <v>24</v>
      </c>
      <c r="C44" s="57"/>
      <c r="D44" s="59"/>
      <c r="E44" s="59"/>
      <c r="F44" s="94"/>
      <c r="G44" s="95"/>
      <c r="H44" s="325" t="s">
        <v>41</v>
      </c>
      <c r="I44" s="320"/>
      <c r="J44" s="13"/>
    </row>
    <row r="45" spans="1:10" ht="18.75" thickTop="1" x14ac:dyDescent="0.35">
      <c r="A45" s="196"/>
      <c r="B45" s="197"/>
      <c r="C45" s="198"/>
      <c r="D45" s="197"/>
      <c r="E45" s="199" t="s">
        <v>191</v>
      </c>
      <c r="F45" s="200" t="s">
        <v>25</v>
      </c>
      <c r="G45" s="201" t="s">
        <v>26</v>
      </c>
      <c r="H45" s="202" t="s">
        <v>27</v>
      </c>
      <c r="I45" s="203" t="s">
        <v>40</v>
      </c>
      <c r="J45" s="13"/>
    </row>
    <row r="46" spans="1:10" x14ac:dyDescent="0.2">
      <c r="A46" s="204"/>
      <c r="B46" s="205"/>
      <c r="C46" s="205"/>
      <c r="D46" s="205"/>
      <c r="E46" s="204"/>
      <c r="F46" s="318"/>
      <c r="G46" s="206"/>
      <c r="H46" s="207">
        <v>41274</v>
      </c>
      <c r="I46" s="208">
        <v>41274</v>
      </c>
      <c r="J46" s="13"/>
    </row>
    <row r="47" spans="1:10" x14ac:dyDescent="0.2">
      <c r="A47" s="204"/>
      <c r="B47" s="205"/>
      <c r="C47" s="205"/>
      <c r="D47" s="205"/>
      <c r="E47" s="204"/>
      <c r="F47" s="318"/>
      <c r="G47" s="209"/>
      <c r="H47" s="209"/>
      <c r="I47" s="210"/>
      <c r="J47" s="13"/>
    </row>
    <row r="48" spans="1:10" ht="13.5" thickBot="1" x14ac:dyDescent="0.25">
      <c r="A48" s="211"/>
      <c r="B48" s="212"/>
      <c r="C48" s="212"/>
      <c r="D48" s="212"/>
      <c r="E48" s="211"/>
      <c r="F48" s="213"/>
      <c r="G48" s="214"/>
      <c r="H48" s="214"/>
      <c r="I48" s="215"/>
      <c r="J48" s="13"/>
    </row>
    <row r="49" spans="1:10" ht="13.5" thickTop="1" x14ac:dyDescent="0.2">
      <c r="A49" s="96"/>
      <c r="B49" s="97"/>
      <c r="C49" s="97" t="s">
        <v>20</v>
      </c>
      <c r="D49" s="97"/>
      <c r="E49" s="98">
        <v>269922</v>
      </c>
      <c r="F49" s="99">
        <v>1000</v>
      </c>
      <c r="G49" s="100">
        <v>3200</v>
      </c>
      <c r="H49" s="100">
        <f>E49+F49-G49</f>
        <v>267722</v>
      </c>
      <c r="I49" s="101">
        <f>H49</f>
        <v>267722</v>
      </c>
      <c r="J49" s="13"/>
    </row>
    <row r="50" spans="1:10" x14ac:dyDescent="0.2">
      <c r="A50" s="102"/>
      <c r="B50" s="103"/>
      <c r="C50" s="103" t="s">
        <v>28</v>
      </c>
      <c r="D50" s="103"/>
      <c r="E50" s="104">
        <v>100333.55</v>
      </c>
      <c r="F50" s="105">
        <v>90642</v>
      </c>
      <c r="G50" s="106">
        <v>101740</v>
      </c>
      <c r="H50" s="106">
        <f>E50+F50-G50</f>
        <v>89235.549999999988</v>
      </c>
      <c r="I50" s="107">
        <v>89067.33</v>
      </c>
      <c r="J50" s="13"/>
    </row>
    <row r="51" spans="1:10" x14ac:dyDescent="0.2">
      <c r="A51" s="102"/>
      <c r="B51" s="103"/>
      <c r="C51" s="103" t="s">
        <v>19</v>
      </c>
      <c r="D51" s="103"/>
      <c r="E51" s="104">
        <v>305680.53000000003</v>
      </c>
      <c r="F51" s="105">
        <v>20995.08</v>
      </c>
      <c r="G51" s="106">
        <v>0</v>
      </c>
      <c r="H51" s="106">
        <f t="shared" ref="H51:H52" si="0">E51+F51-G51</f>
        <v>326675.61000000004</v>
      </c>
      <c r="I51" s="107">
        <f>H51</f>
        <v>326675.61000000004</v>
      </c>
      <c r="J51" s="13"/>
    </row>
    <row r="52" spans="1:10" x14ac:dyDescent="0.2">
      <c r="A52" s="102"/>
      <c r="B52" s="103"/>
      <c r="C52" s="103" t="s">
        <v>29</v>
      </c>
      <c r="D52" s="103"/>
      <c r="E52" s="104">
        <v>85458.2</v>
      </c>
      <c r="F52" s="105">
        <v>63474</v>
      </c>
      <c r="G52" s="106">
        <v>47000</v>
      </c>
      <c r="H52" s="106">
        <f t="shared" si="0"/>
        <v>101932.20000000001</v>
      </c>
      <c r="I52" s="107">
        <f>H52</f>
        <v>101932.20000000001</v>
      </c>
      <c r="J52" s="13"/>
    </row>
    <row r="53" spans="1:10" ht="18.75" thickBot="1" x14ac:dyDescent="0.4">
      <c r="A53" s="108" t="s">
        <v>12</v>
      </c>
      <c r="B53" s="109"/>
      <c r="C53" s="109"/>
      <c r="D53" s="109"/>
      <c r="E53" s="122">
        <f>E49+E50+E51+E52</f>
        <v>761394.28</v>
      </c>
      <c r="F53" s="111">
        <f>F49+F50+F51+F52</f>
        <v>176111.08000000002</v>
      </c>
      <c r="G53" s="111">
        <f>G49+G50+G51+G52</f>
        <v>151940</v>
      </c>
      <c r="H53" s="111">
        <f>H49+H50+H51+H52</f>
        <v>785565.3600000001</v>
      </c>
      <c r="I53" s="112">
        <f>I49+I50+I51+I52</f>
        <v>785397.14000000013</v>
      </c>
      <c r="J53" s="13"/>
    </row>
    <row r="54" spans="1:10" ht="18.75" thickTop="1" x14ac:dyDescent="0.35">
      <c r="A54" s="113"/>
      <c r="B54" s="114"/>
      <c r="C54" s="114"/>
      <c r="D54" s="59"/>
      <c r="E54" s="59"/>
      <c r="F54" s="94"/>
      <c r="G54" s="95"/>
      <c r="H54" s="115"/>
      <c r="I54" s="115"/>
      <c r="J54" s="13"/>
    </row>
    <row r="55" spans="1:10" ht="18" x14ac:dyDescent="0.35">
      <c r="A55" s="113"/>
      <c r="B55" s="114"/>
      <c r="C55" s="114"/>
      <c r="D55" s="59"/>
      <c r="E55" s="59"/>
      <c r="F55" s="94"/>
      <c r="G55" s="116"/>
      <c r="H55" s="117"/>
      <c r="I55" s="117"/>
      <c r="J55" s="13"/>
    </row>
    <row r="56" spans="1:10" ht="1.5" customHeight="1" x14ac:dyDescent="0.35">
      <c r="A56" s="118"/>
      <c r="B56" s="119"/>
      <c r="C56" s="119"/>
      <c r="D56" s="120"/>
      <c r="E56" s="120"/>
      <c r="F56" s="117"/>
      <c r="G56" s="117"/>
      <c r="H56" s="117"/>
      <c r="I56" s="117"/>
      <c r="J56" s="13"/>
    </row>
    <row r="57" spans="1:10" x14ac:dyDescent="0.2">
      <c r="A57" s="121"/>
      <c r="B57" s="121"/>
      <c r="C57" s="121"/>
      <c r="D57" s="121"/>
      <c r="E57" s="121"/>
      <c r="F57" s="121"/>
      <c r="G57" s="121"/>
      <c r="H57" s="121"/>
      <c r="I57" s="121"/>
    </row>
  </sheetData>
  <mergeCells count="11">
    <mergeCell ref="A2:D2"/>
    <mergeCell ref="E2:I2"/>
    <mergeCell ref="E3:I3"/>
    <mergeCell ref="E4:I4"/>
    <mergeCell ref="F46:F47"/>
    <mergeCell ref="E5:I5"/>
    <mergeCell ref="E7:I7"/>
    <mergeCell ref="H13:I13"/>
    <mergeCell ref="A32:I34"/>
    <mergeCell ref="A42:I42"/>
    <mergeCell ref="H44:I44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6"/>
  <sheetViews>
    <sheetView zoomScaleNormal="100" workbookViewId="0">
      <selection activeCell="B35" sqref="B35:B36"/>
    </sheetView>
  </sheetViews>
  <sheetFormatPr defaultRowHeight="12.75" x14ac:dyDescent="0.2"/>
  <cols>
    <col min="1" max="1" width="7.5703125" style="38" customWidth="1"/>
    <col min="2" max="2" width="2.5703125" style="38" customWidth="1"/>
    <col min="3" max="3" width="8.42578125" style="38" customWidth="1"/>
    <col min="4" max="4" width="8.28515625" style="38" customWidth="1"/>
    <col min="5" max="5" width="14.7109375" style="38" customWidth="1"/>
    <col min="6" max="6" width="15.5703125" style="38" customWidth="1"/>
    <col min="7" max="8" width="14.7109375" style="38" customWidth="1"/>
    <col min="9" max="9" width="15" style="38" customWidth="1"/>
    <col min="10" max="10" width="16.85546875" style="38" customWidth="1"/>
    <col min="11" max="16384" width="9.140625" style="12"/>
  </cols>
  <sheetData>
    <row r="1" spans="1:10" ht="19.5" x14ac:dyDescent="0.4">
      <c r="A1" s="36" t="s">
        <v>0</v>
      </c>
      <c r="B1" s="37"/>
      <c r="C1" s="37"/>
      <c r="D1" s="37"/>
    </row>
    <row r="2" spans="1:10" ht="19.5" x14ac:dyDescent="0.4">
      <c r="A2" s="314" t="s">
        <v>1</v>
      </c>
      <c r="B2" s="314"/>
      <c r="C2" s="314"/>
      <c r="D2" s="314"/>
      <c r="E2" s="315" t="s">
        <v>145</v>
      </c>
      <c r="F2" s="315"/>
      <c r="G2" s="315"/>
      <c r="H2" s="315"/>
      <c r="I2" s="315"/>
      <c r="J2" s="40"/>
    </row>
    <row r="3" spans="1:10" ht="9.75" customHeight="1" x14ac:dyDescent="0.4">
      <c r="A3" s="39"/>
      <c r="B3" s="39"/>
      <c r="C3" s="39"/>
      <c r="D3" s="39"/>
      <c r="E3" s="316" t="s">
        <v>32</v>
      </c>
      <c r="F3" s="316"/>
      <c r="G3" s="316"/>
      <c r="H3" s="316"/>
      <c r="I3" s="316"/>
      <c r="J3" s="40"/>
    </row>
    <row r="4" spans="1:10" ht="15.75" x14ac:dyDescent="0.25">
      <c r="A4" s="41" t="s">
        <v>2</v>
      </c>
      <c r="E4" s="326" t="s">
        <v>146</v>
      </c>
      <c r="F4" s="326"/>
      <c r="G4" s="326"/>
      <c r="H4" s="326"/>
      <c r="I4" s="326"/>
    </row>
    <row r="5" spans="1:10" ht="7.5" customHeight="1" x14ac:dyDescent="0.25">
      <c r="A5" s="41"/>
      <c r="E5" s="316" t="s">
        <v>32</v>
      </c>
      <c r="F5" s="316"/>
      <c r="G5" s="316"/>
      <c r="H5" s="316"/>
      <c r="I5" s="316"/>
    </row>
    <row r="6" spans="1:10" ht="19.5" x14ac:dyDescent="0.4">
      <c r="A6" s="40" t="s">
        <v>154</v>
      </c>
      <c r="E6" s="43">
        <v>60782170</v>
      </c>
      <c r="F6" s="43"/>
      <c r="G6" s="44" t="s">
        <v>3</v>
      </c>
      <c r="H6" s="42"/>
      <c r="I6" s="42">
        <v>1308</v>
      </c>
    </row>
    <row r="7" spans="1:10" ht="8.25" customHeight="1" x14ac:dyDescent="0.4">
      <c r="A7" s="40"/>
      <c r="E7" s="316" t="s">
        <v>33</v>
      </c>
      <c r="F7" s="316"/>
      <c r="G7" s="316"/>
      <c r="H7" s="316"/>
      <c r="I7" s="316"/>
    </row>
    <row r="8" spans="1:10" ht="19.5" hidden="1" x14ac:dyDescent="0.4">
      <c r="A8" s="40"/>
      <c r="E8" s="42"/>
      <c r="F8" s="42"/>
      <c r="G8" s="42"/>
      <c r="H8" s="44"/>
      <c r="I8" s="42"/>
    </row>
    <row r="9" spans="1:10" ht="30.75" customHeight="1" x14ac:dyDescent="0.4">
      <c r="A9" s="40"/>
      <c r="E9" s="42"/>
      <c r="F9" s="42"/>
      <c r="G9" s="42"/>
      <c r="H9" s="44"/>
      <c r="I9" s="42"/>
    </row>
    <row r="11" spans="1:10" s="6" customFormat="1" ht="15" customHeight="1" x14ac:dyDescent="0.4">
      <c r="A11" s="45"/>
      <c r="B11" s="46"/>
      <c r="C11" s="46"/>
      <c r="D11" s="46"/>
      <c r="E11" s="47" t="s">
        <v>4</v>
      </c>
      <c r="F11" s="47" t="s">
        <v>5</v>
      </c>
      <c r="G11" s="48" t="s">
        <v>6</v>
      </c>
      <c r="H11" s="49" t="s">
        <v>7</v>
      </c>
      <c r="I11" s="49"/>
      <c r="J11" s="46"/>
    </row>
    <row r="12" spans="1:10" s="6" customFormat="1" ht="15" customHeight="1" x14ac:dyDescent="0.4">
      <c r="A12" s="50"/>
      <c r="B12" s="50"/>
      <c r="C12" s="50"/>
      <c r="D12" s="50"/>
      <c r="E12" s="47" t="s">
        <v>8</v>
      </c>
      <c r="F12" s="47" t="s">
        <v>8</v>
      </c>
      <c r="G12" s="48" t="s">
        <v>9</v>
      </c>
      <c r="H12" s="51" t="s">
        <v>10</v>
      </c>
      <c r="I12" s="52" t="s">
        <v>11</v>
      </c>
      <c r="J12" s="46"/>
    </row>
    <row r="13" spans="1:10" s="6" customFormat="1" ht="12.75" customHeight="1" x14ac:dyDescent="0.2">
      <c r="A13" s="50"/>
      <c r="B13" s="50"/>
      <c r="C13" s="50"/>
      <c r="D13" s="50"/>
      <c r="E13" s="47" t="s">
        <v>12</v>
      </c>
      <c r="F13" s="47" t="s">
        <v>12</v>
      </c>
      <c r="G13" s="53"/>
      <c r="H13" s="327" t="s">
        <v>186</v>
      </c>
      <c r="I13" s="327"/>
      <c r="J13" s="46"/>
    </row>
    <row r="14" spans="1:10" s="6" customFormat="1" ht="12.75" customHeight="1" x14ac:dyDescent="0.2">
      <c r="A14" s="50"/>
      <c r="B14" s="50"/>
      <c r="C14" s="50"/>
      <c r="D14" s="50"/>
      <c r="E14" s="47"/>
      <c r="F14" s="47"/>
      <c r="G14" s="53"/>
      <c r="H14" s="1"/>
      <c r="I14" s="54"/>
      <c r="J14" s="46"/>
    </row>
    <row r="15" spans="1:10" s="6" customFormat="1" ht="18.75" x14ac:dyDescent="0.4">
      <c r="A15" s="55" t="s">
        <v>13</v>
      </c>
      <c r="B15" s="55"/>
      <c r="C15" s="56"/>
      <c r="D15" s="57"/>
      <c r="E15" s="58"/>
      <c r="F15" s="58"/>
      <c r="G15" s="59"/>
      <c r="H15" s="50"/>
      <c r="I15" s="50"/>
      <c r="J15" s="46"/>
    </row>
    <row r="16" spans="1:10" s="6" customFormat="1" ht="19.5" x14ac:dyDescent="0.4">
      <c r="A16" s="60" t="s">
        <v>14</v>
      </c>
      <c r="B16" s="55"/>
      <c r="C16" s="56"/>
      <c r="D16" s="57"/>
      <c r="E16" s="218">
        <v>416000</v>
      </c>
      <c r="F16" s="219">
        <v>5331623.4800000004</v>
      </c>
      <c r="G16" s="9">
        <f>H16+I16</f>
        <v>5319404.42</v>
      </c>
      <c r="H16" s="218">
        <v>5319404.42</v>
      </c>
      <c r="I16" s="218">
        <v>0</v>
      </c>
      <c r="J16" s="46"/>
    </row>
    <row r="17" spans="1:10" s="6" customFormat="1" ht="20.25" customHeight="1" x14ac:dyDescent="0.35">
      <c r="A17" s="3"/>
      <c r="B17" s="46"/>
      <c r="C17" s="46"/>
      <c r="D17" s="46"/>
      <c r="J17" s="46"/>
    </row>
    <row r="18" spans="1:10" s="6" customFormat="1" ht="19.5" x14ac:dyDescent="0.4">
      <c r="A18" s="60" t="s">
        <v>15</v>
      </c>
      <c r="B18" s="4"/>
      <c r="C18" s="4"/>
      <c r="D18" s="4"/>
      <c r="E18" s="218">
        <v>416000</v>
      </c>
      <c r="F18" s="219">
        <v>5331623.4800000004</v>
      </c>
      <c r="G18" s="9">
        <f>H18+I18</f>
        <v>5331623.4800000004</v>
      </c>
      <c r="H18" s="218">
        <v>5331623.4800000004</v>
      </c>
      <c r="I18" s="218">
        <v>0</v>
      </c>
      <c r="J18" s="4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61"/>
      <c r="F20" s="61"/>
      <c r="G20" s="62"/>
      <c r="H20" s="2"/>
      <c r="I20" s="2"/>
      <c r="J20" s="5"/>
    </row>
    <row r="21" spans="1:10" ht="19.5" x14ac:dyDescent="0.4">
      <c r="A21" s="63" t="s">
        <v>16</v>
      </c>
      <c r="B21" s="61"/>
      <c r="C21" s="61"/>
      <c r="D21" s="61"/>
      <c r="E21" s="61"/>
      <c r="F21" s="61"/>
      <c r="G21" s="64"/>
      <c r="H21" s="62"/>
      <c r="I21" s="62"/>
      <c r="J21" s="62"/>
    </row>
    <row r="22" spans="1:10" ht="18" x14ac:dyDescent="0.35">
      <c r="A22" s="61"/>
      <c r="B22" s="61"/>
      <c r="C22" s="65" t="s">
        <v>38</v>
      </c>
      <c r="D22" s="61"/>
      <c r="E22" s="61"/>
      <c r="F22" s="61"/>
      <c r="G22" s="7">
        <f>H22+I22</f>
        <v>0</v>
      </c>
      <c r="H22" s="8">
        <v>0</v>
      </c>
      <c r="I22" s="8">
        <v>0</v>
      </c>
      <c r="J22" s="62"/>
    </row>
    <row r="23" spans="1:10" ht="18" x14ac:dyDescent="0.35">
      <c r="A23" s="61"/>
      <c r="B23" s="61"/>
      <c r="C23" s="65"/>
      <c r="D23" s="61"/>
      <c r="E23" s="61"/>
      <c r="F23" s="61"/>
      <c r="G23" s="7"/>
      <c r="H23" s="8"/>
      <c r="I23" s="8"/>
      <c r="J23" s="62"/>
    </row>
    <row r="24" spans="1:10" ht="22.5" x14ac:dyDescent="0.45">
      <c r="A24" s="66" t="s">
        <v>34</v>
      </c>
      <c r="B24" s="66"/>
      <c r="C24" s="67"/>
      <c r="D24" s="66"/>
      <c r="E24" s="66"/>
      <c r="F24" s="66"/>
      <c r="G24" s="68">
        <f>G18-G16-G22</f>
        <v>12219.060000000522</v>
      </c>
      <c r="H24" s="68">
        <f>H18-H16-H22</f>
        <v>12219.060000000522</v>
      </c>
      <c r="I24" s="68">
        <f>I18-I16-I22</f>
        <v>0</v>
      </c>
      <c r="J24" s="69"/>
    </row>
    <row r="26" spans="1:10" ht="24" customHeight="1" x14ac:dyDescent="0.2">
      <c r="H26" s="70"/>
    </row>
    <row r="28" spans="1:10" ht="19.5" x14ac:dyDescent="0.4">
      <c r="A28" s="55" t="s">
        <v>17</v>
      </c>
      <c r="B28" s="55" t="s">
        <v>35</v>
      </c>
      <c r="C28" s="55"/>
      <c r="D28" s="4"/>
      <c r="E28" s="4"/>
      <c r="F28" s="50"/>
      <c r="G28" s="71">
        <f>G29+G30+G31</f>
        <v>12219.06</v>
      </c>
      <c r="H28" s="72"/>
      <c r="I28" s="73"/>
      <c r="J28" s="70"/>
    </row>
    <row r="29" spans="1:10" s="6" customFormat="1" ht="18.75" x14ac:dyDescent="0.4">
      <c r="A29" s="74"/>
      <c r="B29" s="74"/>
      <c r="C29" s="75" t="s">
        <v>18</v>
      </c>
      <c r="D29" s="76"/>
      <c r="E29" s="77"/>
      <c r="F29" s="70" t="s">
        <v>20</v>
      </c>
      <c r="G29" s="8">
        <v>0</v>
      </c>
      <c r="H29" s="72"/>
      <c r="I29" s="73"/>
    </row>
    <row r="30" spans="1:10" s="6" customFormat="1" ht="18.75" x14ac:dyDescent="0.4">
      <c r="A30" s="74"/>
      <c r="B30" s="74"/>
      <c r="C30" s="75"/>
      <c r="D30" s="76"/>
      <c r="E30" s="77"/>
      <c r="F30" s="70" t="s">
        <v>19</v>
      </c>
      <c r="G30" s="8">
        <v>12219.06</v>
      </c>
      <c r="H30" s="72"/>
      <c r="I30" s="73"/>
    </row>
    <row r="31" spans="1:10" s="6" customFormat="1" ht="18.75" x14ac:dyDescent="0.4">
      <c r="A31" s="74"/>
      <c r="B31" s="74"/>
      <c r="C31" s="75" t="s">
        <v>21</v>
      </c>
      <c r="D31" s="76"/>
      <c r="E31" s="77"/>
      <c r="F31" s="70" t="s">
        <v>155</v>
      </c>
      <c r="G31" s="78">
        <v>0</v>
      </c>
      <c r="H31" s="79"/>
      <c r="I31" s="73"/>
    </row>
    <row r="32" spans="1:10" s="6" customFormat="1" x14ac:dyDescent="0.2">
      <c r="A32" s="321"/>
      <c r="B32" s="322"/>
      <c r="C32" s="322"/>
      <c r="D32" s="322"/>
      <c r="E32" s="322"/>
      <c r="F32" s="322"/>
      <c r="G32" s="322"/>
      <c r="H32" s="322"/>
      <c r="I32" s="322"/>
    </row>
    <row r="33" spans="1:10" s="6" customFormat="1" x14ac:dyDescent="0.2">
      <c r="A33" s="322"/>
      <c r="B33" s="322"/>
      <c r="C33" s="322"/>
      <c r="D33" s="322"/>
      <c r="E33" s="322"/>
      <c r="F33" s="322"/>
      <c r="G33" s="322"/>
      <c r="H33" s="322"/>
      <c r="I33" s="322"/>
    </row>
    <row r="34" spans="1:10" x14ac:dyDescent="0.2">
      <c r="A34" s="322"/>
      <c r="B34" s="322"/>
      <c r="C34" s="322"/>
      <c r="D34" s="322"/>
      <c r="E34" s="322"/>
      <c r="F34" s="322"/>
      <c r="G34" s="322"/>
      <c r="H34" s="322"/>
      <c r="I34" s="322"/>
      <c r="J34" s="80"/>
    </row>
    <row r="35" spans="1:10" ht="19.5" x14ac:dyDescent="0.4">
      <c r="A35" s="55" t="s">
        <v>22</v>
      </c>
      <c r="B35" s="55" t="s">
        <v>30</v>
      </c>
      <c r="C35" s="55"/>
      <c r="D35" s="81"/>
      <c r="E35" s="59"/>
      <c r="F35" s="4"/>
      <c r="G35" s="82"/>
      <c r="H35" s="73"/>
      <c r="I35" s="73"/>
      <c r="J35" s="80"/>
    </row>
    <row r="36" spans="1:10" ht="18.75" x14ac:dyDescent="0.4">
      <c r="A36" s="55"/>
      <c r="B36" s="55"/>
      <c r="C36" s="55"/>
      <c r="D36" s="81"/>
      <c r="F36" s="83" t="s">
        <v>36</v>
      </c>
      <c r="G36" s="194" t="s">
        <v>6</v>
      </c>
      <c r="H36" s="50"/>
      <c r="I36" s="84" t="s">
        <v>39</v>
      </c>
      <c r="J36" s="80"/>
    </row>
    <row r="37" spans="1:10" ht="15" customHeight="1" x14ac:dyDescent="0.35">
      <c r="A37" s="85" t="s">
        <v>31</v>
      </c>
      <c r="B37" s="86"/>
      <c r="C37" s="3"/>
      <c r="D37" s="86"/>
      <c r="E37" s="59"/>
      <c r="F37" s="87">
        <v>0</v>
      </c>
      <c r="G37" s="87">
        <v>0</v>
      </c>
      <c r="H37" s="217"/>
      <c r="I37" s="88" t="s">
        <v>157</v>
      </c>
      <c r="J37" s="80"/>
    </row>
    <row r="38" spans="1:10" ht="16.5" x14ac:dyDescent="0.35">
      <c r="A38" s="85" t="s">
        <v>42</v>
      </c>
      <c r="B38" s="86"/>
      <c r="C38" s="3"/>
      <c r="D38" s="89"/>
      <c r="E38" s="89"/>
      <c r="F38" s="87">
        <v>0</v>
      </c>
      <c r="G38" s="87">
        <v>0</v>
      </c>
      <c r="H38" s="217"/>
      <c r="I38" s="88" t="s">
        <v>157</v>
      </c>
      <c r="J38" s="13"/>
    </row>
    <row r="39" spans="1:10" ht="16.5" x14ac:dyDescent="0.35">
      <c r="A39" s="85" t="s">
        <v>43</v>
      </c>
      <c r="B39" s="86"/>
      <c r="C39" s="3"/>
      <c r="D39" s="89"/>
      <c r="E39" s="89"/>
      <c r="F39" s="87">
        <v>0</v>
      </c>
      <c r="G39" s="87">
        <v>0</v>
      </c>
      <c r="H39" s="217"/>
      <c r="I39" s="88" t="s">
        <v>157</v>
      </c>
      <c r="J39" s="13"/>
    </row>
    <row r="40" spans="1:10" ht="16.5" customHeight="1" x14ac:dyDescent="0.2">
      <c r="A40" s="90" t="s">
        <v>171</v>
      </c>
      <c r="B40" s="90"/>
      <c r="C40" s="90"/>
      <c r="D40" s="90"/>
      <c r="E40" s="90"/>
      <c r="F40" s="87">
        <v>0</v>
      </c>
      <c r="G40" s="87">
        <v>0</v>
      </c>
      <c r="H40" s="217"/>
      <c r="I40" s="88" t="s">
        <v>157</v>
      </c>
      <c r="J40" s="13"/>
    </row>
    <row r="41" spans="1:10" ht="16.5" x14ac:dyDescent="0.35">
      <c r="A41" s="85" t="s">
        <v>37</v>
      </c>
      <c r="B41" s="58"/>
      <c r="C41" s="58"/>
      <c r="D41" s="91"/>
      <c r="E41" s="91" t="s">
        <v>156</v>
      </c>
      <c r="F41" s="87">
        <v>0</v>
      </c>
      <c r="G41" s="87">
        <v>0</v>
      </c>
      <c r="H41" s="217"/>
      <c r="I41" s="92" t="s">
        <v>157</v>
      </c>
      <c r="J41" s="13"/>
    </row>
    <row r="42" spans="1:10" ht="16.5" x14ac:dyDescent="0.35">
      <c r="A42" s="85"/>
      <c r="B42" s="58"/>
      <c r="C42" s="58"/>
      <c r="D42" s="91"/>
      <c r="E42" s="91"/>
      <c r="F42" s="87"/>
      <c r="G42" s="87"/>
      <c r="H42" s="72"/>
      <c r="I42" s="92"/>
      <c r="J42" s="13"/>
    </row>
    <row r="43" spans="1:10" ht="19.5" thickBot="1" x14ac:dyDescent="0.45">
      <c r="A43" s="55" t="s">
        <v>23</v>
      </c>
      <c r="B43" s="55" t="s">
        <v>24</v>
      </c>
      <c r="C43" s="57"/>
      <c r="D43" s="59"/>
      <c r="E43" s="59"/>
      <c r="F43" s="94"/>
      <c r="G43" s="95"/>
      <c r="H43" s="325" t="s">
        <v>41</v>
      </c>
      <c r="I43" s="320"/>
      <c r="J43" s="13"/>
    </row>
    <row r="44" spans="1:10" ht="18.75" thickTop="1" x14ac:dyDescent="0.35">
      <c r="A44" s="196"/>
      <c r="B44" s="197"/>
      <c r="C44" s="198"/>
      <c r="D44" s="197"/>
      <c r="E44" s="199" t="s">
        <v>191</v>
      </c>
      <c r="F44" s="200" t="s">
        <v>25</v>
      </c>
      <c r="G44" s="201" t="s">
        <v>26</v>
      </c>
      <c r="H44" s="202" t="s">
        <v>27</v>
      </c>
      <c r="I44" s="203" t="s">
        <v>40</v>
      </c>
      <c r="J44" s="13"/>
    </row>
    <row r="45" spans="1:10" x14ac:dyDescent="0.2">
      <c r="A45" s="204"/>
      <c r="B45" s="205"/>
      <c r="C45" s="205"/>
      <c r="D45" s="205"/>
      <c r="E45" s="204"/>
      <c r="F45" s="318"/>
      <c r="G45" s="206"/>
      <c r="H45" s="207">
        <v>41274</v>
      </c>
      <c r="I45" s="208">
        <v>41274</v>
      </c>
      <c r="J45" s="13"/>
    </row>
    <row r="46" spans="1:10" x14ac:dyDescent="0.2">
      <c r="A46" s="204"/>
      <c r="B46" s="205"/>
      <c r="C46" s="205"/>
      <c r="D46" s="205"/>
      <c r="E46" s="204"/>
      <c r="F46" s="318"/>
      <c r="G46" s="209"/>
      <c r="H46" s="209"/>
      <c r="I46" s="210"/>
      <c r="J46" s="13"/>
    </row>
    <row r="47" spans="1:10" ht="13.5" thickBot="1" x14ac:dyDescent="0.25">
      <c r="A47" s="211"/>
      <c r="B47" s="212"/>
      <c r="C47" s="212"/>
      <c r="D47" s="212"/>
      <c r="E47" s="211"/>
      <c r="F47" s="213"/>
      <c r="G47" s="214"/>
      <c r="H47" s="214"/>
      <c r="I47" s="215"/>
      <c r="J47" s="13"/>
    </row>
    <row r="48" spans="1:10" ht="13.5" thickTop="1" x14ac:dyDescent="0.2">
      <c r="A48" s="96"/>
      <c r="B48" s="97"/>
      <c r="C48" s="97" t="s">
        <v>20</v>
      </c>
      <c r="D48" s="97"/>
      <c r="E48" s="98">
        <v>132758</v>
      </c>
      <c r="F48" s="99">
        <v>0</v>
      </c>
      <c r="G48" s="100">
        <v>25305</v>
      </c>
      <c r="H48" s="100">
        <f>E48+F48-G48</f>
        <v>107453</v>
      </c>
      <c r="I48" s="101">
        <f>H48</f>
        <v>107453</v>
      </c>
      <c r="J48" s="13"/>
    </row>
    <row r="49" spans="1:10" x14ac:dyDescent="0.2">
      <c r="A49" s="102"/>
      <c r="B49" s="103"/>
      <c r="C49" s="103" t="s">
        <v>28</v>
      </c>
      <c r="D49" s="103"/>
      <c r="E49" s="104">
        <v>21987.55</v>
      </c>
      <c r="F49" s="105">
        <v>36123</v>
      </c>
      <c r="G49" s="106">
        <v>45890</v>
      </c>
      <c r="H49" s="106">
        <f>E49+F49-G49</f>
        <v>12220.550000000003</v>
      </c>
      <c r="I49" s="107">
        <v>8872.5499999999993</v>
      </c>
      <c r="J49" s="13"/>
    </row>
    <row r="50" spans="1:10" x14ac:dyDescent="0.2">
      <c r="A50" s="102"/>
      <c r="B50" s="103"/>
      <c r="C50" s="103" t="s">
        <v>19</v>
      </c>
      <c r="D50" s="103"/>
      <c r="E50" s="104">
        <v>22465.65</v>
      </c>
      <c r="F50" s="105">
        <v>62720.94</v>
      </c>
      <c r="G50" s="106">
        <v>0</v>
      </c>
      <c r="H50" s="106">
        <f t="shared" ref="H50:H51" si="0">E50+F50-G50</f>
        <v>85186.59</v>
      </c>
      <c r="I50" s="107">
        <f>H50</f>
        <v>85186.59</v>
      </c>
      <c r="J50" s="13"/>
    </row>
    <row r="51" spans="1:10" x14ac:dyDescent="0.2">
      <c r="A51" s="102"/>
      <c r="B51" s="103"/>
      <c r="C51" s="103" t="s">
        <v>29</v>
      </c>
      <c r="D51" s="103"/>
      <c r="E51" s="104">
        <v>19129.740000000002</v>
      </c>
      <c r="F51" s="105">
        <v>0</v>
      </c>
      <c r="G51" s="106">
        <v>11100</v>
      </c>
      <c r="H51" s="106">
        <f t="shared" si="0"/>
        <v>8029.7400000000016</v>
      </c>
      <c r="I51" s="107">
        <f>H51</f>
        <v>8029.7400000000016</v>
      </c>
      <c r="J51" s="13"/>
    </row>
    <row r="52" spans="1:10" ht="18.75" thickBot="1" x14ac:dyDescent="0.4">
      <c r="A52" s="108" t="s">
        <v>12</v>
      </c>
      <c r="B52" s="109"/>
      <c r="C52" s="109"/>
      <c r="D52" s="109"/>
      <c r="E52" s="110">
        <f>E48+E49+E50+E51</f>
        <v>196340.93999999997</v>
      </c>
      <c r="F52" s="111">
        <f>F48+F49+F50+F51</f>
        <v>98843.94</v>
      </c>
      <c r="G52" s="111">
        <f>G48+G49+G50+G51</f>
        <v>82295</v>
      </c>
      <c r="H52" s="111">
        <f>H48+H49+H50+H51</f>
        <v>212889.88</v>
      </c>
      <c r="I52" s="112">
        <f>I48+I49+I50+I51</f>
        <v>209541.88</v>
      </c>
      <c r="J52" s="13"/>
    </row>
    <row r="53" spans="1:10" ht="18.75" thickTop="1" x14ac:dyDescent="0.35">
      <c r="A53" s="113"/>
      <c r="B53" s="114"/>
      <c r="C53" s="114"/>
      <c r="D53" s="59"/>
      <c r="E53" s="59"/>
      <c r="F53" s="94"/>
      <c r="G53" s="95"/>
      <c r="H53" s="115"/>
      <c r="I53" s="115"/>
      <c r="J53" s="13"/>
    </row>
    <row r="54" spans="1:10" ht="18" x14ac:dyDescent="0.35">
      <c r="A54" s="113"/>
      <c r="B54" s="114"/>
      <c r="C54" s="114"/>
      <c r="D54" s="59"/>
      <c r="E54" s="59"/>
      <c r="F54" s="94"/>
      <c r="G54" s="116"/>
      <c r="H54" s="117"/>
      <c r="I54" s="117"/>
      <c r="J54" s="13"/>
    </row>
    <row r="55" spans="1:10" ht="1.5" customHeight="1" x14ac:dyDescent="0.35">
      <c r="A55" s="118"/>
      <c r="B55" s="119"/>
      <c r="C55" s="119"/>
      <c r="D55" s="120"/>
      <c r="E55" s="120"/>
      <c r="F55" s="117"/>
      <c r="G55" s="117"/>
      <c r="H55" s="117"/>
      <c r="I55" s="117"/>
      <c r="J55" s="13"/>
    </row>
    <row r="56" spans="1:10" x14ac:dyDescent="0.2">
      <c r="A56" s="121"/>
      <c r="B56" s="121"/>
      <c r="C56" s="121"/>
      <c r="D56" s="121"/>
      <c r="E56" s="121"/>
      <c r="F56" s="121"/>
      <c r="G56" s="121"/>
      <c r="H56" s="121"/>
      <c r="I56" s="121"/>
    </row>
  </sheetData>
  <mergeCells count="10">
    <mergeCell ref="A2:D2"/>
    <mergeCell ref="E2:I2"/>
    <mergeCell ref="E3:I3"/>
    <mergeCell ref="E4:I4"/>
    <mergeCell ref="F45:F46"/>
    <mergeCell ref="E5:I5"/>
    <mergeCell ref="E7:I7"/>
    <mergeCell ref="H13:I13"/>
    <mergeCell ref="A32:I34"/>
    <mergeCell ref="H43:I43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topLeftCell="A13" zoomScaleNormal="100" workbookViewId="0">
      <selection activeCell="B35" sqref="B35:B36"/>
    </sheetView>
  </sheetViews>
  <sheetFormatPr defaultRowHeight="12.75" x14ac:dyDescent="0.2"/>
  <cols>
    <col min="1" max="1" width="7.5703125" style="38" customWidth="1"/>
    <col min="2" max="2" width="2.5703125" style="38" customWidth="1"/>
    <col min="3" max="3" width="8.42578125" style="38" customWidth="1"/>
    <col min="4" max="4" width="8.28515625" style="38" customWidth="1"/>
    <col min="5" max="5" width="14.7109375" style="38" customWidth="1"/>
    <col min="6" max="6" width="15.5703125" style="38" customWidth="1"/>
    <col min="7" max="8" width="14.7109375" style="38" customWidth="1"/>
    <col min="9" max="9" width="14.85546875" style="38" customWidth="1"/>
    <col min="10" max="10" width="16.85546875" style="38" customWidth="1"/>
    <col min="11" max="16384" width="9.140625" style="12"/>
  </cols>
  <sheetData>
    <row r="1" spans="1:10" ht="19.5" x14ac:dyDescent="0.4">
      <c r="A1" s="36" t="s">
        <v>0</v>
      </c>
      <c r="B1" s="37"/>
      <c r="C1" s="37"/>
      <c r="D1" s="37"/>
    </row>
    <row r="2" spans="1:10" ht="19.5" x14ac:dyDescent="0.4">
      <c r="A2" s="314" t="s">
        <v>1</v>
      </c>
      <c r="B2" s="314"/>
      <c r="C2" s="314"/>
      <c r="D2" s="314"/>
      <c r="E2" s="315" t="s">
        <v>147</v>
      </c>
      <c r="F2" s="315"/>
      <c r="G2" s="315"/>
      <c r="H2" s="315"/>
      <c r="I2" s="315"/>
      <c r="J2" s="40"/>
    </row>
    <row r="3" spans="1:10" ht="9.75" customHeight="1" x14ac:dyDescent="0.4">
      <c r="A3" s="39"/>
      <c r="B3" s="39"/>
      <c r="C3" s="39"/>
      <c r="D3" s="39"/>
      <c r="E3" s="316" t="s">
        <v>32</v>
      </c>
      <c r="F3" s="316"/>
      <c r="G3" s="316"/>
      <c r="H3" s="316"/>
      <c r="I3" s="316"/>
      <c r="J3" s="40"/>
    </row>
    <row r="4" spans="1:10" ht="15.75" x14ac:dyDescent="0.25">
      <c r="A4" s="41" t="s">
        <v>2</v>
      </c>
      <c r="E4" s="326" t="s">
        <v>148</v>
      </c>
      <c r="F4" s="326"/>
      <c r="G4" s="326"/>
      <c r="H4" s="326"/>
      <c r="I4" s="326"/>
    </row>
    <row r="5" spans="1:10" ht="7.5" customHeight="1" x14ac:dyDescent="0.25">
      <c r="A5" s="41"/>
      <c r="E5" s="316" t="s">
        <v>32</v>
      </c>
      <c r="F5" s="316"/>
      <c r="G5" s="316"/>
      <c r="H5" s="316"/>
      <c r="I5" s="316"/>
    </row>
    <row r="6" spans="1:10" ht="19.5" x14ac:dyDescent="0.4">
      <c r="A6" s="40" t="s">
        <v>154</v>
      </c>
      <c r="E6" s="43">
        <v>47184442</v>
      </c>
      <c r="F6" s="43"/>
      <c r="G6" s="44" t="s">
        <v>3</v>
      </c>
      <c r="H6" s="42"/>
      <c r="I6" s="42">
        <v>1309</v>
      </c>
    </row>
    <row r="7" spans="1:10" ht="8.25" customHeight="1" x14ac:dyDescent="0.4">
      <c r="A7" s="40"/>
      <c r="E7" s="316" t="s">
        <v>33</v>
      </c>
      <c r="F7" s="316"/>
      <c r="G7" s="316"/>
      <c r="H7" s="316"/>
      <c r="I7" s="316"/>
    </row>
    <row r="8" spans="1:10" ht="19.5" hidden="1" x14ac:dyDescent="0.4">
      <c r="A8" s="40"/>
      <c r="E8" s="42"/>
      <c r="F8" s="42"/>
      <c r="G8" s="42"/>
      <c r="H8" s="44"/>
      <c r="I8" s="42"/>
    </row>
    <row r="9" spans="1:10" ht="30.75" customHeight="1" x14ac:dyDescent="0.4">
      <c r="A9" s="40"/>
      <c r="E9" s="42"/>
      <c r="F9" s="42"/>
      <c r="G9" s="42"/>
      <c r="H9" s="44"/>
      <c r="I9" s="42"/>
    </row>
    <row r="11" spans="1:10" s="6" customFormat="1" ht="15" customHeight="1" x14ac:dyDescent="0.4">
      <c r="A11" s="45"/>
      <c r="B11" s="46"/>
      <c r="C11" s="46"/>
      <c r="D11" s="46"/>
      <c r="E11" s="47" t="s">
        <v>4</v>
      </c>
      <c r="F11" s="47" t="s">
        <v>5</v>
      </c>
      <c r="G11" s="48" t="s">
        <v>6</v>
      </c>
      <c r="H11" s="49" t="s">
        <v>7</v>
      </c>
      <c r="I11" s="49"/>
      <c r="J11" s="46"/>
    </row>
    <row r="12" spans="1:10" s="6" customFormat="1" ht="15" customHeight="1" x14ac:dyDescent="0.4">
      <c r="A12" s="50"/>
      <c r="B12" s="50"/>
      <c r="C12" s="50"/>
      <c r="D12" s="50"/>
      <c r="E12" s="47" t="s">
        <v>8</v>
      </c>
      <c r="F12" s="47" t="s">
        <v>8</v>
      </c>
      <c r="G12" s="48" t="s">
        <v>9</v>
      </c>
      <c r="H12" s="51" t="s">
        <v>10</v>
      </c>
      <c r="I12" s="52" t="s">
        <v>11</v>
      </c>
      <c r="J12" s="46"/>
    </row>
    <row r="13" spans="1:10" s="6" customFormat="1" ht="12.75" customHeight="1" x14ac:dyDescent="0.2">
      <c r="A13" s="50"/>
      <c r="B13" s="50"/>
      <c r="C13" s="50"/>
      <c r="D13" s="50"/>
      <c r="E13" s="47" t="s">
        <v>12</v>
      </c>
      <c r="F13" s="47" t="s">
        <v>12</v>
      </c>
      <c r="G13" s="53"/>
      <c r="H13" s="327" t="s">
        <v>186</v>
      </c>
      <c r="I13" s="327"/>
      <c r="J13" s="46"/>
    </row>
    <row r="14" spans="1:10" s="6" customFormat="1" ht="12.75" customHeight="1" x14ac:dyDescent="0.2">
      <c r="A14" s="50"/>
      <c r="B14" s="50"/>
      <c r="C14" s="50"/>
      <c r="D14" s="50"/>
      <c r="E14" s="47"/>
      <c r="F14" s="47"/>
      <c r="G14" s="53"/>
      <c r="H14" s="1"/>
      <c r="I14" s="54"/>
      <c r="J14" s="46"/>
    </row>
    <row r="15" spans="1:10" s="6" customFormat="1" ht="18.75" x14ac:dyDescent="0.4">
      <c r="A15" s="55" t="s">
        <v>13</v>
      </c>
      <c r="B15" s="55"/>
      <c r="C15" s="56"/>
      <c r="D15" s="57"/>
      <c r="E15" s="58"/>
      <c r="F15" s="58"/>
      <c r="G15" s="59"/>
      <c r="H15" s="50"/>
      <c r="I15" s="50"/>
      <c r="J15" s="46"/>
    </row>
    <row r="16" spans="1:10" s="6" customFormat="1" ht="19.5" x14ac:dyDescent="0.4">
      <c r="A16" s="60" t="s">
        <v>14</v>
      </c>
      <c r="B16" s="55"/>
      <c r="C16" s="56"/>
      <c r="D16" s="57"/>
      <c r="E16" s="218">
        <v>2957000</v>
      </c>
      <c r="F16" s="219">
        <v>2957000</v>
      </c>
      <c r="G16" s="9">
        <f>H16+I16</f>
        <v>20837948.129999999</v>
      </c>
      <c r="H16" s="218">
        <v>20825442.129999999</v>
      </c>
      <c r="I16" s="218">
        <v>12506</v>
      </c>
      <c r="J16" s="46"/>
    </row>
    <row r="17" spans="1:10" s="6" customFormat="1" ht="20.25" customHeight="1" x14ac:dyDescent="0.35">
      <c r="A17" s="3"/>
      <c r="B17" s="46"/>
      <c r="C17" s="46"/>
      <c r="D17" s="46"/>
      <c r="J17" s="46"/>
    </row>
    <row r="18" spans="1:10" s="6" customFormat="1" ht="19.5" x14ac:dyDescent="0.4">
      <c r="A18" s="60" t="s">
        <v>15</v>
      </c>
      <c r="B18" s="4"/>
      <c r="C18" s="4"/>
      <c r="D18" s="4"/>
      <c r="E18" s="218">
        <v>3106000</v>
      </c>
      <c r="F18" s="219">
        <v>20873600</v>
      </c>
      <c r="G18" s="9">
        <f>H18+I18</f>
        <v>21114706.989999998</v>
      </c>
      <c r="H18" s="218">
        <v>20946266.989999998</v>
      </c>
      <c r="I18" s="218">
        <v>168440</v>
      </c>
      <c r="J18" s="4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61"/>
      <c r="F20" s="61"/>
      <c r="G20" s="62"/>
      <c r="H20" s="2"/>
      <c r="I20" s="2"/>
      <c r="J20" s="5"/>
    </row>
    <row r="21" spans="1:10" ht="19.5" x14ac:dyDescent="0.4">
      <c r="A21" s="63" t="s">
        <v>16</v>
      </c>
      <c r="B21" s="61"/>
      <c r="C21" s="61"/>
      <c r="D21" s="61"/>
      <c r="E21" s="61"/>
      <c r="F21" s="61"/>
      <c r="G21" s="64"/>
      <c r="H21" s="62"/>
      <c r="I21" s="62"/>
      <c r="J21" s="62"/>
    </row>
    <row r="22" spans="1:10" ht="18" x14ac:dyDescent="0.35">
      <c r="A22" s="61"/>
      <c r="B22" s="61"/>
      <c r="C22" s="65" t="s">
        <v>38</v>
      </c>
      <c r="D22" s="61"/>
      <c r="E22" s="61"/>
      <c r="F22" s="61"/>
      <c r="G22" s="7">
        <f>H22+I22</f>
        <v>0</v>
      </c>
      <c r="H22" s="8">
        <v>0</v>
      </c>
      <c r="I22" s="8">
        <v>0</v>
      </c>
      <c r="J22" s="62"/>
    </row>
    <row r="23" spans="1:10" ht="18" x14ac:dyDescent="0.35">
      <c r="A23" s="61"/>
      <c r="B23" s="61"/>
      <c r="C23" s="65"/>
      <c r="D23" s="61"/>
      <c r="E23" s="61"/>
      <c r="F23" s="61"/>
      <c r="G23" s="7"/>
      <c r="H23" s="8"/>
      <c r="I23" s="8"/>
      <c r="J23" s="62"/>
    </row>
    <row r="24" spans="1:10" ht="22.5" x14ac:dyDescent="0.45">
      <c r="A24" s="66" t="s">
        <v>34</v>
      </c>
      <c r="B24" s="66"/>
      <c r="C24" s="67"/>
      <c r="D24" s="66"/>
      <c r="E24" s="66"/>
      <c r="F24" s="66"/>
      <c r="G24" s="68">
        <f>G18-G16-G22</f>
        <v>276758.8599999994</v>
      </c>
      <c r="H24" s="68">
        <f>H18-H16-H22</f>
        <v>120824.8599999994</v>
      </c>
      <c r="I24" s="68">
        <f>I18-I16-I22</f>
        <v>155934</v>
      </c>
      <c r="J24" s="69"/>
    </row>
    <row r="26" spans="1:10" ht="24" customHeight="1" x14ac:dyDescent="0.2">
      <c r="H26" s="70"/>
    </row>
    <row r="28" spans="1:10" ht="19.5" x14ac:dyDescent="0.4">
      <c r="A28" s="55" t="s">
        <v>17</v>
      </c>
      <c r="B28" s="55" t="s">
        <v>35</v>
      </c>
      <c r="C28" s="55"/>
      <c r="D28" s="4"/>
      <c r="E28" s="4"/>
      <c r="F28" s="50"/>
      <c r="G28" s="71">
        <f>G29+G30+G31</f>
        <v>276758.86</v>
      </c>
      <c r="H28" s="72"/>
      <c r="I28" s="73"/>
      <c r="J28" s="70"/>
    </row>
    <row r="29" spans="1:10" s="6" customFormat="1" ht="18.75" x14ac:dyDescent="0.4">
      <c r="A29" s="74"/>
      <c r="B29" s="74"/>
      <c r="C29" s="75" t="s">
        <v>18</v>
      </c>
      <c r="D29" s="76"/>
      <c r="E29" s="77"/>
      <c r="F29" s="70" t="s">
        <v>20</v>
      </c>
      <c r="G29" s="8">
        <v>15000</v>
      </c>
      <c r="H29" s="72"/>
      <c r="I29" s="73"/>
    </row>
    <row r="30" spans="1:10" s="6" customFormat="1" ht="18.75" x14ac:dyDescent="0.4">
      <c r="A30" s="74"/>
      <c r="B30" s="74"/>
      <c r="C30" s="75"/>
      <c r="D30" s="76"/>
      <c r="E30" s="77"/>
      <c r="F30" s="70" t="s">
        <v>19</v>
      </c>
      <c r="G30" s="8">
        <v>261758.86</v>
      </c>
      <c r="H30" s="72"/>
      <c r="I30" s="73"/>
    </row>
    <row r="31" spans="1:10" s="6" customFormat="1" ht="18.75" x14ac:dyDescent="0.4">
      <c r="A31" s="74"/>
      <c r="B31" s="74"/>
      <c r="C31" s="75" t="s">
        <v>21</v>
      </c>
      <c r="D31" s="76"/>
      <c r="E31" s="77"/>
      <c r="F31" s="70" t="s">
        <v>155</v>
      </c>
      <c r="G31" s="78">
        <v>0</v>
      </c>
      <c r="H31" s="79"/>
      <c r="I31" s="73"/>
    </row>
    <row r="32" spans="1:10" s="6" customFormat="1" x14ac:dyDescent="0.2">
      <c r="A32" s="321"/>
      <c r="B32" s="322"/>
      <c r="C32" s="322"/>
      <c r="D32" s="322"/>
      <c r="E32" s="322"/>
      <c r="F32" s="322"/>
      <c r="G32" s="322"/>
      <c r="H32" s="322"/>
      <c r="I32" s="322"/>
    </row>
    <row r="33" spans="1:10" s="6" customFormat="1" x14ac:dyDescent="0.2">
      <c r="A33" s="322"/>
      <c r="B33" s="322"/>
      <c r="C33" s="322"/>
      <c r="D33" s="322"/>
      <c r="E33" s="322"/>
      <c r="F33" s="322"/>
      <c r="G33" s="322"/>
      <c r="H33" s="322"/>
      <c r="I33" s="322"/>
    </row>
    <row r="34" spans="1:10" x14ac:dyDescent="0.2">
      <c r="A34" s="322"/>
      <c r="B34" s="322"/>
      <c r="C34" s="322"/>
      <c r="D34" s="322"/>
      <c r="E34" s="322"/>
      <c r="F34" s="322"/>
      <c r="G34" s="322"/>
      <c r="H34" s="322"/>
      <c r="I34" s="322"/>
      <c r="J34" s="80"/>
    </row>
    <row r="35" spans="1:10" ht="19.5" x14ac:dyDescent="0.4">
      <c r="A35" s="55" t="s">
        <v>22</v>
      </c>
      <c r="B35" s="55" t="s">
        <v>30</v>
      </c>
      <c r="C35" s="55"/>
      <c r="D35" s="81"/>
      <c r="E35" s="59"/>
      <c r="F35" s="4"/>
      <c r="G35" s="82"/>
      <c r="H35" s="73"/>
      <c r="I35" s="73"/>
      <c r="J35" s="80"/>
    </row>
    <row r="36" spans="1:10" ht="18.75" x14ac:dyDescent="0.4">
      <c r="A36" s="55"/>
      <c r="B36" s="55"/>
      <c r="C36" s="55"/>
      <c r="D36" s="81"/>
      <c r="F36" s="83" t="s">
        <v>36</v>
      </c>
      <c r="G36" s="194" t="s">
        <v>6</v>
      </c>
      <c r="H36" s="50"/>
      <c r="I36" s="84" t="s">
        <v>39</v>
      </c>
      <c r="J36" s="80"/>
    </row>
    <row r="37" spans="1:10" ht="15" customHeight="1" x14ac:dyDescent="0.35">
      <c r="A37" s="85" t="s">
        <v>31</v>
      </c>
      <c r="B37" s="86"/>
      <c r="C37" s="3"/>
      <c r="D37" s="86"/>
      <c r="E37" s="59"/>
      <c r="F37" s="124">
        <v>0</v>
      </c>
      <c r="G37" s="124">
        <v>0</v>
      </c>
      <c r="H37" s="217"/>
      <c r="I37" s="88" t="s">
        <v>157</v>
      </c>
      <c r="J37" s="80"/>
    </row>
    <row r="38" spans="1:10" ht="16.5" x14ac:dyDescent="0.35">
      <c r="A38" s="85" t="s">
        <v>42</v>
      </c>
      <c r="B38" s="86"/>
      <c r="C38" s="3"/>
      <c r="D38" s="89"/>
      <c r="E38" s="89"/>
      <c r="F38" s="124">
        <v>297000</v>
      </c>
      <c r="G38" s="124">
        <v>294407.5</v>
      </c>
      <c r="H38" s="217"/>
      <c r="I38" s="88">
        <f>G38/F38</f>
        <v>0.9912710437710438</v>
      </c>
      <c r="J38" s="13"/>
    </row>
    <row r="39" spans="1:10" ht="16.5" x14ac:dyDescent="0.35">
      <c r="A39" s="85" t="s">
        <v>43</v>
      </c>
      <c r="B39" s="86"/>
      <c r="C39" s="3"/>
      <c r="D39" s="89"/>
      <c r="E39" s="89"/>
      <c r="F39" s="124">
        <v>0</v>
      </c>
      <c r="G39" s="124">
        <v>0</v>
      </c>
      <c r="H39" s="217"/>
      <c r="I39" s="88" t="s">
        <v>157</v>
      </c>
      <c r="J39" s="13"/>
    </row>
    <row r="40" spans="1:10" ht="16.5" customHeight="1" x14ac:dyDescent="0.2">
      <c r="A40" s="90" t="s">
        <v>171</v>
      </c>
      <c r="B40" s="90"/>
      <c r="C40" s="90"/>
      <c r="D40" s="90"/>
      <c r="E40" s="90"/>
      <c r="F40" s="124">
        <v>223000</v>
      </c>
      <c r="G40" s="124">
        <v>223000</v>
      </c>
      <c r="H40" s="217"/>
      <c r="I40" s="88">
        <f>G40/F40</f>
        <v>1</v>
      </c>
      <c r="J40" s="13"/>
    </row>
    <row r="41" spans="1:10" ht="16.5" x14ac:dyDescent="0.35">
      <c r="A41" s="85" t="s">
        <v>37</v>
      </c>
      <c r="B41" s="58"/>
      <c r="C41" s="58"/>
      <c r="D41" s="91"/>
      <c r="E41" s="91" t="s">
        <v>156</v>
      </c>
      <c r="F41" s="124">
        <v>0</v>
      </c>
      <c r="G41" s="124">
        <v>0</v>
      </c>
      <c r="H41" s="217"/>
      <c r="I41" s="92" t="s">
        <v>157</v>
      </c>
      <c r="J41" s="13"/>
    </row>
    <row r="42" spans="1:10" x14ac:dyDescent="0.2">
      <c r="A42" s="334" t="s">
        <v>208</v>
      </c>
      <c r="B42" s="334"/>
      <c r="C42" s="334"/>
      <c r="D42" s="334"/>
      <c r="E42" s="334"/>
      <c r="F42" s="334"/>
      <c r="G42" s="334"/>
      <c r="H42" s="334"/>
      <c r="I42" s="334"/>
      <c r="J42" s="13"/>
    </row>
    <row r="43" spans="1:10" ht="16.5" x14ac:dyDescent="0.35">
      <c r="A43" s="85"/>
      <c r="B43" s="58"/>
      <c r="C43" s="58"/>
      <c r="D43" s="91"/>
      <c r="E43" s="91"/>
      <c r="F43" s="87"/>
      <c r="G43" s="87"/>
      <c r="H43" s="72"/>
      <c r="I43" s="92"/>
      <c r="J43" s="13"/>
    </row>
    <row r="44" spans="1:10" ht="19.5" thickBot="1" x14ac:dyDescent="0.45">
      <c r="A44" s="55" t="s">
        <v>23</v>
      </c>
      <c r="B44" s="55" t="s">
        <v>24</v>
      </c>
      <c r="C44" s="57"/>
      <c r="D44" s="59"/>
      <c r="E44" s="59"/>
      <c r="F44" s="94"/>
      <c r="G44" s="95"/>
      <c r="H44" s="325" t="s">
        <v>41</v>
      </c>
      <c r="I44" s="320"/>
      <c r="J44" s="13"/>
    </row>
    <row r="45" spans="1:10" ht="18.75" thickTop="1" x14ac:dyDescent="0.35">
      <c r="A45" s="196"/>
      <c r="B45" s="197"/>
      <c r="C45" s="198"/>
      <c r="D45" s="197"/>
      <c r="E45" s="199" t="s">
        <v>191</v>
      </c>
      <c r="F45" s="200" t="s">
        <v>25</v>
      </c>
      <c r="G45" s="201" t="s">
        <v>26</v>
      </c>
      <c r="H45" s="202" t="s">
        <v>27</v>
      </c>
      <c r="I45" s="203" t="s">
        <v>40</v>
      </c>
      <c r="J45" s="13"/>
    </row>
    <row r="46" spans="1:10" x14ac:dyDescent="0.2">
      <c r="A46" s="204"/>
      <c r="B46" s="205"/>
      <c r="C46" s="205"/>
      <c r="D46" s="205"/>
      <c r="E46" s="204"/>
      <c r="F46" s="318"/>
      <c r="G46" s="206"/>
      <c r="H46" s="207">
        <v>41274</v>
      </c>
      <c r="I46" s="208">
        <v>41274</v>
      </c>
      <c r="J46" s="13"/>
    </row>
    <row r="47" spans="1:10" x14ac:dyDescent="0.2">
      <c r="A47" s="204"/>
      <c r="B47" s="205"/>
      <c r="C47" s="205"/>
      <c r="D47" s="205"/>
      <c r="E47" s="204"/>
      <c r="F47" s="318"/>
      <c r="G47" s="209"/>
      <c r="H47" s="209"/>
      <c r="I47" s="210"/>
      <c r="J47" s="13"/>
    </row>
    <row r="48" spans="1:10" ht="13.5" thickBot="1" x14ac:dyDescent="0.25">
      <c r="A48" s="211"/>
      <c r="B48" s="212"/>
      <c r="C48" s="212"/>
      <c r="D48" s="212"/>
      <c r="E48" s="211"/>
      <c r="F48" s="213"/>
      <c r="G48" s="214"/>
      <c r="H48" s="214"/>
      <c r="I48" s="215"/>
      <c r="J48" s="13"/>
    </row>
    <row r="49" spans="1:10" ht="13.5" thickTop="1" x14ac:dyDescent="0.2">
      <c r="A49" s="96"/>
      <c r="B49" s="97"/>
      <c r="C49" s="97" t="s">
        <v>20</v>
      </c>
      <c r="D49" s="97"/>
      <c r="E49" s="98">
        <v>165912</v>
      </c>
      <c r="F49" s="99">
        <v>10000</v>
      </c>
      <c r="G49" s="100">
        <v>2000</v>
      </c>
      <c r="H49" s="100">
        <f>E49+F49-G49</f>
        <v>173912</v>
      </c>
      <c r="I49" s="101">
        <f>H49</f>
        <v>173912</v>
      </c>
      <c r="J49" s="13"/>
    </row>
    <row r="50" spans="1:10" x14ac:dyDescent="0.2">
      <c r="A50" s="102"/>
      <c r="B50" s="103"/>
      <c r="C50" s="103" t="s">
        <v>28</v>
      </c>
      <c r="D50" s="103"/>
      <c r="E50" s="104">
        <v>90038.31</v>
      </c>
      <c r="F50" s="105">
        <v>129784</v>
      </c>
      <c r="G50" s="106">
        <v>101705.5</v>
      </c>
      <c r="H50" s="106">
        <f>E50+F50-G50</f>
        <v>118116.81</v>
      </c>
      <c r="I50" s="107">
        <v>112740.77</v>
      </c>
      <c r="J50" s="13"/>
    </row>
    <row r="51" spans="1:10" x14ac:dyDescent="0.2">
      <c r="A51" s="102"/>
      <c r="B51" s="103"/>
      <c r="C51" s="103" t="s">
        <v>19</v>
      </c>
      <c r="D51" s="103"/>
      <c r="E51" s="104">
        <v>176772.51</v>
      </c>
      <c r="F51" s="105">
        <f>232478.92+12000</f>
        <v>244478.92</v>
      </c>
      <c r="G51" s="106">
        <f>26430+12000</f>
        <v>38430</v>
      </c>
      <c r="H51" s="106">
        <f t="shared" ref="H51:H52" si="0">E51+F51-G51</f>
        <v>382821.43000000005</v>
      </c>
      <c r="I51" s="107">
        <f>H51</f>
        <v>382821.43000000005</v>
      </c>
      <c r="J51" s="13"/>
    </row>
    <row r="52" spans="1:10" x14ac:dyDescent="0.2">
      <c r="A52" s="102"/>
      <c r="B52" s="103"/>
      <c r="C52" s="103" t="s">
        <v>29</v>
      </c>
      <c r="D52" s="103"/>
      <c r="E52" s="104">
        <v>181781.66</v>
      </c>
      <c r="F52" s="105">
        <v>323589.5</v>
      </c>
      <c r="G52" s="106">
        <v>452127</v>
      </c>
      <c r="H52" s="106">
        <f t="shared" si="0"/>
        <v>53244.160000000033</v>
      </c>
      <c r="I52" s="107">
        <v>53244.160000000003</v>
      </c>
      <c r="J52" s="13"/>
    </row>
    <row r="53" spans="1:10" ht="18.75" thickBot="1" x14ac:dyDescent="0.4">
      <c r="A53" s="108" t="s">
        <v>12</v>
      </c>
      <c r="B53" s="109"/>
      <c r="C53" s="109"/>
      <c r="D53" s="109"/>
      <c r="E53" s="110">
        <f>E49+E50+E51+E52</f>
        <v>614504.48</v>
      </c>
      <c r="F53" s="111">
        <f>F49+F50+F51+F52</f>
        <v>707852.42</v>
      </c>
      <c r="G53" s="111">
        <f>G49+G50+G51+G52</f>
        <v>594262.5</v>
      </c>
      <c r="H53" s="111">
        <f>H49+H50+H51+H52</f>
        <v>728094.4</v>
      </c>
      <c r="I53" s="112">
        <f>I49+I50+I51+I52</f>
        <v>722718.3600000001</v>
      </c>
      <c r="J53" s="13"/>
    </row>
    <row r="54" spans="1:10" ht="18.75" thickTop="1" x14ac:dyDescent="0.35">
      <c r="A54" s="113"/>
      <c r="B54" s="114"/>
      <c r="C54" s="114"/>
      <c r="D54" s="59"/>
      <c r="E54" s="59"/>
      <c r="F54" s="94"/>
      <c r="G54" s="95"/>
      <c r="H54" s="115"/>
      <c r="I54" s="115"/>
      <c r="J54" s="13"/>
    </row>
    <row r="55" spans="1:10" ht="18" x14ac:dyDescent="0.35">
      <c r="A55" s="113"/>
      <c r="B55" s="114"/>
      <c r="C55" s="114"/>
      <c r="D55" s="59"/>
      <c r="E55" s="59"/>
      <c r="F55" s="94"/>
      <c r="G55" s="116"/>
      <c r="H55" s="117"/>
      <c r="I55" s="117"/>
      <c r="J55" s="13"/>
    </row>
    <row r="56" spans="1:10" ht="1.5" customHeight="1" x14ac:dyDescent="0.35">
      <c r="A56" s="118"/>
      <c r="B56" s="119"/>
      <c r="C56" s="119"/>
      <c r="D56" s="120"/>
      <c r="E56" s="120"/>
      <c r="F56" s="117"/>
      <c r="G56" s="117"/>
      <c r="H56" s="117"/>
      <c r="I56" s="117"/>
      <c r="J56" s="13"/>
    </row>
    <row r="57" spans="1:10" x14ac:dyDescent="0.2">
      <c r="A57" s="121"/>
      <c r="B57" s="121"/>
      <c r="C57" s="121"/>
      <c r="D57" s="121"/>
      <c r="E57" s="121"/>
      <c r="F57" s="121"/>
      <c r="G57" s="121"/>
      <c r="H57" s="121"/>
      <c r="I57" s="121"/>
    </row>
  </sheetData>
  <mergeCells count="11">
    <mergeCell ref="A2:D2"/>
    <mergeCell ref="E2:I2"/>
    <mergeCell ref="E3:I3"/>
    <mergeCell ref="E4:I4"/>
    <mergeCell ref="F46:F47"/>
    <mergeCell ref="E5:I5"/>
    <mergeCell ref="E7:I7"/>
    <mergeCell ref="H13:I13"/>
    <mergeCell ref="A32:I34"/>
    <mergeCell ref="A42:I42"/>
    <mergeCell ref="H44:I44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6"/>
  <sheetViews>
    <sheetView zoomScaleNormal="100" workbookViewId="0">
      <selection activeCell="B35" sqref="B35:B36"/>
    </sheetView>
  </sheetViews>
  <sheetFormatPr defaultRowHeight="12.75" x14ac:dyDescent="0.2"/>
  <cols>
    <col min="1" max="1" width="7.5703125" style="38" customWidth="1"/>
    <col min="2" max="2" width="2.5703125" style="38" customWidth="1"/>
    <col min="3" max="3" width="8.42578125" style="38" customWidth="1"/>
    <col min="4" max="4" width="8.28515625" style="38" customWidth="1"/>
    <col min="5" max="5" width="14.7109375" style="38" customWidth="1"/>
    <col min="6" max="6" width="15.5703125" style="38" customWidth="1"/>
    <col min="7" max="8" width="14.7109375" style="38" customWidth="1"/>
    <col min="9" max="9" width="14.85546875" style="38" customWidth="1"/>
    <col min="10" max="10" width="16.85546875" style="38" customWidth="1"/>
    <col min="11" max="16384" width="9.140625" style="12"/>
  </cols>
  <sheetData>
    <row r="1" spans="1:10" ht="19.5" x14ac:dyDescent="0.4">
      <c r="A1" s="36" t="s">
        <v>0</v>
      </c>
      <c r="B1" s="37"/>
      <c r="C1" s="37"/>
      <c r="D1" s="37"/>
    </row>
    <row r="2" spans="1:10" ht="19.5" x14ac:dyDescent="0.4">
      <c r="A2" s="314" t="s">
        <v>1</v>
      </c>
      <c r="B2" s="314"/>
      <c r="C2" s="314"/>
      <c r="D2" s="314"/>
      <c r="E2" s="315" t="s">
        <v>162</v>
      </c>
      <c r="F2" s="315"/>
      <c r="G2" s="315"/>
      <c r="H2" s="315"/>
      <c r="I2" s="315"/>
      <c r="J2" s="40"/>
    </row>
    <row r="3" spans="1:10" ht="9.75" customHeight="1" x14ac:dyDescent="0.4">
      <c r="A3" s="39"/>
      <c r="B3" s="39"/>
      <c r="C3" s="39"/>
      <c r="D3" s="39"/>
      <c r="E3" s="316" t="s">
        <v>32</v>
      </c>
      <c r="F3" s="316"/>
      <c r="G3" s="316"/>
      <c r="H3" s="316"/>
      <c r="I3" s="316"/>
      <c r="J3" s="40"/>
    </row>
    <row r="4" spans="1:10" ht="15.75" x14ac:dyDescent="0.25">
      <c r="A4" s="41" t="s">
        <v>2</v>
      </c>
      <c r="E4" s="326" t="s">
        <v>149</v>
      </c>
      <c r="F4" s="326"/>
      <c r="G4" s="326"/>
      <c r="H4" s="326"/>
      <c r="I4" s="326"/>
    </row>
    <row r="5" spans="1:10" ht="7.5" customHeight="1" x14ac:dyDescent="0.25">
      <c r="A5" s="41"/>
      <c r="E5" s="316" t="s">
        <v>32</v>
      </c>
      <c r="F5" s="316"/>
      <c r="G5" s="316"/>
      <c r="H5" s="316"/>
      <c r="I5" s="316"/>
    </row>
    <row r="6" spans="1:10" ht="19.5" x14ac:dyDescent="0.4">
      <c r="A6" s="40" t="s">
        <v>154</v>
      </c>
      <c r="E6" s="43">
        <v>61985228</v>
      </c>
      <c r="F6" s="43"/>
      <c r="G6" s="44" t="s">
        <v>3</v>
      </c>
      <c r="H6" s="42"/>
      <c r="I6" s="42">
        <v>1310</v>
      </c>
    </row>
    <row r="7" spans="1:10" ht="8.25" customHeight="1" x14ac:dyDescent="0.4">
      <c r="A7" s="40"/>
      <c r="E7" s="316" t="s">
        <v>33</v>
      </c>
      <c r="F7" s="316"/>
      <c r="G7" s="316"/>
      <c r="H7" s="316"/>
      <c r="I7" s="316"/>
    </row>
    <row r="8" spans="1:10" ht="19.5" hidden="1" x14ac:dyDescent="0.4">
      <c r="A8" s="40"/>
      <c r="E8" s="42"/>
      <c r="F8" s="42"/>
      <c r="G8" s="42"/>
      <c r="H8" s="44"/>
      <c r="I8" s="42"/>
    </row>
    <row r="9" spans="1:10" ht="30.75" customHeight="1" x14ac:dyDescent="0.4">
      <c r="A9" s="40"/>
      <c r="E9" s="42"/>
      <c r="F9" s="42"/>
      <c r="G9" s="42"/>
      <c r="H9" s="44"/>
      <c r="I9" s="42"/>
    </row>
    <row r="11" spans="1:10" s="6" customFormat="1" ht="15" customHeight="1" x14ac:dyDescent="0.4">
      <c r="A11" s="45"/>
      <c r="B11" s="46"/>
      <c r="C11" s="46"/>
      <c r="D11" s="46"/>
      <c r="E11" s="47" t="s">
        <v>4</v>
      </c>
      <c r="F11" s="47" t="s">
        <v>5</v>
      </c>
      <c r="G11" s="48" t="s">
        <v>6</v>
      </c>
      <c r="H11" s="49" t="s">
        <v>7</v>
      </c>
      <c r="I11" s="49"/>
      <c r="J11" s="46"/>
    </row>
    <row r="12" spans="1:10" s="6" customFormat="1" ht="15" customHeight="1" x14ac:dyDescent="0.4">
      <c r="A12" s="50"/>
      <c r="B12" s="50"/>
      <c r="C12" s="50"/>
      <c r="D12" s="50"/>
      <c r="E12" s="47" t="s">
        <v>8</v>
      </c>
      <c r="F12" s="47" t="s">
        <v>8</v>
      </c>
      <c r="G12" s="48" t="s">
        <v>9</v>
      </c>
      <c r="H12" s="51" t="s">
        <v>10</v>
      </c>
      <c r="I12" s="52" t="s">
        <v>11</v>
      </c>
      <c r="J12" s="46"/>
    </row>
    <row r="13" spans="1:10" s="6" customFormat="1" ht="12.75" customHeight="1" x14ac:dyDescent="0.2">
      <c r="A13" s="50"/>
      <c r="B13" s="50"/>
      <c r="C13" s="50"/>
      <c r="D13" s="50"/>
      <c r="E13" s="47" t="s">
        <v>12</v>
      </c>
      <c r="F13" s="47" t="s">
        <v>12</v>
      </c>
      <c r="G13" s="53"/>
      <c r="H13" s="327" t="s">
        <v>186</v>
      </c>
      <c r="I13" s="327"/>
      <c r="J13" s="46"/>
    </row>
    <row r="14" spans="1:10" s="6" customFormat="1" ht="12.75" customHeight="1" x14ac:dyDescent="0.2">
      <c r="A14" s="50"/>
      <c r="B14" s="50"/>
      <c r="C14" s="50"/>
      <c r="D14" s="50"/>
      <c r="E14" s="47"/>
      <c r="F14" s="47"/>
      <c r="G14" s="53"/>
      <c r="H14" s="1"/>
      <c r="I14" s="54"/>
      <c r="J14" s="46"/>
    </row>
    <row r="15" spans="1:10" s="6" customFormat="1" ht="18.75" x14ac:dyDescent="0.4">
      <c r="A15" s="55" t="s">
        <v>13</v>
      </c>
      <c r="B15" s="55"/>
      <c r="C15" s="56"/>
      <c r="D15" s="57"/>
      <c r="E15" s="58"/>
      <c r="F15" s="58"/>
      <c r="G15" s="59"/>
      <c r="H15" s="50"/>
      <c r="I15" s="50"/>
      <c r="J15" s="46"/>
    </row>
    <row r="16" spans="1:10" s="6" customFormat="1" ht="19.5" x14ac:dyDescent="0.4">
      <c r="A16" s="60" t="s">
        <v>14</v>
      </c>
      <c r="B16" s="55"/>
      <c r="C16" s="56"/>
      <c r="D16" s="57"/>
      <c r="E16" s="218">
        <v>1009000</v>
      </c>
      <c r="F16" s="219">
        <v>6888763</v>
      </c>
      <c r="G16" s="9">
        <f>H16+I16</f>
        <v>6931861.7300000004</v>
      </c>
      <c r="H16" s="218">
        <v>6931861.7300000004</v>
      </c>
      <c r="I16" s="218">
        <v>0</v>
      </c>
      <c r="J16" s="46"/>
    </row>
    <row r="17" spans="1:10" s="6" customFormat="1" ht="20.25" customHeight="1" x14ac:dyDescent="0.35">
      <c r="A17" s="3"/>
      <c r="B17" s="46"/>
      <c r="C17" s="46"/>
      <c r="D17" s="46"/>
      <c r="J17" s="46"/>
    </row>
    <row r="18" spans="1:10" s="6" customFormat="1" ht="19.5" x14ac:dyDescent="0.4">
      <c r="A18" s="60" t="s">
        <v>15</v>
      </c>
      <c r="B18" s="4"/>
      <c r="C18" s="4"/>
      <c r="D18" s="4"/>
      <c r="E18" s="218">
        <v>1009000</v>
      </c>
      <c r="F18" s="219">
        <v>6888763</v>
      </c>
      <c r="G18" s="9">
        <f>H18+I18</f>
        <v>6963434.96</v>
      </c>
      <c r="H18" s="218">
        <v>6963434.96</v>
      </c>
      <c r="I18" s="218">
        <v>0</v>
      </c>
      <c r="J18" s="4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61"/>
      <c r="F20" s="61"/>
      <c r="G20" s="62"/>
      <c r="H20" s="2"/>
      <c r="I20" s="2"/>
      <c r="J20" s="5"/>
    </row>
    <row r="21" spans="1:10" ht="19.5" x14ac:dyDescent="0.4">
      <c r="A21" s="63" t="s">
        <v>16</v>
      </c>
      <c r="B21" s="61"/>
      <c r="C21" s="61"/>
      <c r="D21" s="61"/>
      <c r="E21" s="61"/>
      <c r="F21" s="61"/>
      <c r="G21" s="64"/>
      <c r="H21" s="62"/>
      <c r="I21" s="62"/>
      <c r="J21" s="62"/>
    </row>
    <row r="22" spans="1:10" ht="18" x14ac:dyDescent="0.35">
      <c r="A22" s="61"/>
      <c r="B22" s="61"/>
      <c r="C22" s="65" t="s">
        <v>38</v>
      </c>
      <c r="D22" s="61"/>
      <c r="E22" s="61"/>
      <c r="F22" s="61"/>
      <c r="G22" s="7">
        <f>H22+I22</f>
        <v>0</v>
      </c>
      <c r="H22" s="8">
        <v>0</v>
      </c>
      <c r="I22" s="8">
        <v>0</v>
      </c>
      <c r="J22" s="62"/>
    </row>
    <row r="23" spans="1:10" ht="18" x14ac:dyDescent="0.35">
      <c r="A23" s="61"/>
      <c r="B23" s="61"/>
      <c r="C23" s="65"/>
      <c r="D23" s="61"/>
      <c r="E23" s="61"/>
      <c r="F23" s="61"/>
      <c r="G23" s="7"/>
      <c r="H23" s="8"/>
      <c r="I23" s="8"/>
      <c r="J23" s="62"/>
    </row>
    <row r="24" spans="1:10" ht="22.5" x14ac:dyDescent="0.45">
      <c r="A24" s="66" t="s">
        <v>34</v>
      </c>
      <c r="B24" s="66"/>
      <c r="C24" s="67"/>
      <c r="D24" s="66"/>
      <c r="E24" s="66"/>
      <c r="F24" s="66"/>
      <c r="G24" s="68">
        <f>G18-G16-G22</f>
        <v>31573.229999999516</v>
      </c>
      <c r="H24" s="68">
        <f>H18-H16-H22</f>
        <v>31573.229999999516</v>
      </c>
      <c r="I24" s="68">
        <f>I18-I16-I22</f>
        <v>0</v>
      </c>
      <c r="J24" s="69"/>
    </row>
    <row r="26" spans="1:10" ht="24" customHeight="1" x14ac:dyDescent="0.2">
      <c r="H26" s="70"/>
    </row>
    <row r="28" spans="1:10" ht="19.5" x14ac:dyDescent="0.4">
      <c r="A28" s="55" t="s">
        <v>17</v>
      </c>
      <c r="B28" s="55" t="s">
        <v>35</v>
      </c>
      <c r="C28" s="55"/>
      <c r="D28" s="4"/>
      <c r="E28" s="4"/>
      <c r="F28" s="50"/>
      <c r="G28" s="71">
        <f>G29+G30+G31</f>
        <v>31573.23</v>
      </c>
      <c r="H28" s="72"/>
      <c r="I28" s="73"/>
      <c r="J28" s="70"/>
    </row>
    <row r="29" spans="1:10" s="6" customFormat="1" ht="18.75" x14ac:dyDescent="0.4">
      <c r="A29" s="74"/>
      <c r="B29" s="74"/>
      <c r="C29" s="75" t="s">
        <v>18</v>
      </c>
      <c r="D29" s="76"/>
      <c r="E29" s="77"/>
      <c r="F29" s="70" t="s">
        <v>20</v>
      </c>
      <c r="G29" s="8">
        <v>15000</v>
      </c>
      <c r="H29" s="72"/>
      <c r="I29" s="73"/>
    </row>
    <row r="30" spans="1:10" s="6" customFormat="1" ht="18.75" x14ac:dyDescent="0.4">
      <c r="A30" s="74"/>
      <c r="B30" s="74"/>
      <c r="C30" s="75"/>
      <c r="D30" s="76"/>
      <c r="E30" s="77"/>
      <c r="F30" s="70" t="s">
        <v>19</v>
      </c>
      <c r="G30" s="8">
        <v>16573.23</v>
      </c>
      <c r="H30" s="72"/>
      <c r="I30" s="73"/>
    </row>
    <row r="31" spans="1:10" s="6" customFormat="1" ht="18.75" x14ac:dyDescent="0.4">
      <c r="A31" s="74"/>
      <c r="B31" s="74"/>
      <c r="C31" s="75" t="s">
        <v>21</v>
      </c>
      <c r="D31" s="76"/>
      <c r="E31" s="77"/>
      <c r="F31" s="70" t="s">
        <v>155</v>
      </c>
      <c r="G31" s="78">
        <v>0</v>
      </c>
      <c r="H31" s="79"/>
      <c r="I31" s="73"/>
    </row>
    <row r="32" spans="1:10" s="6" customFormat="1" ht="12.75" customHeight="1" x14ac:dyDescent="0.2">
      <c r="A32" s="344"/>
      <c r="B32" s="345"/>
      <c r="C32" s="345"/>
      <c r="D32" s="345"/>
      <c r="E32" s="345"/>
      <c r="F32" s="345"/>
      <c r="G32" s="345"/>
      <c r="H32" s="345"/>
      <c r="I32" s="345"/>
    </row>
    <row r="33" spans="1:10" s="6" customFormat="1" x14ac:dyDescent="0.2">
      <c r="A33" s="345"/>
      <c r="B33" s="345"/>
      <c r="C33" s="345"/>
      <c r="D33" s="345"/>
      <c r="E33" s="345"/>
      <c r="F33" s="345"/>
      <c r="G33" s="345"/>
      <c r="H33" s="345"/>
      <c r="I33" s="345"/>
    </row>
    <row r="34" spans="1:10" x14ac:dyDescent="0.2">
      <c r="A34" s="345"/>
      <c r="B34" s="345"/>
      <c r="C34" s="345"/>
      <c r="D34" s="345"/>
      <c r="E34" s="345"/>
      <c r="F34" s="345"/>
      <c r="G34" s="345"/>
      <c r="H34" s="345"/>
      <c r="I34" s="345"/>
      <c r="J34" s="80"/>
    </row>
    <row r="35" spans="1:10" ht="19.5" x14ac:dyDescent="0.4">
      <c r="A35" s="55" t="s">
        <v>22</v>
      </c>
      <c r="B35" s="55" t="s">
        <v>30</v>
      </c>
      <c r="C35" s="55"/>
      <c r="D35" s="81"/>
      <c r="E35" s="59"/>
      <c r="F35" s="4"/>
      <c r="G35" s="82"/>
      <c r="H35" s="73"/>
      <c r="I35" s="73"/>
      <c r="J35" s="80"/>
    </row>
    <row r="36" spans="1:10" ht="18.75" x14ac:dyDescent="0.4">
      <c r="A36" s="55"/>
      <c r="B36" s="55"/>
      <c r="C36" s="55"/>
      <c r="D36" s="81"/>
      <c r="F36" s="83" t="s">
        <v>36</v>
      </c>
      <c r="G36" s="194" t="s">
        <v>6</v>
      </c>
      <c r="H36" s="50"/>
      <c r="I36" s="84" t="s">
        <v>39</v>
      </c>
      <c r="J36" s="80"/>
    </row>
    <row r="37" spans="1:10" ht="15" customHeight="1" x14ac:dyDescent="0.35">
      <c r="A37" s="85" t="s">
        <v>31</v>
      </c>
      <c r="B37" s="86"/>
      <c r="C37" s="3"/>
      <c r="D37" s="86"/>
      <c r="E37" s="59"/>
      <c r="F37" s="124">
        <v>0</v>
      </c>
      <c r="G37" s="124">
        <v>0</v>
      </c>
      <c r="H37" s="217"/>
      <c r="I37" s="88" t="s">
        <v>157</v>
      </c>
      <c r="J37" s="80"/>
    </row>
    <row r="38" spans="1:10" ht="16.5" x14ac:dyDescent="0.35">
      <c r="A38" s="85" t="s">
        <v>42</v>
      </c>
      <c r="B38" s="86"/>
      <c r="C38" s="3"/>
      <c r="D38" s="89"/>
      <c r="E38" s="89"/>
      <c r="F38" s="124">
        <v>17363</v>
      </c>
      <c r="G38" s="124">
        <v>17363</v>
      </c>
      <c r="H38" s="217"/>
      <c r="I38" s="88">
        <f>G38/F38</f>
        <v>1</v>
      </c>
      <c r="J38" s="13"/>
    </row>
    <row r="39" spans="1:10" ht="16.5" x14ac:dyDescent="0.35">
      <c r="A39" s="85" t="s">
        <v>43</v>
      </c>
      <c r="B39" s="86"/>
      <c r="C39" s="3"/>
      <c r="D39" s="89"/>
      <c r="E39" s="89"/>
      <c r="F39" s="124">
        <v>0</v>
      </c>
      <c r="G39" s="124">
        <v>0</v>
      </c>
      <c r="H39" s="217"/>
      <c r="I39" s="88" t="s">
        <v>157</v>
      </c>
      <c r="J39" s="13"/>
    </row>
    <row r="40" spans="1:10" ht="16.5" customHeight="1" x14ac:dyDescent="0.2">
      <c r="A40" s="90" t="s">
        <v>171</v>
      </c>
      <c r="B40" s="90"/>
      <c r="C40" s="90"/>
      <c r="D40" s="90"/>
      <c r="E40" s="90"/>
      <c r="F40" s="124">
        <v>13523</v>
      </c>
      <c r="G40" s="124">
        <v>13523</v>
      </c>
      <c r="H40" s="217"/>
      <c r="I40" s="88">
        <f>G40/F40</f>
        <v>1</v>
      </c>
      <c r="J40" s="13"/>
    </row>
    <row r="41" spans="1:10" ht="16.5" x14ac:dyDescent="0.35">
      <c r="A41" s="85" t="s">
        <v>37</v>
      </c>
      <c r="B41" s="58"/>
      <c r="C41" s="58"/>
      <c r="D41" s="91"/>
      <c r="E41" s="91" t="s">
        <v>156</v>
      </c>
      <c r="F41" s="124">
        <v>0</v>
      </c>
      <c r="G41" s="124">
        <v>0</v>
      </c>
      <c r="H41" s="217"/>
      <c r="I41" s="92" t="s">
        <v>157</v>
      </c>
      <c r="J41" s="13"/>
    </row>
    <row r="42" spans="1:10" ht="16.5" x14ac:dyDescent="0.35">
      <c r="A42" s="85"/>
      <c r="B42" s="58"/>
      <c r="C42" s="58"/>
      <c r="D42" s="91"/>
      <c r="E42" s="91"/>
      <c r="F42" s="87"/>
      <c r="G42" s="87"/>
      <c r="H42" s="72"/>
      <c r="I42" s="92"/>
      <c r="J42" s="13"/>
    </row>
    <row r="43" spans="1:10" ht="19.5" thickBot="1" x14ac:dyDescent="0.45">
      <c r="A43" s="55" t="s">
        <v>23</v>
      </c>
      <c r="B43" s="55" t="s">
        <v>24</v>
      </c>
      <c r="C43" s="57"/>
      <c r="D43" s="59"/>
      <c r="E43" s="59"/>
      <c r="F43" s="94"/>
      <c r="G43" s="95"/>
      <c r="H43" s="325" t="s">
        <v>41</v>
      </c>
      <c r="I43" s="320"/>
      <c r="J43" s="13"/>
    </row>
    <row r="44" spans="1:10" ht="18.75" thickTop="1" x14ac:dyDescent="0.35">
      <c r="A44" s="196"/>
      <c r="B44" s="197"/>
      <c r="C44" s="198"/>
      <c r="D44" s="197"/>
      <c r="E44" s="199" t="s">
        <v>191</v>
      </c>
      <c r="F44" s="200" t="s">
        <v>25</v>
      </c>
      <c r="G44" s="201" t="s">
        <v>26</v>
      </c>
      <c r="H44" s="202" t="s">
        <v>27</v>
      </c>
      <c r="I44" s="203" t="s">
        <v>40</v>
      </c>
      <c r="J44" s="13"/>
    </row>
    <row r="45" spans="1:10" x14ac:dyDescent="0.2">
      <c r="A45" s="204"/>
      <c r="B45" s="205"/>
      <c r="C45" s="205"/>
      <c r="D45" s="205"/>
      <c r="E45" s="204"/>
      <c r="F45" s="318"/>
      <c r="G45" s="206"/>
      <c r="H45" s="207">
        <v>41274</v>
      </c>
      <c r="I45" s="208">
        <v>41274</v>
      </c>
      <c r="J45" s="13"/>
    </row>
    <row r="46" spans="1:10" x14ac:dyDescent="0.2">
      <c r="A46" s="204"/>
      <c r="B46" s="205"/>
      <c r="C46" s="205"/>
      <c r="D46" s="205"/>
      <c r="E46" s="204"/>
      <c r="F46" s="318"/>
      <c r="G46" s="209"/>
      <c r="H46" s="209"/>
      <c r="I46" s="210"/>
      <c r="J46" s="13"/>
    </row>
    <row r="47" spans="1:10" ht="13.5" thickBot="1" x14ac:dyDescent="0.25">
      <c r="A47" s="211"/>
      <c r="B47" s="212"/>
      <c r="C47" s="212"/>
      <c r="D47" s="212"/>
      <c r="E47" s="211"/>
      <c r="F47" s="213"/>
      <c r="G47" s="214"/>
      <c r="H47" s="214"/>
      <c r="I47" s="215"/>
      <c r="J47" s="13"/>
    </row>
    <row r="48" spans="1:10" ht="13.5" thickTop="1" x14ac:dyDescent="0.2">
      <c r="A48" s="96"/>
      <c r="B48" s="97"/>
      <c r="C48" s="97" t="s">
        <v>20</v>
      </c>
      <c r="D48" s="97"/>
      <c r="E48" s="98">
        <v>26405</v>
      </c>
      <c r="F48" s="99">
        <v>10000</v>
      </c>
      <c r="G48" s="100">
        <v>0</v>
      </c>
      <c r="H48" s="100">
        <f>E48+F48-G48</f>
        <v>36405</v>
      </c>
      <c r="I48" s="101">
        <f>H48</f>
        <v>36405</v>
      </c>
      <c r="J48" s="13"/>
    </row>
    <row r="49" spans="1:10" x14ac:dyDescent="0.2">
      <c r="A49" s="102"/>
      <c r="B49" s="103"/>
      <c r="C49" s="103" t="s">
        <v>28</v>
      </c>
      <c r="D49" s="103"/>
      <c r="E49" s="104">
        <v>45571.86</v>
      </c>
      <c r="F49" s="105">
        <v>43536.37</v>
      </c>
      <c r="G49" s="106">
        <v>50396</v>
      </c>
      <c r="H49" s="106">
        <f>E49+F49-G49</f>
        <v>38712.23000000001</v>
      </c>
      <c r="I49" s="107">
        <v>35597.22</v>
      </c>
      <c r="J49" s="13"/>
    </row>
    <row r="50" spans="1:10" x14ac:dyDescent="0.2">
      <c r="A50" s="102"/>
      <c r="B50" s="103"/>
      <c r="C50" s="103" t="s">
        <v>19</v>
      </c>
      <c r="D50" s="103"/>
      <c r="E50" s="104">
        <v>60633.68</v>
      </c>
      <c r="F50" s="105">
        <v>10199.68</v>
      </c>
      <c r="G50" s="106">
        <v>0</v>
      </c>
      <c r="H50" s="106">
        <f t="shared" ref="H50:H51" si="0">E50+F50-G50</f>
        <v>70833.36</v>
      </c>
      <c r="I50" s="107">
        <f>H50</f>
        <v>70833.36</v>
      </c>
      <c r="J50" s="13"/>
    </row>
    <row r="51" spans="1:10" x14ac:dyDescent="0.2">
      <c r="A51" s="102"/>
      <c r="B51" s="103"/>
      <c r="C51" s="103" t="s">
        <v>29</v>
      </c>
      <c r="D51" s="103"/>
      <c r="E51" s="104">
        <v>56354</v>
      </c>
      <c r="F51" s="105">
        <v>17363</v>
      </c>
      <c r="G51" s="106">
        <v>13523</v>
      </c>
      <c r="H51" s="106">
        <f t="shared" si="0"/>
        <v>60194</v>
      </c>
      <c r="I51" s="107">
        <f>H51</f>
        <v>60194</v>
      </c>
      <c r="J51" s="13"/>
    </row>
    <row r="52" spans="1:10" ht="18.75" thickBot="1" x14ac:dyDescent="0.4">
      <c r="A52" s="108" t="s">
        <v>12</v>
      </c>
      <c r="B52" s="109"/>
      <c r="C52" s="109"/>
      <c r="D52" s="109"/>
      <c r="E52" s="110">
        <f>E48+E49+E50+E51</f>
        <v>188964.54</v>
      </c>
      <c r="F52" s="111">
        <f>F48+F49+F50+F51</f>
        <v>81099.05</v>
      </c>
      <c r="G52" s="111">
        <f>G48+G49+G50+G51</f>
        <v>63919</v>
      </c>
      <c r="H52" s="111">
        <f>H48+H49+H50+H51</f>
        <v>206144.59000000003</v>
      </c>
      <c r="I52" s="112">
        <f>I48+I49+I50+I51</f>
        <v>203029.58000000002</v>
      </c>
      <c r="J52" s="13"/>
    </row>
    <row r="53" spans="1:10" ht="18.75" thickTop="1" x14ac:dyDescent="0.35">
      <c r="A53" s="113"/>
      <c r="B53" s="114"/>
      <c r="C53" s="114"/>
      <c r="D53" s="59"/>
      <c r="E53" s="59"/>
      <c r="F53" s="94"/>
      <c r="G53" s="95"/>
      <c r="H53" s="115"/>
      <c r="I53" s="115"/>
      <c r="J53" s="13"/>
    </row>
    <row r="54" spans="1:10" ht="18" x14ac:dyDescent="0.35">
      <c r="A54" s="113"/>
      <c r="B54" s="114"/>
      <c r="C54" s="114"/>
      <c r="D54" s="59"/>
      <c r="E54" s="59"/>
      <c r="F54" s="94"/>
      <c r="G54" s="116"/>
      <c r="H54" s="117"/>
      <c r="I54" s="117"/>
      <c r="J54" s="13"/>
    </row>
    <row r="55" spans="1:10" ht="1.5" customHeight="1" x14ac:dyDescent="0.35">
      <c r="A55" s="118"/>
      <c r="B55" s="119"/>
      <c r="C55" s="119"/>
      <c r="D55" s="120"/>
      <c r="E55" s="120"/>
      <c r="F55" s="117"/>
      <c r="G55" s="117"/>
      <c r="H55" s="117"/>
      <c r="I55" s="117"/>
      <c r="J55" s="13"/>
    </row>
    <row r="56" spans="1:10" x14ac:dyDescent="0.2">
      <c r="A56" s="121"/>
      <c r="B56" s="121"/>
      <c r="C56" s="121"/>
      <c r="D56" s="121"/>
      <c r="E56" s="121"/>
      <c r="F56" s="121"/>
      <c r="G56" s="121"/>
      <c r="H56" s="121"/>
      <c r="I56" s="121"/>
    </row>
  </sheetData>
  <mergeCells count="10">
    <mergeCell ref="A2:D2"/>
    <mergeCell ref="E2:I2"/>
    <mergeCell ref="E3:I3"/>
    <mergeCell ref="E4:I4"/>
    <mergeCell ref="F45:F46"/>
    <mergeCell ref="E5:I5"/>
    <mergeCell ref="E7:I7"/>
    <mergeCell ref="H13:I13"/>
    <mergeCell ref="A32:I34"/>
    <mergeCell ref="H43:I43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zoomScaleNormal="100" workbookViewId="0">
      <selection activeCell="B35" sqref="B35:B36"/>
    </sheetView>
  </sheetViews>
  <sheetFormatPr defaultRowHeight="12.75" x14ac:dyDescent="0.2"/>
  <cols>
    <col min="1" max="1" width="7.5703125" style="38" customWidth="1"/>
    <col min="2" max="2" width="2.5703125" style="38" customWidth="1"/>
    <col min="3" max="3" width="8.42578125" style="38" customWidth="1"/>
    <col min="4" max="4" width="8.28515625" style="38" customWidth="1"/>
    <col min="5" max="5" width="14.7109375" style="38" customWidth="1"/>
    <col min="6" max="6" width="15.5703125" style="38" customWidth="1"/>
    <col min="7" max="8" width="14.7109375" style="38" customWidth="1"/>
    <col min="9" max="9" width="15" style="38" customWidth="1"/>
    <col min="10" max="10" width="16.85546875" style="38" customWidth="1"/>
    <col min="11" max="16384" width="9.140625" style="12"/>
  </cols>
  <sheetData>
    <row r="1" spans="1:10" ht="19.5" x14ac:dyDescent="0.4">
      <c r="A1" s="36" t="s">
        <v>0</v>
      </c>
      <c r="B1" s="37"/>
      <c r="C1" s="37"/>
      <c r="D1" s="37"/>
    </row>
    <row r="2" spans="1:10" ht="19.5" x14ac:dyDescent="0.4">
      <c r="A2" s="314" t="s">
        <v>1</v>
      </c>
      <c r="B2" s="314"/>
      <c r="C2" s="314"/>
      <c r="D2" s="314"/>
      <c r="E2" s="315" t="s">
        <v>166</v>
      </c>
      <c r="F2" s="315"/>
      <c r="G2" s="315"/>
      <c r="H2" s="315"/>
      <c r="I2" s="315"/>
      <c r="J2" s="40"/>
    </row>
    <row r="3" spans="1:10" ht="9.75" customHeight="1" x14ac:dyDescent="0.4">
      <c r="A3" s="39"/>
      <c r="B3" s="39"/>
      <c r="C3" s="39"/>
      <c r="D3" s="39"/>
      <c r="E3" s="316" t="s">
        <v>32</v>
      </c>
      <c r="F3" s="316"/>
      <c r="G3" s="316"/>
      <c r="H3" s="316"/>
      <c r="I3" s="316"/>
      <c r="J3" s="40"/>
    </row>
    <row r="4" spans="1:10" ht="15.75" x14ac:dyDescent="0.25">
      <c r="A4" s="41" t="s">
        <v>2</v>
      </c>
      <c r="E4" s="326" t="s">
        <v>150</v>
      </c>
      <c r="F4" s="326"/>
      <c r="G4" s="326"/>
      <c r="H4" s="326"/>
      <c r="I4" s="326"/>
    </row>
    <row r="5" spans="1:10" ht="7.5" customHeight="1" x14ac:dyDescent="0.25">
      <c r="A5" s="41"/>
      <c r="E5" s="316" t="s">
        <v>32</v>
      </c>
      <c r="F5" s="316"/>
      <c r="G5" s="316"/>
      <c r="H5" s="316"/>
      <c r="I5" s="316"/>
    </row>
    <row r="6" spans="1:10" ht="19.5" x14ac:dyDescent="0.4">
      <c r="A6" s="40" t="s">
        <v>154</v>
      </c>
      <c r="E6" s="43">
        <v>47184469</v>
      </c>
      <c r="F6" s="43"/>
      <c r="G6" s="44" t="s">
        <v>3</v>
      </c>
      <c r="H6" s="42"/>
      <c r="I6" s="42">
        <v>1353</v>
      </c>
    </row>
    <row r="7" spans="1:10" ht="8.25" customHeight="1" x14ac:dyDescent="0.4">
      <c r="A7" s="40"/>
      <c r="E7" s="316" t="s">
        <v>33</v>
      </c>
      <c r="F7" s="316"/>
      <c r="G7" s="316"/>
      <c r="H7" s="316"/>
      <c r="I7" s="316"/>
    </row>
    <row r="8" spans="1:10" ht="19.5" hidden="1" x14ac:dyDescent="0.4">
      <c r="A8" s="40"/>
      <c r="E8" s="42"/>
      <c r="F8" s="42"/>
      <c r="G8" s="42"/>
      <c r="H8" s="44"/>
      <c r="I8" s="42"/>
    </row>
    <row r="9" spans="1:10" ht="30.75" customHeight="1" x14ac:dyDescent="0.4">
      <c r="A9" s="40"/>
      <c r="E9" s="42"/>
      <c r="F9" s="42"/>
      <c r="G9" s="42"/>
      <c r="H9" s="44"/>
      <c r="I9" s="42"/>
    </row>
    <row r="11" spans="1:10" s="6" customFormat="1" ht="15" customHeight="1" x14ac:dyDescent="0.4">
      <c r="A11" s="45"/>
      <c r="B11" s="46"/>
      <c r="C11" s="46"/>
      <c r="D11" s="46"/>
      <c r="E11" s="47" t="s">
        <v>4</v>
      </c>
      <c r="F11" s="47" t="s">
        <v>5</v>
      </c>
      <c r="G11" s="48" t="s">
        <v>6</v>
      </c>
      <c r="H11" s="49" t="s">
        <v>7</v>
      </c>
      <c r="I11" s="49"/>
      <c r="J11" s="46"/>
    </row>
    <row r="12" spans="1:10" s="6" customFormat="1" ht="15" customHeight="1" x14ac:dyDescent="0.4">
      <c r="A12" s="50"/>
      <c r="B12" s="50"/>
      <c r="C12" s="50"/>
      <c r="D12" s="50"/>
      <c r="E12" s="47" t="s">
        <v>8</v>
      </c>
      <c r="F12" s="47" t="s">
        <v>8</v>
      </c>
      <c r="G12" s="48" t="s">
        <v>9</v>
      </c>
      <c r="H12" s="51" t="s">
        <v>10</v>
      </c>
      <c r="I12" s="52" t="s">
        <v>11</v>
      </c>
      <c r="J12" s="46"/>
    </row>
    <row r="13" spans="1:10" s="6" customFormat="1" ht="12.75" customHeight="1" x14ac:dyDescent="0.2">
      <c r="A13" s="50"/>
      <c r="B13" s="50"/>
      <c r="C13" s="50"/>
      <c r="D13" s="50"/>
      <c r="E13" s="47" t="s">
        <v>12</v>
      </c>
      <c r="F13" s="47" t="s">
        <v>12</v>
      </c>
      <c r="G13" s="53"/>
      <c r="H13" s="327" t="s">
        <v>186</v>
      </c>
      <c r="I13" s="327"/>
      <c r="J13" s="46"/>
    </row>
    <row r="14" spans="1:10" s="6" customFormat="1" ht="12.75" customHeight="1" x14ac:dyDescent="0.2">
      <c r="A14" s="50"/>
      <c r="B14" s="50"/>
      <c r="C14" s="50"/>
      <c r="D14" s="50"/>
      <c r="E14" s="47"/>
      <c r="F14" s="47"/>
      <c r="G14" s="53"/>
      <c r="H14" s="1"/>
      <c r="I14" s="54"/>
      <c r="J14" s="46"/>
    </row>
    <row r="15" spans="1:10" s="6" customFormat="1" ht="18.75" x14ac:dyDescent="0.4">
      <c r="A15" s="55" t="s">
        <v>13</v>
      </c>
      <c r="B15" s="55"/>
      <c r="C15" s="56"/>
      <c r="D15" s="57"/>
      <c r="E15" s="58"/>
      <c r="F15" s="58"/>
      <c r="G15" s="59"/>
      <c r="H15" s="50"/>
      <c r="I15" s="50"/>
      <c r="J15" s="46"/>
    </row>
    <row r="16" spans="1:10" s="6" customFormat="1" ht="19.5" x14ac:dyDescent="0.4">
      <c r="A16" s="60" t="s">
        <v>14</v>
      </c>
      <c r="B16" s="55"/>
      <c r="C16" s="56"/>
      <c r="D16" s="57"/>
      <c r="E16" s="218">
        <v>3154000</v>
      </c>
      <c r="F16" s="219">
        <v>10134443</v>
      </c>
      <c r="G16" s="9">
        <f>H16+I16</f>
        <v>9919934.9500000011</v>
      </c>
      <c r="H16" s="218">
        <v>9687506.0500000007</v>
      </c>
      <c r="I16" s="218">
        <v>232428.9</v>
      </c>
      <c r="J16" s="46"/>
    </row>
    <row r="17" spans="1:10" s="6" customFormat="1" ht="20.25" customHeight="1" x14ac:dyDescent="0.35">
      <c r="A17" s="3"/>
      <c r="B17" s="46"/>
      <c r="C17" s="46"/>
      <c r="D17" s="46"/>
      <c r="J17" s="46"/>
    </row>
    <row r="18" spans="1:10" s="6" customFormat="1" ht="19.5" x14ac:dyDescent="0.4">
      <c r="A18" s="60" t="s">
        <v>15</v>
      </c>
      <c r="B18" s="4"/>
      <c r="C18" s="4"/>
      <c r="D18" s="4"/>
      <c r="E18" s="218">
        <v>3154000</v>
      </c>
      <c r="F18" s="219">
        <v>10134443</v>
      </c>
      <c r="G18" s="9">
        <f>H18+I18</f>
        <v>9986303.2699999996</v>
      </c>
      <c r="H18" s="218">
        <v>9683535.2699999996</v>
      </c>
      <c r="I18" s="218">
        <v>302768</v>
      </c>
      <c r="J18" s="4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61"/>
      <c r="F20" s="61"/>
      <c r="G20" s="62"/>
      <c r="H20" s="2"/>
      <c r="I20" s="2"/>
      <c r="J20" s="5"/>
    </row>
    <row r="21" spans="1:10" ht="19.5" x14ac:dyDescent="0.4">
      <c r="A21" s="63" t="s">
        <v>16</v>
      </c>
      <c r="B21" s="61"/>
      <c r="C21" s="61"/>
      <c r="D21" s="61"/>
      <c r="E21" s="61"/>
      <c r="F21" s="61"/>
      <c r="G21" s="64"/>
      <c r="H21" s="62"/>
      <c r="I21" s="62"/>
      <c r="J21" s="62"/>
    </row>
    <row r="22" spans="1:10" ht="18" x14ac:dyDescent="0.35">
      <c r="A22" s="61"/>
      <c r="B22" s="61"/>
      <c r="C22" s="65" t="s">
        <v>38</v>
      </c>
      <c r="D22" s="61"/>
      <c r="E22" s="61"/>
      <c r="F22" s="61"/>
      <c r="G22" s="7">
        <f>H22+I22</f>
        <v>0</v>
      </c>
      <c r="H22" s="8">
        <v>0</v>
      </c>
      <c r="I22" s="8">
        <v>0</v>
      </c>
      <c r="J22" s="62"/>
    </row>
    <row r="23" spans="1:10" ht="18" x14ac:dyDescent="0.35">
      <c r="A23" s="61"/>
      <c r="B23" s="61"/>
      <c r="C23" s="65"/>
      <c r="D23" s="61"/>
      <c r="E23" s="61"/>
      <c r="F23" s="61"/>
      <c r="G23" s="7"/>
      <c r="H23" s="8"/>
      <c r="I23" s="8"/>
      <c r="J23" s="62"/>
    </row>
    <row r="24" spans="1:10" ht="22.5" x14ac:dyDescent="0.45">
      <c r="A24" s="66" t="s">
        <v>34</v>
      </c>
      <c r="B24" s="66"/>
      <c r="C24" s="67"/>
      <c r="D24" s="66"/>
      <c r="E24" s="66"/>
      <c r="F24" s="66"/>
      <c r="G24" s="68">
        <f>G18-G16-G22</f>
        <v>66368.319999998435</v>
      </c>
      <c r="H24" s="68">
        <f>H18-H16-H22</f>
        <v>-3970.7800000011921</v>
      </c>
      <c r="I24" s="68">
        <f>I18-I16-I22</f>
        <v>70339.100000000006</v>
      </c>
      <c r="J24" s="69"/>
    </row>
    <row r="26" spans="1:10" ht="24" customHeight="1" x14ac:dyDescent="0.2">
      <c r="H26" s="70"/>
    </row>
    <row r="28" spans="1:10" ht="19.5" x14ac:dyDescent="0.4">
      <c r="A28" s="55" t="s">
        <v>17</v>
      </c>
      <c r="B28" s="55" t="s">
        <v>35</v>
      </c>
      <c r="C28" s="55"/>
      <c r="D28" s="4"/>
      <c r="E28" s="4"/>
      <c r="F28" s="50"/>
      <c r="G28" s="71">
        <f>G29+G30+G31</f>
        <v>66368.320000000007</v>
      </c>
      <c r="H28" s="72"/>
      <c r="I28" s="73"/>
      <c r="J28" s="70"/>
    </row>
    <row r="29" spans="1:10" s="6" customFormat="1" ht="18.75" x14ac:dyDescent="0.4">
      <c r="A29" s="74"/>
      <c r="B29" s="74"/>
      <c r="C29" s="75" t="s">
        <v>18</v>
      </c>
      <c r="D29" s="76"/>
      <c r="E29" s="77"/>
      <c r="F29" s="70" t="s">
        <v>20</v>
      </c>
      <c r="G29" s="8">
        <v>30000</v>
      </c>
      <c r="H29" s="72"/>
      <c r="I29" s="73"/>
    </row>
    <row r="30" spans="1:10" s="6" customFormat="1" ht="18.75" x14ac:dyDescent="0.4">
      <c r="A30" s="74"/>
      <c r="B30" s="74"/>
      <c r="C30" s="75"/>
      <c r="D30" s="76"/>
      <c r="E30" s="77"/>
      <c r="F30" s="70" t="s">
        <v>19</v>
      </c>
      <c r="G30" s="8">
        <v>36368.32</v>
      </c>
      <c r="H30" s="72"/>
      <c r="I30" s="73"/>
    </row>
    <row r="31" spans="1:10" s="6" customFormat="1" ht="18.75" x14ac:dyDescent="0.4">
      <c r="A31" s="74"/>
      <c r="B31" s="74"/>
      <c r="C31" s="75" t="s">
        <v>21</v>
      </c>
      <c r="D31" s="76"/>
      <c r="E31" s="77"/>
      <c r="F31" s="70" t="s">
        <v>155</v>
      </c>
      <c r="G31" s="78">
        <v>0</v>
      </c>
      <c r="H31" s="79"/>
      <c r="I31" s="73"/>
    </row>
    <row r="32" spans="1:10" s="6" customFormat="1" x14ac:dyDescent="0.2">
      <c r="A32" s="346"/>
      <c r="B32" s="347"/>
      <c r="C32" s="347"/>
      <c r="D32" s="347"/>
      <c r="E32" s="347"/>
      <c r="F32" s="347"/>
      <c r="G32" s="347"/>
      <c r="H32" s="347"/>
      <c r="I32" s="347"/>
    </row>
    <row r="33" spans="1:10" s="6" customFormat="1" x14ac:dyDescent="0.2">
      <c r="A33" s="347"/>
      <c r="B33" s="347"/>
      <c r="C33" s="347"/>
      <c r="D33" s="347"/>
      <c r="E33" s="347"/>
      <c r="F33" s="347"/>
      <c r="G33" s="347"/>
      <c r="H33" s="347"/>
      <c r="I33" s="347"/>
    </row>
    <row r="34" spans="1:10" x14ac:dyDescent="0.2">
      <c r="A34" s="347"/>
      <c r="B34" s="347"/>
      <c r="C34" s="347"/>
      <c r="D34" s="347"/>
      <c r="E34" s="347"/>
      <c r="F34" s="347"/>
      <c r="G34" s="347"/>
      <c r="H34" s="347"/>
      <c r="I34" s="347"/>
      <c r="J34" s="80"/>
    </row>
    <row r="35" spans="1:10" ht="19.5" x14ac:dyDescent="0.4">
      <c r="A35" s="55" t="s">
        <v>22</v>
      </c>
      <c r="B35" s="55" t="s">
        <v>30</v>
      </c>
      <c r="C35" s="55"/>
      <c r="D35" s="81"/>
      <c r="E35" s="59"/>
      <c r="F35" s="4"/>
      <c r="G35" s="82"/>
      <c r="H35" s="73"/>
      <c r="I35" s="73"/>
      <c r="J35" s="80"/>
    </row>
    <row r="36" spans="1:10" ht="18.75" x14ac:dyDescent="0.4">
      <c r="A36" s="55"/>
      <c r="B36" s="55"/>
      <c r="C36" s="55"/>
      <c r="D36" s="81"/>
      <c r="F36" s="83" t="s">
        <v>36</v>
      </c>
      <c r="G36" s="194" t="s">
        <v>6</v>
      </c>
      <c r="H36" s="50"/>
      <c r="I36" s="84" t="s">
        <v>39</v>
      </c>
      <c r="J36" s="80"/>
    </row>
    <row r="37" spans="1:10" ht="15" customHeight="1" x14ac:dyDescent="0.35">
      <c r="A37" s="85" t="s">
        <v>31</v>
      </c>
      <c r="B37" s="86"/>
      <c r="C37" s="3"/>
      <c r="D37" s="86"/>
      <c r="E37" s="59"/>
      <c r="F37" s="124">
        <v>195000</v>
      </c>
      <c r="G37" s="124">
        <v>168759</v>
      </c>
      <c r="H37" s="217"/>
      <c r="I37" s="88">
        <f>G37/F37</f>
        <v>0.86543076923076923</v>
      </c>
      <c r="J37" s="80"/>
    </row>
    <row r="38" spans="1:10" ht="16.5" x14ac:dyDescent="0.35">
      <c r="A38" s="85" t="s">
        <v>42</v>
      </c>
      <c r="B38" s="86"/>
      <c r="C38" s="3"/>
      <c r="D38" s="89"/>
      <c r="E38" s="89"/>
      <c r="F38" s="124">
        <v>95400</v>
      </c>
      <c r="G38" s="124">
        <v>95476.18</v>
      </c>
      <c r="H38" s="217"/>
      <c r="I38" s="88">
        <f>G38/F38</f>
        <v>1.0007985324947588</v>
      </c>
      <c r="J38" s="13"/>
    </row>
    <row r="39" spans="1:10" ht="16.5" x14ac:dyDescent="0.35">
      <c r="A39" s="85" t="s">
        <v>43</v>
      </c>
      <c r="B39" s="86"/>
      <c r="C39" s="3"/>
      <c r="D39" s="89"/>
      <c r="E39" s="89"/>
      <c r="F39" s="124">
        <v>0</v>
      </c>
      <c r="G39" s="124">
        <v>0</v>
      </c>
      <c r="H39" s="217"/>
      <c r="I39" s="88" t="s">
        <v>157</v>
      </c>
      <c r="J39" s="13"/>
    </row>
    <row r="40" spans="1:10" ht="16.5" customHeight="1" x14ac:dyDescent="0.2">
      <c r="A40" s="90" t="s">
        <v>171</v>
      </c>
      <c r="B40" s="90"/>
      <c r="C40" s="90"/>
      <c r="D40" s="90"/>
      <c r="E40" s="90"/>
      <c r="F40" s="124">
        <v>73400</v>
      </c>
      <c r="G40" s="124">
        <v>73400</v>
      </c>
      <c r="H40" s="217"/>
      <c r="I40" s="88">
        <f>G40/F40</f>
        <v>1</v>
      </c>
      <c r="J40" s="13"/>
    </row>
    <row r="41" spans="1:10" ht="16.5" x14ac:dyDescent="0.35">
      <c r="A41" s="85" t="s">
        <v>37</v>
      </c>
      <c r="B41" s="58"/>
      <c r="C41" s="58"/>
      <c r="D41" s="91"/>
      <c r="E41" s="91" t="s">
        <v>156</v>
      </c>
      <c r="F41" s="124">
        <v>0</v>
      </c>
      <c r="G41" s="124">
        <v>0</v>
      </c>
      <c r="H41" s="217"/>
      <c r="I41" s="92" t="s">
        <v>157</v>
      </c>
      <c r="J41" s="13"/>
    </row>
    <row r="42" spans="1:10" x14ac:dyDescent="0.2">
      <c r="A42" s="323" t="s">
        <v>209</v>
      </c>
      <c r="B42" s="324"/>
      <c r="C42" s="324"/>
      <c r="D42" s="324"/>
      <c r="E42" s="324"/>
      <c r="F42" s="324"/>
      <c r="G42" s="324"/>
      <c r="H42" s="324"/>
      <c r="I42" s="324"/>
      <c r="J42" s="13"/>
    </row>
    <row r="43" spans="1:10" ht="16.5" x14ac:dyDescent="0.35">
      <c r="A43" s="85"/>
      <c r="B43" s="58"/>
      <c r="C43" s="58"/>
      <c r="D43" s="91"/>
      <c r="E43" s="91"/>
      <c r="F43" s="87"/>
      <c r="G43" s="87"/>
      <c r="H43" s="72"/>
      <c r="I43" s="92"/>
      <c r="J43" s="13"/>
    </row>
    <row r="44" spans="1:10" ht="19.5" thickBot="1" x14ac:dyDescent="0.45">
      <c r="A44" s="55" t="s">
        <v>23</v>
      </c>
      <c r="B44" s="55" t="s">
        <v>24</v>
      </c>
      <c r="C44" s="57"/>
      <c r="D44" s="59"/>
      <c r="E44" s="59"/>
      <c r="F44" s="94"/>
      <c r="G44" s="95"/>
      <c r="H44" s="325" t="s">
        <v>41</v>
      </c>
      <c r="I44" s="320"/>
      <c r="J44" s="13"/>
    </row>
    <row r="45" spans="1:10" ht="18.75" thickTop="1" x14ac:dyDescent="0.35">
      <c r="A45" s="196"/>
      <c r="B45" s="197"/>
      <c r="C45" s="198"/>
      <c r="D45" s="197"/>
      <c r="E45" s="199" t="s">
        <v>191</v>
      </c>
      <c r="F45" s="200" t="s">
        <v>25</v>
      </c>
      <c r="G45" s="201" t="s">
        <v>26</v>
      </c>
      <c r="H45" s="202" t="s">
        <v>27</v>
      </c>
      <c r="I45" s="203" t="s">
        <v>40</v>
      </c>
      <c r="J45" s="13"/>
    </row>
    <row r="46" spans="1:10" x14ac:dyDescent="0.2">
      <c r="A46" s="204"/>
      <c r="B46" s="205"/>
      <c r="C46" s="205"/>
      <c r="D46" s="205"/>
      <c r="E46" s="204"/>
      <c r="F46" s="318"/>
      <c r="G46" s="206"/>
      <c r="H46" s="207">
        <v>41274</v>
      </c>
      <c r="I46" s="208">
        <v>41274</v>
      </c>
      <c r="J46" s="13"/>
    </row>
    <row r="47" spans="1:10" x14ac:dyDescent="0.2">
      <c r="A47" s="204"/>
      <c r="B47" s="205"/>
      <c r="C47" s="205"/>
      <c r="D47" s="205"/>
      <c r="E47" s="204"/>
      <c r="F47" s="318"/>
      <c r="G47" s="209"/>
      <c r="H47" s="209"/>
      <c r="I47" s="210"/>
      <c r="J47" s="13"/>
    </row>
    <row r="48" spans="1:10" ht="13.5" thickBot="1" x14ac:dyDescent="0.25">
      <c r="A48" s="211"/>
      <c r="B48" s="212"/>
      <c r="C48" s="212"/>
      <c r="D48" s="212"/>
      <c r="E48" s="211"/>
      <c r="F48" s="213"/>
      <c r="G48" s="214"/>
      <c r="H48" s="214"/>
      <c r="I48" s="215"/>
      <c r="J48" s="13"/>
    </row>
    <row r="49" spans="1:10" ht="13.5" thickTop="1" x14ac:dyDescent="0.2">
      <c r="A49" s="96"/>
      <c r="B49" s="97"/>
      <c r="C49" s="97" t="s">
        <v>20</v>
      </c>
      <c r="D49" s="97"/>
      <c r="E49" s="98">
        <v>61885</v>
      </c>
      <c r="F49" s="99">
        <v>20000</v>
      </c>
      <c r="G49" s="100">
        <v>52977</v>
      </c>
      <c r="H49" s="100">
        <f>E49+F49-G49</f>
        <v>28908</v>
      </c>
      <c r="I49" s="101">
        <f>H49</f>
        <v>28908</v>
      </c>
      <c r="J49" s="13"/>
    </row>
    <row r="50" spans="1:10" x14ac:dyDescent="0.2">
      <c r="A50" s="102"/>
      <c r="B50" s="103"/>
      <c r="C50" s="103" t="s">
        <v>28</v>
      </c>
      <c r="D50" s="103"/>
      <c r="E50" s="104">
        <v>99104.98</v>
      </c>
      <c r="F50" s="105">
        <v>44541.7</v>
      </c>
      <c r="G50" s="106">
        <v>47369</v>
      </c>
      <c r="H50" s="106">
        <f>E50+F50-G50</f>
        <v>96277.68</v>
      </c>
      <c r="I50" s="107">
        <v>92221.15</v>
      </c>
      <c r="J50" s="13"/>
    </row>
    <row r="51" spans="1:10" x14ac:dyDescent="0.2">
      <c r="A51" s="102"/>
      <c r="B51" s="103"/>
      <c r="C51" s="103" t="s">
        <v>19</v>
      </c>
      <c r="D51" s="103"/>
      <c r="E51" s="104">
        <v>298636.88</v>
      </c>
      <c r="F51" s="105">
        <f>189606.46+17640</f>
        <v>207246.46</v>
      </c>
      <c r="G51" s="106">
        <f>4680+4698</f>
        <v>9378</v>
      </c>
      <c r="H51" s="106">
        <f t="shared" ref="H51:H52" si="0">E51+F51-G51</f>
        <v>496505.33999999997</v>
      </c>
      <c r="I51" s="107">
        <f>H51</f>
        <v>496505.33999999997</v>
      </c>
      <c r="J51" s="13"/>
    </row>
    <row r="52" spans="1:10" x14ac:dyDescent="0.2">
      <c r="A52" s="102"/>
      <c r="B52" s="103"/>
      <c r="C52" s="103" t="s">
        <v>29</v>
      </c>
      <c r="D52" s="103"/>
      <c r="E52" s="104">
        <v>180978.08</v>
      </c>
      <c r="F52" s="105">
        <v>116990.8</v>
      </c>
      <c r="G52" s="106">
        <v>73400</v>
      </c>
      <c r="H52" s="106">
        <f t="shared" si="0"/>
        <v>224568.88</v>
      </c>
      <c r="I52" s="107">
        <f>H52</f>
        <v>224568.88</v>
      </c>
      <c r="J52" s="13" t="s">
        <v>159</v>
      </c>
    </row>
    <row r="53" spans="1:10" ht="18.75" thickBot="1" x14ac:dyDescent="0.4">
      <c r="A53" s="108" t="s">
        <v>12</v>
      </c>
      <c r="B53" s="109"/>
      <c r="C53" s="109"/>
      <c r="D53" s="109"/>
      <c r="E53" s="110">
        <f>E49+E50+E51+E52</f>
        <v>640604.93999999994</v>
      </c>
      <c r="F53" s="111">
        <f>F49+F50+F51+F52</f>
        <v>388778.95999999996</v>
      </c>
      <c r="G53" s="111">
        <f>G49+G50+G51+G52</f>
        <v>183124</v>
      </c>
      <c r="H53" s="111">
        <f>H49+H50+H51+H52</f>
        <v>846259.9</v>
      </c>
      <c r="I53" s="112">
        <f>I49+I50+I51+I52</f>
        <v>842203.37</v>
      </c>
      <c r="J53" s="13"/>
    </row>
    <row r="54" spans="1:10" ht="18.75" thickTop="1" x14ac:dyDescent="0.35">
      <c r="A54" s="113"/>
      <c r="B54" s="114"/>
      <c r="C54" s="114"/>
      <c r="D54" s="59"/>
      <c r="E54" s="59"/>
      <c r="F54" s="94"/>
      <c r="G54" s="95"/>
      <c r="H54" s="115"/>
      <c r="I54" s="115"/>
      <c r="J54" s="13"/>
    </row>
    <row r="55" spans="1:10" ht="18" x14ac:dyDescent="0.35">
      <c r="A55" s="113"/>
      <c r="B55" s="114"/>
      <c r="C55" s="114"/>
      <c r="D55" s="59"/>
      <c r="E55" s="59"/>
      <c r="F55" s="94"/>
      <c r="G55" s="116"/>
      <c r="H55" s="117"/>
      <c r="I55" s="117"/>
      <c r="J55" s="13"/>
    </row>
    <row r="56" spans="1:10" ht="1.5" customHeight="1" x14ac:dyDescent="0.35">
      <c r="A56" s="118"/>
      <c r="B56" s="119"/>
      <c r="C56" s="119"/>
      <c r="D56" s="120"/>
      <c r="E56" s="120"/>
      <c r="F56" s="117"/>
      <c r="G56" s="117"/>
      <c r="H56" s="117"/>
      <c r="I56" s="117"/>
      <c r="J56" s="13"/>
    </row>
    <row r="57" spans="1:10" x14ac:dyDescent="0.2">
      <c r="A57" s="121"/>
      <c r="B57" s="121"/>
      <c r="C57" s="121"/>
      <c r="D57" s="121"/>
      <c r="E57" s="121"/>
      <c r="F57" s="121"/>
      <c r="G57" s="121"/>
      <c r="H57" s="121"/>
      <c r="I57" s="121"/>
    </row>
  </sheetData>
  <mergeCells count="11">
    <mergeCell ref="A2:D2"/>
    <mergeCell ref="E2:I2"/>
    <mergeCell ref="E3:I3"/>
    <mergeCell ref="E4:I4"/>
    <mergeCell ref="F46:F47"/>
    <mergeCell ref="E5:I5"/>
    <mergeCell ref="E7:I7"/>
    <mergeCell ref="H13:I13"/>
    <mergeCell ref="A32:I34"/>
    <mergeCell ref="A42:I42"/>
    <mergeCell ref="H44:I44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6"/>
  <sheetViews>
    <sheetView zoomScaleNormal="100" workbookViewId="0">
      <selection activeCell="B35" sqref="B35:B36"/>
    </sheetView>
  </sheetViews>
  <sheetFormatPr defaultRowHeight="12.75" x14ac:dyDescent="0.2"/>
  <cols>
    <col min="1" max="1" width="7.5703125" style="38" customWidth="1"/>
    <col min="2" max="2" width="2.5703125" style="38" customWidth="1"/>
    <col min="3" max="3" width="8.42578125" style="38" customWidth="1"/>
    <col min="4" max="4" width="8.28515625" style="38" customWidth="1"/>
    <col min="5" max="5" width="14.7109375" style="38" customWidth="1"/>
    <col min="6" max="6" width="15.5703125" style="38" customWidth="1"/>
    <col min="7" max="8" width="14.7109375" style="38" customWidth="1"/>
    <col min="9" max="9" width="15" style="38" customWidth="1"/>
    <col min="10" max="10" width="16.85546875" style="38" customWidth="1"/>
    <col min="11" max="16384" width="9.140625" style="12"/>
  </cols>
  <sheetData>
    <row r="1" spans="1:10" ht="19.5" x14ac:dyDescent="0.4">
      <c r="A1" s="36" t="s">
        <v>0</v>
      </c>
      <c r="B1" s="37"/>
      <c r="C1" s="37"/>
      <c r="D1" s="37"/>
    </row>
    <row r="2" spans="1:10" ht="19.5" x14ac:dyDescent="0.4">
      <c r="A2" s="314" t="s">
        <v>1</v>
      </c>
      <c r="B2" s="314"/>
      <c r="C2" s="314"/>
      <c r="D2" s="314"/>
      <c r="E2" s="315" t="s">
        <v>180</v>
      </c>
      <c r="F2" s="315"/>
      <c r="G2" s="315"/>
      <c r="H2" s="315"/>
      <c r="I2" s="315"/>
      <c r="J2" s="40"/>
    </row>
    <row r="3" spans="1:10" ht="9.75" customHeight="1" x14ac:dyDescent="0.4">
      <c r="A3" s="39"/>
      <c r="B3" s="39"/>
      <c r="C3" s="39"/>
      <c r="D3" s="39"/>
      <c r="E3" s="316" t="s">
        <v>32</v>
      </c>
      <c r="F3" s="316"/>
      <c r="G3" s="316"/>
      <c r="H3" s="316"/>
      <c r="I3" s="316"/>
      <c r="J3" s="40"/>
    </row>
    <row r="4" spans="1:10" ht="15.75" x14ac:dyDescent="0.25">
      <c r="A4" s="41" t="s">
        <v>2</v>
      </c>
      <c r="E4" s="326" t="s">
        <v>181</v>
      </c>
      <c r="F4" s="326"/>
      <c r="G4" s="326"/>
      <c r="H4" s="326"/>
      <c r="I4" s="326"/>
    </row>
    <row r="5" spans="1:10" ht="7.5" customHeight="1" x14ac:dyDescent="0.25">
      <c r="A5" s="41"/>
      <c r="E5" s="316" t="s">
        <v>32</v>
      </c>
      <c r="F5" s="316"/>
      <c r="G5" s="316"/>
      <c r="H5" s="316"/>
      <c r="I5" s="316"/>
    </row>
    <row r="6" spans="1:10" ht="19.5" x14ac:dyDescent="0.4">
      <c r="A6" s="40" t="s">
        <v>154</v>
      </c>
      <c r="E6" s="43">
        <v>62350277</v>
      </c>
      <c r="F6" s="43"/>
      <c r="G6" s="44" t="s">
        <v>3</v>
      </c>
      <c r="H6" s="42"/>
      <c r="I6" s="42">
        <v>1403</v>
      </c>
    </row>
    <row r="7" spans="1:10" ht="8.25" customHeight="1" x14ac:dyDescent="0.4">
      <c r="A7" s="40"/>
      <c r="E7" s="316" t="s">
        <v>33</v>
      </c>
      <c r="F7" s="316"/>
      <c r="G7" s="316"/>
      <c r="H7" s="316"/>
      <c r="I7" s="316"/>
    </row>
    <row r="8" spans="1:10" ht="19.5" hidden="1" x14ac:dyDescent="0.4">
      <c r="A8" s="40"/>
      <c r="E8" s="42"/>
      <c r="F8" s="42"/>
      <c r="G8" s="42"/>
      <c r="H8" s="44"/>
      <c r="I8" s="42"/>
    </row>
    <row r="9" spans="1:10" ht="30.75" customHeight="1" x14ac:dyDescent="0.4">
      <c r="A9" s="40"/>
      <c r="E9" s="42"/>
      <c r="F9" s="42"/>
      <c r="G9" s="42"/>
      <c r="H9" s="44"/>
      <c r="I9" s="42"/>
    </row>
    <row r="11" spans="1:10" s="6" customFormat="1" ht="15" customHeight="1" x14ac:dyDescent="0.4">
      <c r="A11" s="45"/>
      <c r="B11" s="46"/>
      <c r="C11" s="46"/>
      <c r="D11" s="46"/>
      <c r="E11" s="47" t="s">
        <v>4</v>
      </c>
      <c r="F11" s="47" t="s">
        <v>5</v>
      </c>
      <c r="G11" s="48" t="s">
        <v>6</v>
      </c>
      <c r="H11" s="49" t="s">
        <v>7</v>
      </c>
      <c r="I11" s="49"/>
      <c r="J11" s="46"/>
    </row>
    <row r="12" spans="1:10" s="6" customFormat="1" ht="15" customHeight="1" x14ac:dyDescent="0.4">
      <c r="A12" s="50"/>
      <c r="B12" s="50"/>
      <c r="C12" s="50"/>
      <c r="D12" s="50"/>
      <c r="E12" s="47" t="s">
        <v>8</v>
      </c>
      <c r="F12" s="47" t="s">
        <v>8</v>
      </c>
      <c r="G12" s="48" t="s">
        <v>9</v>
      </c>
      <c r="H12" s="51" t="s">
        <v>10</v>
      </c>
      <c r="I12" s="52" t="s">
        <v>11</v>
      </c>
      <c r="J12" s="46"/>
    </row>
    <row r="13" spans="1:10" s="6" customFormat="1" ht="12.75" customHeight="1" x14ac:dyDescent="0.2">
      <c r="A13" s="50"/>
      <c r="B13" s="50"/>
      <c r="C13" s="50"/>
      <c r="D13" s="50"/>
      <c r="E13" s="47" t="s">
        <v>12</v>
      </c>
      <c r="F13" s="47" t="s">
        <v>12</v>
      </c>
      <c r="G13" s="53"/>
      <c r="H13" s="327" t="s">
        <v>186</v>
      </c>
      <c r="I13" s="327"/>
      <c r="J13" s="46"/>
    </row>
    <row r="14" spans="1:10" s="6" customFormat="1" ht="12.75" customHeight="1" x14ac:dyDescent="0.2">
      <c r="A14" s="50"/>
      <c r="B14" s="50"/>
      <c r="C14" s="50"/>
      <c r="D14" s="50"/>
      <c r="E14" s="47"/>
      <c r="F14" s="47"/>
      <c r="G14" s="53"/>
      <c r="H14" s="1"/>
      <c r="I14" s="54"/>
      <c r="J14" s="46"/>
    </row>
    <row r="15" spans="1:10" s="6" customFormat="1" ht="18.75" x14ac:dyDescent="0.4">
      <c r="A15" s="55" t="s">
        <v>13</v>
      </c>
      <c r="B15" s="55"/>
      <c r="C15" s="56"/>
      <c r="D15" s="57"/>
      <c r="E15" s="58"/>
      <c r="F15" s="58"/>
      <c r="G15" s="59"/>
      <c r="H15" s="50"/>
      <c r="I15" s="50"/>
      <c r="J15" s="46"/>
    </row>
    <row r="16" spans="1:10" s="6" customFormat="1" ht="19.5" x14ac:dyDescent="0.4">
      <c r="A16" s="60" t="s">
        <v>14</v>
      </c>
      <c r="B16" s="55"/>
      <c r="C16" s="56"/>
      <c r="D16" s="57"/>
      <c r="E16" s="218">
        <v>2910000</v>
      </c>
      <c r="F16" s="219">
        <v>6506000</v>
      </c>
      <c r="G16" s="9">
        <f>H16+I16</f>
        <v>10888924.949999999</v>
      </c>
      <c r="H16" s="218">
        <v>10888924.949999999</v>
      </c>
      <c r="I16" s="218">
        <v>0</v>
      </c>
      <c r="J16" s="46"/>
    </row>
    <row r="17" spans="1:10" s="6" customFormat="1" ht="20.25" customHeight="1" x14ac:dyDescent="0.35">
      <c r="A17" s="3"/>
      <c r="B17" s="46"/>
      <c r="C17" s="46"/>
      <c r="D17" s="46"/>
      <c r="J17" s="46"/>
    </row>
    <row r="18" spans="1:10" s="6" customFormat="1" ht="19.5" x14ac:dyDescent="0.4">
      <c r="A18" s="60" t="s">
        <v>15</v>
      </c>
      <c r="B18" s="4"/>
      <c r="C18" s="4"/>
      <c r="D18" s="4"/>
      <c r="E18" s="218">
        <v>2910000</v>
      </c>
      <c r="F18" s="219">
        <v>10607800</v>
      </c>
      <c r="G18" s="9">
        <f>H18+I18</f>
        <v>11137565.65</v>
      </c>
      <c r="H18" s="218">
        <v>11137565.65</v>
      </c>
      <c r="I18" s="218">
        <v>0</v>
      </c>
      <c r="J18" s="4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61"/>
      <c r="F20" s="61"/>
      <c r="G20" s="62"/>
      <c r="H20" s="2"/>
      <c r="I20" s="2"/>
      <c r="J20" s="5"/>
    </row>
    <row r="21" spans="1:10" ht="19.5" x14ac:dyDescent="0.4">
      <c r="A21" s="63" t="s">
        <v>16</v>
      </c>
      <c r="B21" s="61"/>
      <c r="C21" s="61"/>
      <c r="D21" s="61"/>
      <c r="E21" s="61"/>
      <c r="F21" s="61"/>
      <c r="G21" s="64"/>
      <c r="H21" s="62"/>
      <c r="I21" s="62"/>
      <c r="J21" s="62"/>
    </row>
    <row r="22" spans="1:10" ht="18" x14ac:dyDescent="0.35">
      <c r="A22" s="61"/>
      <c r="B22" s="61"/>
      <c r="C22" s="65" t="s">
        <v>38</v>
      </c>
      <c r="D22" s="61"/>
      <c r="E22" s="61"/>
      <c r="F22" s="61"/>
      <c r="G22" s="7">
        <f>H22+I22</f>
        <v>0</v>
      </c>
      <c r="H22" s="8">
        <v>0</v>
      </c>
      <c r="I22" s="8">
        <v>0</v>
      </c>
      <c r="J22" s="62"/>
    </row>
    <row r="23" spans="1:10" ht="18" x14ac:dyDescent="0.35">
      <c r="A23" s="61"/>
      <c r="B23" s="61"/>
      <c r="C23" s="65"/>
      <c r="D23" s="61"/>
      <c r="E23" s="61"/>
      <c r="F23" s="61"/>
      <c r="G23" s="7"/>
      <c r="H23" s="8"/>
      <c r="I23" s="8"/>
      <c r="J23" s="62"/>
    </row>
    <row r="24" spans="1:10" ht="22.5" x14ac:dyDescent="0.45">
      <c r="A24" s="66" t="s">
        <v>34</v>
      </c>
      <c r="B24" s="66"/>
      <c r="C24" s="67"/>
      <c r="D24" s="66"/>
      <c r="E24" s="66"/>
      <c r="F24" s="66"/>
      <c r="G24" s="68">
        <f>G18-G16-G22</f>
        <v>248640.70000000112</v>
      </c>
      <c r="H24" s="68">
        <f>H18-H16-H22</f>
        <v>248640.70000000112</v>
      </c>
      <c r="I24" s="68">
        <f>I18-I16-I22</f>
        <v>0</v>
      </c>
      <c r="J24" s="69"/>
    </row>
    <row r="26" spans="1:10" ht="24" customHeight="1" x14ac:dyDescent="0.2">
      <c r="H26" s="70"/>
    </row>
    <row r="28" spans="1:10" ht="19.5" x14ac:dyDescent="0.4">
      <c r="A28" s="55" t="s">
        <v>17</v>
      </c>
      <c r="B28" s="55" t="s">
        <v>35</v>
      </c>
      <c r="C28" s="55"/>
      <c r="D28" s="4"/>
      <c r="E28" s="4"/>
      <c r="F28" s="50"/>
      <c r="G28" s="71">
        <f>G29+G30+G31</f>
        <v>248640.7</v>
      </c>
      <c r="H28" s="72"/>
      <c r="I28" s="73"/>
      <c r="J28" s="70"/>
    </row>
    <row r="29" spans="1:10" s="6" customFormat="1" ht="18.75" x14ac:dyDescent="0.4">
      <c r="A29" s="74"/>
      <c r="B29" s="74"/>
      <c r="C29" s="75" t="s">
        <v>18</v>
      </c>
      <c r="D29" s="76"/>
      <c r="E29" s="77"/>
      <c r="F29" s="70" t="s">
        <v>20</v>
      </c>
      <c r="G29" s="8">
        <v>15000</v>
      </c>
      <c r="H29" s="72"/>
      <c r="I29" s="73"/>
    </row>
    <row r="30" spans="1:10" s="6" customFormat="1" ht="18.75" x14ac:dyDescent="0.4">
      <c r="A30" s="74"/>
      <c r="B30" s="74"/>
      <c r="C30" s="75"/>
      <c r="D30" s="76"/>
      <c r="E30" s="77"/>
      <c r="F30" s="70" t="s">
        <v>19</v>
      </c>
      <c r="G30" s="8">
        <v>233640.7</v>
      </c>
      <c r="H30" s="72"/>
      <c r="I30" s="73"/>
    </row>
    <row r="31" spans="1:10" s="6" customFormat="1" ht="18.75" x14ac:dyDescent="0.4">
      <c r="A31" s="74"/>
      <c r="B31" s="74"/>
      <c r="C31" s="75" t="s">
        <v>21</v>
      </c>
      <c r="D31" s="76"/>
      <c r="E31" s="77"/>
      <c r="F31" s="70" t="s">
        <v>155</v>
      </c>
      <c r="G31" s="78">
        <v>0</v>
      </c>
      <c r="H31" s="79"/>
      <c r="I31" s="73"/>
    </row>
    <row r="32" spans="1:10" s="6" customFormat="1" ht="12.75" customHeight="1" x14ac:dyDescent="0.2">
      <c r="A32" s="348"/>
      <c r="B32" s="349"/>
      <c r="C32" s="349"/>
      <c r="D32" s="349"/>
      <c r="E32" s="349"/>
      <c r="F32" s="349"/>
      <c r="G32" s="349"/>
      <c r="H32" s="349"/>
      <c r="I32" s="349"/>
    </row>
    <row r="33" spans="1:10" s="6" customFormat="1" x14ac:dyDescent="0.2">
      <c r="A33" s="349"/>
      <c r="B33" s="349"/>
      <c r="C33" s="349"/>
      <c r="D33" s="349"/>
      <c r="E33" s="349"/>
      <c r="F33" s="349"/>
      <c r="G33" s="349"/>
      <c r="H33" s="349"/>
      <c r="I33" s="349"/>
    </row>
    <row r="34" spans="1:10" x14ac:dyDescent="0.2">
      <c r="A34" s="349"/>
      <c r="B34" s="349"/>
      <c r="C34" s="349"/>
      <c r="D34" s="349"/>
      <c r="E34" s="349"/>
      <c r="F34" s="349"/>
      <c r="G34" s="349"/>
      <c r="H34" s="349"/>
      <c r="I34" s="349"/>
      <c r="J34" s="80"/>
    </row>
    <row r="35" spans="1:10" ht="19.5" x14ac:dyDescent="0.4">
      <c r="A35" s="55" t="s">
        <v>22</v>
      </c>
      <c r="B35" s="55" t="s">
        <v>30</v>
      </c>
      <c r="C35" s="55"/>
      <c r="D35" s="81"/>
      <c r="E35" s="59"/>
      <c r="F35" s="4"/>
      <c r="G35" s="82"/>
      <c r="H35" s="73"/>
      <c r="I35" s="73"/>
      <c r="J35" s="80"/>
    </row>
    <row r="36" spans="1:10" ht="18.75" x14ac:dyDescent="0.4">
      <c r="A36" s="55"/>
      <c r="B36" s="55"/>
      <c r="C36" s="55"/>
      <c r="D36" s="81"/>
      <c r="F36" s="83" t="s">
        <v>36</v>
      </c>
      <c r="G36" s="194" t="s">
        <v>6</v>
      </c>
      <c r="H36" s="50"/>
      <c r="I36" s="84" t="s">
        <v>39</v>
      </c>
      <c r="J36" s="80"/>
    </row>
    <row r="37" spans="1:10" ht="15" customHeight="1" x14ac:dyDescent="0.35">
      <c r="A37" s="85" t="s">
        <v>31</v>
      </c>
      <c r="B37" s="86"/>
      <c r="C37" s="3"/>
      <c r="D37" s="86"/>
      <c r="E37" s="59"/>
      <c r="F37" s="124">
        <v>0</v>
      </c>
      <c r="G37" s="124">
        <v>0</v>
      </c>
      <c r="H37" s="217"/>
      <c r="I37" s="88" t="s">
        <v>157</v>
      </c>
      <c r="J37" s="80"/>
    </row>
    <row r="38" spans="1:10" ht="16.5" x14ac:dyDescent="0.35">
      <c r="A38" s="85" t="s">
        <v>42</v>
      </c>
      <c r="B38" s="86"/>
      <c r="C38" s="3"/>
      <c r="D38" s="89"/>
      <c r="E38" s="89"/>
      <c r="F38" s="124">
        <v>239000</v>
      </c>
      <c r="G38" s="124">
        <v>210528</v>
      </c>
      <c r="H38" s="217"/>
      <c r="I38" s="88">
        <f>G38/F38</f>
        <v>0.88087029288702934</v>
      </c>
      <c r="J38" s="13"/>
    </row>
    <row r="39" spans="1:10" ht="16.5" x14ac:dyDescent="0.35">
      <c r="A39" s="85" t="s">
        <v>43</v>
      </c>
      <c r="B39" s="86"/>
      <c r="C39" s="3"/>
      <c r="D39" s="89"/>
      <c r="E39" s="89"/>
      <c r="F39" s="124">
        <v>0</v>
      </c>
      <c r="G39" s="124">
        <v>0</v>
      </c>
      <c r="H39" s="217"/>
      <c r="I39" s="88" t="s">
        <v>157</v>
      </c>
      <c r="J39" s="13"/>
    </row>
    <row r="40" spans="1:10" ht="16.5" customHeight="1" x14ac:dyDescent="0.2">
      <c r="A40" s="90" t="s">
        <v>171</v>
      </c>
      <c r="B40" s="90"/>
      <c r="C40" s="90"/>
      <c r="D40" s="90"/>
      <c r="E40" s="90"/>
      <c r="F40" s="124">
        <v>179000</v>
      </c>
      <c r="G40" s="124">
        <v>179000</v>
      </c>
      <c r="H40" s="217"/>
      <c r="I40" s="88">
        <f>G40/F40</f>
        <v>1</v>
      </c>
      <c r="J40" s="13"/>
    </row>
    <row r="41" spans="1:10" ht="16.5" x14ac:dyDescent="0.35">
      <c r="A41" s="85" t="s">
        <v>37</v>
      </c>
      <c r="B41" s="58"/>
      <c r="C41" s="58"/>
      <c r="D41" s="91"/>
      <c r="E41" s="91" t="s">
        <v>156</v>
      </c>
      <c r="F41" s="124">
        <v>0</v>
      </c>
      <c r="G41" s="124">
        <v>0</v>
      </c>
      <c r="H41" s="217"/>
      <c r="I41" s="92" t="s">
        <v>157</v>
      </c>
      <c r="J41" s="13"/>
    </row>
    <row r="42" spans="1:10" ht="16.5" x14ac:dyDescent="0.35">
      <c r="A42" s="276" t="s">
        <v>210</v>
      </c>
      <c r="B42" s="58"/>
      <c r="C42" s="58"/>
      <c r="D42" s="91"/>
      <c r="E42" s="91"/>
      <c r="F42" s="87"/>
      <c r="G42" s="87"/>
      <c r="H42" s="72"/>
      <c r="I42" s="92"/>
      <c r="J42" s="13"/>
    </row>
    <row r="43" spans="1:10" ht="19.5" thickBot="1" x14ac:dyDescent="0.45">
      <c r="A43" s="55" t="s">
        <v>23</v>
      </c>
      <c r="B43" s="55" t="s">
        <v>24</v>
      </c>
      <c r="C43" s="57"/>
      <c r="D43" s="59"/>
      <c r="E43" s="59"/>
      <c r="F43" s="94"/>
      <c r="G43" s="95"/>
      <c r="H43" s="325" t="s">
        <v>41</v>
      </c>
      <c r="I43" s="320"/>
      <c r="J43" s="13"/>
    </row>
    <row r="44" spans="1:10" ht="18.75" thickTop="1" x14ac:dyDescent="0.35">
      <c r="A44" s="196"/>
      <c r="B44" s="197"/>
      <c r="C44" s="198"/>
      <c r="D44" s="197"/>
      <c r="E44" s="199" t="s">
        <v>191</v>
      </c>
      <c r="F44" s="200" t="s">
        <v>25</v>
      </c>
      <c r="G44" s="201" t="s">
        <v>26</v>
      </c>
      <c r="H44" s="202" t="s">
        <v>27</v>
      </c>
      <c r="I44" s="203" t="s">
        <v>40</v>
      </c>
      <c r="J44" s="13"/>
    </row>
    <row r="45" spans="1:10" x14ac:dyDescent="0.2">
      <c r="A45" s="204"/>
      <c r="B45" s="205"/>
      <c r="C45" s="205"/>
      <c r="D45" s="205"/>
      <c r="E45" s="204"/>
      <c r="F45" s="318"/>
      <c r="G45" s="206"/>
      <c r="H45" s="207">
        <v>41274</v>
      </c>
      <c r="I45" s="208">
        <v>41274</v>
      </c>
      <c r="J45" s="13"/>
    </row>
    <row r="46" spans="1:10" x14ac:dyDescent="0.2">
      <c r="A46" s="204"/>
      <c r="B46" s="205"/>
      <c r="C46" s="205"/>
      <c r="D46" s="205"/>
      <c r="E46" s="204"/>
      <c r="F46" s="318"/>
      <c r="G46" s="209"/>
      <c r="H46" s="209"/>
      <c r="I46" s="210"/>
      <c r="J46" s="13"/>
    </row>
    <row r="47" spans="1:10" ht="13.5" thickBot="1" x14ac:dyDescent="0.25">
      <c r="A47" s="211"/>
      <c r="B47" s="212"/>
      <c r="C47" s="212"/>
      <c r="D47" s="212"/>
      <c r="E47" s="211"/>
      <c r="F47" s="213"/>
      <c r="G47" s="214"/>
      <c r="H47" s="214"/>
      <c r="I47" s="215"/>
      <c r="J47" s="13"/>
    </row>
    <row r="48" spans="1:10" ht="13.5" thickTop="1" x14ac:dyDescent="0.2">
      <c r="A48" s="96"/>
      <c r="B48" s="97"/>
      <c r="C48" s="97" t="s">
        <v>20</v>
      </c>
      <c r="D48" s="97"/>
      <c r="E48" s="98">
        <v>74190</v>
      </c>
      <c r="F48" s="99">
        <v>20000</v>
      </c>
      <c r="G48" s="100">
        <v>0</v>
      </c>
      <c r="H48" s="100">
        <f>E48+F48-G48</f>
        <v>94190</v>
      </c>
      <c r="I48" s="101">
        <f>H48</f>
        <v>94190</v>
      </c>
      <c r="J48" s="13"/>
    </row>
    <row r="49" spans="1:10" x14ac:dyDescent="0.2">
      <c r="A49" s="102"/>
      <c r="B49" s="103"/>
      <c r="C49" s="103" t="s">
        <v>28</v>
      </c>
      <c r="D49" s="103"/>
      <c r="E49" s="104">
        <v>48198.32</v>
      </c>
      <c r="F49" s="105">
        <v>62507.71</v>
      </c>
      <c r="G49" s="106">
        <v>64263.01</v>
      </c>
      <c r="H49" s="106">
        <f>E49+F49-G49</f>
        <v>46443.02</v>
      </c>
      <c r="I49" s="216">
        <v>40248.230000000003</v>
      </c>
      <c r="J49" s="13"/>
    </row>
    <row r="50" spans="1:10" x14ac:dyDescent="0.2">
      <c r="A50" s="102"/>
      <c r="B50" s="103"/>
      <c r="C50" s="103" t="s">
        <v>19</v>
      </c>
      <c r="D50" s="103"/>
      <c r="E50" s="104">
        <v>504223.43</v>
      </c>
      <c r="F50" s="105">
        <f>123388.44+105299</f>
        <v>228687.44</v>
      </c>
      <c r="G50" s="106">
        <f>90000+97812</f>
        <v>187812</v>
      </c>
      <c r="H50" s="106">
        <f t="shared" ref="H50:H51" si="0">E50+F50-G50</f>
        <v>545098.87</v>
      </c>
      <c r="I50" s="107">
        <f>H50</f>
        <v>545098.87</v>
      </c>
      <c r="J50" s="13"/>
    </row>
    <row r="51" spans="1:10" x14ac:dyDescent="0.2">
      <c r="A51" s="102"/>
      <c r="B51" s="103"/>
      <c r="C51" s="103" t="s">
        <v>29</v>
      </c>
      <c r="D51" s="103"/>
      <c r="E51" s="104">
        <v>31729</v>
      </c>
      <c r="F51" s="105">
        <v>300528</v>
      </c>
      <c r="G51" s="106">
        <v>268057</v>
      </c>
      <c r="H51" s="106">
        <f t="shared" si="0"/>
        <v>64200</v>
      </c>
      <c r="I51" s="107">
        <f>H51</f>
        <v>64200</v>
      </c>
      <c r="J51" s="13"/>
    </row>
    <row r="52" spans="1:10" ht="18.75" thickBot="1" x14ac:dyDescent="0.4">
      <c r="A52" s="108" t="s">
        <v>12</v>
      </c>
      <c r="B52" s="109"/>
      <c r="C52" s="109"/>
      <c r="D52" s="109"/>
      <c r="E52" s="110">
        <f>E48+E49+E50+E51</f>
        <v>658340.75</v>
      </c>
      <c r="F52" s="111">
        <f>F48+F49+F50+F51</f>
        <v>611723.15</v>
      </c>
      <c r="G52" s="111">
        <f>G48+G49+G50+G51</f>
        <v>520132.01</v>
      </c>
      <c r="H52" s="111">
        <f>H48+H49+H50+H51</f>
        <v>749931.89</v>
      </c>
      <c r="I52" s="112">
        <f>I48+I49+I50+I51</f>
        <v>743737.1</v>
      </c>
      <c r="J52" s="13"/>
    </row>
    <row r="53" spans="1:10" ht="18.75" thickTop="1" x14ac:dyDescent="0.35">
      <c r="A53" s="113"/>
      <c r="B53" s="114"/>
      <c r="C53" s="114"/>
      <c r="D53" s="59"/>
      <c r="E53" s="59"/>
      <c r="F53" s="94"/>
      <c r="G53" s="95"/>
      <c r="H53" s="115"/>
      <c r="I53" s="115"/>
      <c r="J53" s="13"/>
    </row>
    <row r="54" spans="1:10" ht="18" x14ac:dyDescent="0.35">
      <c r="A54" s="113"/>
      <c r="B54" s="114"/>
      <c r="C54" s="114"/>
      <c r="D54" s="59"/>
      <c r="E54" s="59"/>
      <c r="F54" s="94"/>
      <c r="G54" s="116"/>
      <c r="H54" s="117"/>
      <c r="I54" s="117"/>
      <c r="J54" s="13"/>
    </row>
    <row r="55" spans="1:10" ht="1.5" customHeight="1" x14ac:dyDescent="0.35">
      <c r="A55" s="118"/>
      <c r="B55" s="119"/>
      <c r="C55" s="119"/>
      <c r="D55" s="120"/>
      <c r="E55" s="120"/>
      <c r="F55" s="117"/>
      <c r="G55" s="117"/>
      <c r="H55" s="117"/>
      <c r="I55" s="117"/>
      <c r="J55" s="13"/>
    </row>
    <row r="56" spans="1:10" x14ac:dyDescent="0.2">
      <c r="A56" s="121"/>
      <c r="B56" s="121"/>
      <c r="C56" s="121"/>
      <c r="D56" s="121"/>
      <c r="E56" s="121"/>
      <c r="F56" s="121"/>
      <c r="G56" s="121"/>
      <c r="H56" s="121"/>
      <c r="I56" s="121"/>
    </row>
  </sheetData>
  <mergeCells count="10">
    <mergeCell ref="A2:D2"/>
    <mergeCell ref="E2:I2"/>
    <mergeCell ref="E3:I3"/>
    <mergeCell ref="E4:I4"/>
    <mergeCell ref="F45:F46"/>
    <mergeCell ref="E5:I5"/>
    <mergeCell ref="E7:I7"/>
    <mergeCell ref="H13:I13"/>
    <mergeCell ref="A32:I34"/>
    <mergeCell ref="H43:I43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zoomScaleNormal="100" workbookViewId="0">
      <selection activeCell="B35" sqref="B35:B36"/>
    </sheetView>
  </sheetViews>
  <sheetFormatPr defaultRowHeight="12.75" x14ac:dyDescent="0.2"/>
  <cols>
    <col min="1" max="1" width="7.5703125" style="38" customWidth="1"/>
    <col min="2" max="2" width="2.5703125" style="38" customWidth="1"/>
    <col min="3" max="3" width="8.42578125" style="38" customWidth="1"/>
    <col min="4" max="4" width="8.28515625" style="38" customWidth="1"/>
    <col min="5" max="5" width="14.7109375" style="38" customWidth="1"/>
    <col min="6" max="6" width="15.5703125" style="38" customWidth="1"/>
    <col min="7" max="8" width="14.7109375" style="38" customWidth="1"/>
    <col min="9" max="9" width="15" style="38" customWidth="1"/>
    <col min="10" max="10" width="16.85546875" style="38" customWidth="1"/>
    <col min="11" max="16384" width="9.140625" style="12"/>
  </cols>
  <sheetData>
    <row r="1" spans="1:10" ht="19.5" x14ac:dyDescent="0.4">
      <c r="A1" s="36" t="s">
        <v>0</v>
      </c>
      <c r="B1" s="37"/>
      <c r="C1" s="37"/>
      <c r="D1" s="37"/>
    </row>
    <row r="2" spans="1:10" ht="19.5" x14ac:dyDescent="0.4">
      <c r="A2" s="314" t="s">
        <v>1</v>
      </c>
      <c r="B2" s="314"/>
      <c r="C2" s="314"/>
      <c r="D2" s="314"/>
      <c r="E2" s="315" t="s">
        <v>151</v>
      </c>
      <c r="F2" s="315"/>
      <c r="G2" s="315"/>
      <c r="H2" s="315"/>
      <c r="I2" s="315"/>
      <c r="J2" s="40"/>
    </row>
    <row r="3" spans="1:10" ht="9.75" customHeight="1" x14ac:dyDescent="0.4">
      <c r="A3" s="39"/>
      <c r="B3" s="39"/>
      <c r="C3" s="39"/>
      <c r="D3" s="39"/>
      <c r="E3" s="316" t="s">
        <v>32</v>
      </c>
      <c r="F3" s="316"/>
      <c r="G3" s="316"/>
      <c r="H3" s="316"/>
      <c r="I3" s="316"/>
      <c r="J3" s="40"/>
    </row>
    <row r="4" spans="1:10" ht="15.75" x14ac:dyDescent="0.25">
      <c r="A4" s="41" t="s">
        <v>2</v>
      </c>
      <c r="E4" s="326" t="s">
        <v>152</v>
      </c>
      <c r="F4" s="326"/>
      <c r="G4" s="326"/>
      <c r="H4" s="326"/>
      <c r="I4" s="326"/>
    </row>
    <row r="5" spans="1:10" ht="7.5" customHeight="1" x14ac:dyDescent="0.25">
      <c r="A5" s="41"/>
      <c r="E5" s="316" t="s">
        <v>32</v>
      </c>
      <c r="F5" s="316"/>
      <c r="G5" s="316"/>
      <c r="H5" s="316"/>
      <c r="I5" s="316"/>
    </row>
    <row r="6" spans="1:10" ht="19.5" x14ac:dyDescent="0.4">
      <c r="A6" s="40" t="s">
        <v>154</v>
      </c>
      <c r="E6" s="43">
        <v>63701294</v>
      </c>
      <c r="F6" s="43"/>
      <c r="G6" s="44" t="s">
        <v>3</v>
      </c>
      <c r="H6" s="42"/>
      <c r="I6" s="42">
        <v>1404</v>
      </c>
    </row>
    <row r="7" spans="1:10" ht="8.25" customHeight="1" x14ac:dyDescent="0.4">
      <c r="A7" s="40"/>
      <c r="E7" s="316" t="s">
        <v>33</v>
      </c>
      <c r="F7" s="316"/>
      <c r="G7" s="316"/>
      <c r="H7" s="316"/>
      <c r="I7" s="316"/>
    </row>
    <row r="8" spans="1:10" ht="19.5" hidden="1" x14ac:dyDescent="0.4">
      <c r="A8" s="40"/>
      <c r="E8" s="42"/>
      <c r="F8" s="42"/>
      <c r="G8" s="42"/>
      <c r="H8" s="44"/>
      <c r="I8" s="42"/>
    </row>
    <row r="9" spans="1:10" ht="30.75" customHeight="1" x14ac:dyDescent="0.4">
      <c r="A9" s="40"/>
      <c r="E9" s="42"/>
      <c r="F9" s="42"/>
      <c r="G9" s="42"/>
      <c r="H9" s="44"/>
      <c r="I9" s="42"/>
    </row>
    <row r="11" spans="1:10" s="6" customFormat="1" ht="15" customHeight="1" x14ac:dyDescent="0.4">
      <c r="A11" s="45"/>
      <c r="B11" s="46"/>
      <c r="C11" s="46"/>
      <c r="D11" s="46"/>
      <c r="E11" s="47" t="s">
        <v>4</v>
      </c>
      <c r="F11" s="47" t="s">
        <v>5</v>
      </c>
      <c r="G11" s="48" t="s">
        <v>6</v>
      </c>
      <c r="H11" s="49" t="s">
        <v>7</v>
      </c>
      <c r="I11" s="49"/>
      <c r="J11" s="46"/>
    </row>
    <row r="12" spans="1:10" s="6" customFormat="1" ht="15" customHeight="1" x14ac:dyDescent="0.4">
      <c r="A12" s="50"/>
      <c r="B12" s="50"/>
      <c r="C12" s="50"/>
      <c r="D12" s="50"/>
      <c r="E12" s="47" t="s">
        <v>8</v>
      </c>
      <c r="F12" s="47" t="s">
        <v>8</v>
      </c>
      <c r="G12" s="48" t="s">
        <v>9</v>
      </c>
      <c r="H12" s="51" t="s">
        <v>10</v>
      </c>
      <c r="I12" s="52" t="s">
        <v>11</v>
      </c>
      <c r="J12" s="46"/>
    </row>
    <row r="13" spans="1:10" s="6" customFormat="1" ht="12.75" customHeight="1" x14ac:dyDescent="0.2">
      <c r="A13" s="50"/>
      <c r="B13" s="50"/>
      <c r="C13" s="50"/>
      <c r="D13" s="50"/>
      <c r="E13" s="47" t="s">
        <v>12</v>
      </c>
      <c r="F13" s="47" t="s">
        <v>12</v>
      </c>
      <c r="G13" s="53"/>
      <c r="H13" s="327" t="s">
        <v>186</v>
      </c>
      <c r="I13" s="327"/>
      <c r="J13" s="46"/>
    </row>
    <row r="14" spans="1:10" s="6" customFormat="1" ht="12.75" customHeight="1" x14ac:dyDescent="0.2">
      <c r="A14" s="50"/>
      <c r="B14" s="50"/>
      <c r="C14" s="50"/>
      <c r="D14" s="50"/>
      <c r="E14" s="47"/>
      <c r="F14" s="47"/>
      <c r="G14" s="53"/>
      <c r="H14" s="1"/>
      <c r="I14" s="54"/>
      <c r="J14" s="46"/>
    </row>
    <row r="15" spans="1:10" s="6" customFormat="1" ht="18.75" x14ac:dyDescent="0.4">
      <c r="A15" s="55" t="s">
        <v>13</v>
      </c>
      <c r="B15" s="55"/>
      <c r="C15" s="56"/>
      <c r="D15" s="57"/>
      <c r="E15" s="58"/>
      <c r="F15" s="58"/>
      <c r="G15" s="59"/>
      <c r="H15" s="50"/>
      <c r="I15" s="50"/>
      <c r="J15" s="46"/>
    </row>
    <row r="16" spans="1:10" s="6" customFormat="1" ht="19.5" x14ac:dyDescent="0.4">
      <c r="A16" s="60" t="s">
        <v>14</v>
      </c>
      <c r="B16" s="55"/>
      <c r="C16" s="56"/>
      <c r="D16" s="57"/>
      <c r="E16" s="218">
        <v>2095000</v>
      </c>
      <c r="F16" s="219">
        <v>8334946.5300000003</v>
      </c>
      <c r="G16" s="9">
        <f>H16+I16</f>
        <v>8406147.5899999999</v>
      </c>
      <c r="H16" s="218">
        <v>8406147.5899999999</v>
      </c>
      <c r="I16" s="218">
        <v>0</v>
      </c>
      <c r="J16" s="46"/>
    </row>
    <row r="17" spans="1:10" s="6" customFormat="1" ht="20.25" customHeight="1" x14ac:dyDescent="0.35">
      <c r="A17" s="3"/>
      <c r="B17" s="46"/>
      <c r="C17" s="46"/>
      <c r="D17" s="46"/>
      <c r="J17" s="46"/>
    </row>
    <row r="18" spans="1:10" s="6" customFormat="1" ht="19.5" x14ac:dyDescent="0.4">
      <c r="A18" s="60" t="s">
        <v>15</v>
      </c>
      <c r="B18" s="4"/>
      <c r="C18" s="4"/>
      <c r="D18" s="4"/>
      <c r="E18" s="218">
        <v>2095000</v>
      </c>
      <c r="F18" s="219">
        <v>8481400</v>
      </c>
      <c r="G18" s="9">
        <f>H18+I18</f>
        <v>8575764.7799999993</v>
      </c>
      <c r="H18" s="218">
        <v>8575764.7799999993</v>
      </c>
      <c r="I18" s="218">
        <v>0</v>
      </c>
      <c r="J18" s="4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61"/>
      <c r="F20" s="61"/>
      <c r="G20" s="62"/>
      <c r="H20" s="2"/>
      <c r="I20" s="2"/>
      <c r="J20" s="5"/>
    </row>
    <row r="21" spans="1:10" ht="19.5" x14ac:dyDescent="0.4">
      <c r="A21" s="63" t="s">
        <v>16</v>
      </c>
      <c r="B21" s="61"/>
      <c r="C21" s="61"/>
      <c r="D21" s="61"/>
      <c r="E21" s="61"/>
      <c r="F21" s="61"/>
      <c r="G21" s="64"/>
      <c r="H21" s="62"/>
      <c r="I21" s="62"/>
      <c r="J21" s="62"/>
    </row>
    <row r="22" spans="1:10" ht="18" x14ac:dyDescent="0.35">
      <c r="A22" s="61"/>
      <c r="B22" s="61"/>
      <c r="C22" s="65" t="s">
        <v>38</v>
      </c>
      <c r="D22" s="61"/>
      <c r="E22" s="61"/>
      <c r="F22" s="61"/>
      <c r="G22" s="7">
        <f>H22+I22</f>
        <v>0</v>
      </c>
      <c r="H22" s="8">
        <v>0</v>
      </c>
      <c r="I22" s="8">
        <v>0</v>
      </c>
      <c r="J22" s="62"/>
    </row>
    <row r="23" spans="1:10" ht="18" x14ac:dyDescent="0.35">
      <c r="A23" s="61"/>
      <c r="B23" s="61"/>
      <c r="C23" s="65"/>
      <c r="D23" s="61"/>
      <c r="E23" s="61"/>
      <c r="F23" s="61"/>
      <c r="G23" s="7"/>
      <c r="H23" s="8"/>
      <c r="I23" s="8"/>
      <c r="J23" s="62"/>
    </row>
    <row r="24" spans="1:10" ht="22.5" x14ac:dyDescent="0.45">
      <c r="A24" s="66" t="s">
        <v>34</v>
      </c>
      <c r="B24" s="66"/>
      <c r="C24" s="67"/>
      <c r="D24" s="66"/>
      <c r="E24" s="66"/>
      <c r="F24" s="66"/>
      <c r="G24" s="68">
        <f>G18-G16-G22</f>
        <v>169617.18999999948</v>
      </c>
      <c r="H24" s="68">
        <f>H18-H16-H22</f>
        <v>169617.18999999948</v>
      </c>
      <c r="I24" s="68">
        <f>I18-I16-I22</f>
        <v>0</v>
      </c>
      <c r="J24" s="69"/>
    </row>
    <row r="26" spans="1:10" ht="24" customHeight="1" x14ac:dyDescent="0.2">
      <c r="H26" s="70"/>
    </row>
    <row r="28" spans="1:10" ht="19.5" x14ac:dyDescent="0.4">
      <c r="A28" s="55" t="s">
        <v>17</v>
      </c>
      <c r="B28" s="55" t="s">
        <v>35</v>
      </c>
      <c r="C28" s="55"/>
      <c r="D28" s="4"/>
      <c r="E28" s="4"/>
      <c r="F28" s="50"/>
      <c r="G28" s="71">
        <f>G29+G30+G31</f>
        <v>169617.19</v>
      </c>
      <c r="H28" s="72"/>
      <c r="I28" s="73"/>
      <c r="J28" s="70"/>
    </row>
    <row r="29" spans="1:10" s="6" customFormat="1" ht="18.75" x14ac:dyDescent="0.4">
      <c r="A29" s="74"/>
      <c r="B29" s="74"/>
      <c r="C29" s="75" t="s">
        <v>18</v>
      </c>
      <c r="D29" s="76"/>
      <c r="E29" s="77"/>
      <c r="F29" s="70" t="s">
        <v>20</v>
      </c>
      <c r="G29" s="8">
        <v>25000</v>
      </c>
      <c r="H29" s="72"/>
      <c r="I29" s="73"/>
    </row>
    <row r="30" spans="1:10" s="6" customFormat="1" ht="18.75" x14ac:dyDescent="0.4">
      <c r="A30" s="74"/>
      <c r="B30" s="74"/>
      <c r="C30" s="75"/>
      <c r="D30" s="76"/>
      <c r="E30" s="77"/>
      <c r="F30" s="70" t="s">
        <v>19</v>
      </c>
      <c r="G30" s="8">
        <v>144617.19</v>
      </c>
      <c r="H30" s="72"/>
      <c r="I30" s="73"/>
    </row>
    <row r="31" spans="1:10" s="6" customFormat="1" ht="18.75" x14ac:dyDescent="0.4">
      <c r="A31" s="74"/>
      <c r="B31" s="74"/>
      <c r="C31" s="75" t="s">
        <v>21</v>
      </c>
      <c r="D31" s="76"/>
      <c r="E31" s="77"/>
      <c r="F31" s="70" t="s">
        <v>155</v>
      </c>
      <c r="G31" s="78">
        <v>0</v>
      </c>
      <c r="H31" s="79"/>
      <c r="I31" s="73"/>
    </row>
    <row r="32" spans="1:10" s="6" customFormat="1" x14ac:dyDescent="0.2">
      <c r="A32" s="321"/>
      <c r="B32" s="322"/>
      <c r="C32" s="322"/>
      <c r="D32" s="322"/>
      <c r="E32" s="322"/>
      <c r="F32" s="322"/>
      <c r="G32" s="322"/>
      <c r="H32" s="322"/>
      <c r="I32" s="322"/>
    </row>
    <row r="33" spans="1:10" s="6" customFormat="1" x14ac:dyDescent="0.2">
      <c r="A33" s="322"/>
      <c r="B33" s="322"/>
      <c r="C33" s="322"/>
      <c r="D33" s="322"/>
      <c r="E33" s="322"/>
      <c r="F33" s="322"/>
      <c r="G33" s="322"/>
      <c r="H33" s="322"/>
      <c r="I33" s="322"/>
    </row>
    <row r="34" spans="1:10" x14ac:dyDescent="0.2">
      <c r="A34" s="322"/>
      <c r="B34" s="322"/>
      <c r="C34" s="322"/>
      <c r="D34" s="322"/>
      <c r="E34" s="322"/>
      <c r="F34" s="322"/>
      <c r="G34" s="322"/>
      <c r="H34" s="322"/>
      <c r="I34" s="322"/>
      <c r="J34" s="80"/>
    </row>
    <row r="35" spans="1:10" ht="19.5" x14ac:dyDescent="0.4">
      <c r="A35" s="55" t="s">
        <v>22</v>
      </c>
      <c r="B35" s="55" t="s">
        <v>30</v>
      </c>
      <c r="C35" s="55"/>
      <c r="D35" s="81"/>
      <c r="E35" s="59"/>
      <c r="F35" s="4"/>
      <c r="G35" s="82"/>
      <c r="H35" s="73"/>
      <c r="I35" s="73"/>
      <c r="J35" s="80"/>
    </row>
    <row r="36" spans="1:10" ht="18.75" x14ac:dyDescent="0.4">
      <c r="A36" s="55"/>
      <c r="B36" s="55"/>
      <c r="C36" s="55"/>
      <c r="D36" s="81"/>
      <c r="F36" s="83" t="s">
        <v>36</v>
      </c>
      <c r="G36" s="194" t="s">
        <v>6</v>
      </c>
      <c r="H36" s="50"/>
      <c r="I36" s="84" t="s">
        <v>39</v>
      </c>
      <c r="J36" s="80"/>
    </row>
    <row r="37" spans="1:10" ht="15" customHeight="1" x14ac:dyDescent="0.35">
      <c r="A37" s="85" t="s">
        <v>31</v>
      </c>
      <c r="B37" s="86"/>
      <c r="C37" s="3"/>
      <c r="D37" s="86"/>
      <c r="E37" s="59"/>
      <c r="F37" s="124">
        <v>0</v>
      </c>
      <c r="G37" s="124">
        <v>0</v>
      </c>
      <c r="H37" s="217"/>
      <c r="I37" s="88" t="s">
        <v>157</v>
      </c>
      <c r="J37" s="80"/>
    </row>
    <row r="38" spans="1:10" ht="16.5" x14ac:dyDescent="0.35">
      <c r="A38" s="85" t="s">
        <v>42</v>
      </c>
      <c r="B38" s="86"/>
      <c r="C38" s="3"/>
      <c r="D38" s="89"/>
      <c r="E38" s="89"/>
      <c r="F38" s="124">
        <v>302000</v>
      </c>
      <c r="G38" s="124">
        <v>345105</v>
      </c>
      <c r="H38" s="217"/>
      <c r="I38" s="88">
        <f>G38/F38</f>
        <v>1.1427317880794703</v>
      </c>
      <c r="J38" s="13"/>
    </row>
    <row r="39" spans="1:10" ht="16.5" x14ac:dyDescent="0.35">
      <c r="A39" s="85" t="s">
        <v>43</v>
      </c>
      <c r="B39" s="86"/>
      <c r="C39" s="3"/>
      <c r="D39" s="89"/>
      <c r="E39" s="89"/>
      <c r="F39" s="124">
        <v>0</v>
      </c>
      <c r="G39" s="124">
        <v>0</v>
      </c>
      <c r="H39" s="217"/>
      <c r="I39" s="88" t="s">
        <v>157</v>
      </c>
      <c r="J39" s="13"/>
    </row>
    <row r="40" spans="1:10" ht="16.5" customHeight="1" x14ac:dyDescent="0.2">
      <c r="A40" s="90" t="s">
        <v>171</v>
      </c>
      <c r="B40" s="90"/>
      <c r="C40" s="90"/>
      <c r="D40" s="90"/>
      <c r="E40" s="90"/>
      <c r="F40" s="124">
        <v>227000</v>
      </c>
      <c r="G40" s="124">
        <v>227000</v>
      </c>
      <c r="H40" s="217"/>
      <c r="I40" s="88">
        <f>G40/F40</f>
        <v>1</v>
      </c>
      <c r="J40" s="13"/>
    </row>
    <row r="41" spans="1:10" ht="16.5" x14ac:dyDescent="0.35">
      <c r="A41" s="85" t="s">
        <v>37</v>
      </c>
      <c r="B41" s="58"/>
      <c r="C41" s="58"/>
      <c r="D41" s="91"/>
      <c r="E41" s="91" t="s">
        <v>156</v>
      </c>
      <c r="F41" s="124">
        <v>0</v>
      </c>
      <c r="G41" s="124">
        <v>0</v>
      </c>
      <c r="H41" s="217"/>
      <c r="I41" s="92" t="s">
        <v>157</v>
      </c>
      <c r="J41" s="13"/>
    </row>
    <row r="42" spans="1:10" x14ac:dyDescent="0.2">
      <c r="A42" s="323" t="s">
        <v>197</v>
      </c>
      <c r="B42" s="324"/>
      <c r="C42" s="324"/>
      <c r="D42" s="324"/>
      <c r="E42" s="324"/>
      <c r="F42" s="324"/>
      <c r="G42" s="324"/>
      <c r="H42" s="324"/>
      <c r="I42" s="324"/>
      <c r="J42" s="13"/>
    </row>
    <row r="43" spans="1:10" x14ac:dyDescent="0.2">
      <c r="A43" s="193"/>
      <c r="B43" s="193"/>
      <c r="C43" s="193"/>
      <c r="D43" s="193"/>
      <c r="E43" s="193"/>
      <c r="F43" s="193"/>
      <c r="G43" s="193"/>
      <c r="H43" s="193"/>
      <c r="I43" s="193"/>
      <c r="J43" s="13"/>
    </row>
    <row r="44" spans="1:10" ht="19.5" thickBot="1" x14ac:dyDescent="0.45">
      <c r="A44" s="55" t="s">
        <v>23</v>
      </c>
      <c r="B44" s="55" t="s">
        <v>24</v>
      </c>
      <c r="C44" s="57"/>
      <c r="D44" s="59"/>
      <c r="E44" s="59"/>
      <c r="F44" s="94"/>
      <c r="G44" s="95"/>
      <c r="H44" s="325" t="s">
        <v>41</v>
      </c>
      <c r="I44" s="320"/>
      <c r="J44" s="13"/>
    </row>
    <row r="45" spans="1:10" ht="18.75" thickTop="1" x14ac:dyDescent="0.35">
      <c r="A45" s="196"/>
      <c r="B45" s="197"/>
      <c r="C45" s="198"/>
      <c r="D45" s="197"/>
      <c r="E45" s="199" t="s">
        <v>191</v>
      </c>
      <c r="F45" s="200" t="s">
        <v>25</v>
      </c>
      <c r="G45" s="201" t="s">
        <v>26</v>
      </c>
      <c r="H45" s="202" t="s">
        <v>27</v>
      </c>
      <c r="I45" s="203" t="s">
        <v>40</v>
      </c>
      <c r="J45" s="13"/>
    </row>
    <row r="46" spans="1:10" x14ac:dyDescent="0.2">
      <c r="A46" s="204"/>
      <c r="B46" s="205"/>
      <c r="C46" s="205"/>
      <c r="D46" s="205"/>
      <c r="E46" s="204"/>
      <c r="F46" s="318"/>
      <c r="G46" s="206"/>
      <c r="H46" s="207">
        <v>41274</v>
      </c>
      <c r="I46" s="208">
        <v>41274</v>
      </c>
      <c r="J46" s="13"/>
    </row>
    <row r="47" spans="1:10" x14ac:dyDescent="0.2">
      <c r="A47" s="204"/>
      <c r="B47" s="205"/>
      <c r="C47" s="205"/>
      <c r="D47" s="205"/>
      <c r="E47" s="204"/>
      <c r="F47" s="318"/>
      <c r="G47" s="209"/>
      <c r="H47" s="209"/>
      <c r="I47" s="210"/>
      <c r="J47" s="13"/>
    </row>
    <row r="48" spans="1:10" ht="13.5" thickBot="1" x14ac:dyDescent="0.25">
      <c r="A48" s="211"/>
      <c r="B48" s="212"/>
      <c r="C48" s="212"/>
      <c r="D48" s="212"/>
      <c r="E48" s="211"/>
      <c r="F48" s="213"/>
      <c r="G48" s="214"/>
      <c r="H48" s="214"/>
      <c r="I48" s="215"/>
      <c r="J48" s="13"/>
    </row>
    <row r="49" spans="1:10" ht="13.5" thickTop="1" x14ac:dyDescent="0.2">
      <c r="A49" s="96"/>
      <c r="B49" s="97"/>
      <c r="C49" s="97" t="s">
        <v>20</v>
      </c>
      <c r="D49" s="97"/>
      <c r="E49" s="98">
        <v>9250</v>
      </c>
      <c r="F49" s="99">
        <v>20000</v>
      </c>
      <c r="G49" s="100">
        <v>0</v>
      </c>
      <c r="H49" s="100">
        <f>E49+F49-G49</f>
        <v>29250</v>
      </c>
      <c r="I49" s="101">
        <f>H49</f>
        <v>29250</v>
      </c>
      <c r="J49" s="13"/>
    </row>
    <row r="50" spans="1:10" x14ac:dyDescent="0.2">
      <c r="A50" s="102"/>
      <c r="B50" s="103"/>
      <c r="C50" s="103" t="s">
        <v>28</v>
      </c>
      <c r="D50" s="103"/>
      <c r="E50" s="104">
        <v>16366.63</v>
      </c>
      <c r="F50" s="105">
        <v>51792</v>
      </c>
      <c r="G50" s="106">
        <v>39910</v>
      </c>
      <c r="H50" s="106">
        <f>E50+F50-G50</f>
        <v>28248.630000000005</v>
      </c>
      <c r="I50" s="107">
        <v>21235.25</v>
      </c>
      <c r="J50" s="13"/>
    </row>
    <row r="51" spans="1:10" x14ac:dyDescent="0.2">
      <c r="A51" s="102"/>
      <c r="B51" s="103"/>
      <c r="C51" s="103" t="s">
        <v>19</v>
      </c>
      <c r="D51" s="103"/>
      <c r="E51" s="104">
        <v>139985.04999999999</v>
      </c>
      <c r="F51" s="105">
        <f>136523.35+52000</f>
        <v>188523.35</v>
      </c>
      <c r="G51" s="106">
        <v>49544</v>
      </c>
      <c r="H51" s="106">
        <f t="shared" ref="H51:H52" si="0">E51+F51-G51</f>
        <v>278964.40000000002</v>
      </c>
      <c r="I51" s="107">
        <f>H51</f>
        <v>278964.40000000002</v>
      </c>
      <c r="J51" s="13"/>
    </row>
    <row r="52" spans="1:10" x14ac:dyDescent="0.2">
      <c r="A52" s="102"/>
      <c r="B52" s="103"/>
      <c r="C52" s="103" t="s">
        <v>29</v>
      </c>
      <c r="D52" s="103"/>
      <c r="E52" s="104">
        <v>179491.88</v>
      </c>
      <c r="F52" s="105">
        <v>345105</v>
      </c>
      <c r="G52" s="106">
        <v>318876</v>
      </c>
      <c r="H52" s="106">
        <f t="shared" si="0"/>
        <v>205720.88</v>
      </c>
      <c r="I52" s="107">
        <v>205638.78</v>
      </c>
      <c r="J52" s="13"/>
    </row>
    <row r="53" spans="1:10" ht="18.75" thickBot="1" x14ac:dyDescent="0.4">
      <c r="A53" s="108" t="s">
        <v>12</v>
      </c>
      <c r="B53" s="109"/>
      <c r="C53" s="109"/>
      <c r="D53" s="109"/>
      <c r="E53" s="110">
        <f>E49+E50+E51+E52</f>
        <v>345093.56</v>
      </c>
      <c r="F53" s="111">
        <f>F49+F50+F51+F52</f>
        <v>605420.35</v>
      </c>
      <c r="G53" s="111">
        <f>G49+G50+G51+G52</f>
        <v>408330</v>
      </c>
      <c r="H53" s="111">
        <f>H49+H50+H51+H52</f>
        <v>542183.91</v>
      </c>
      <c r="I53" s="112">
        <f>I49+I50+I51+I52</f>
        <v>535088.43000000005</v>
      </c>
      <c r="J53" s="13"/>
    </row>
    <row r="54" spans="1:10" ht="18.75" thickTop="1" x14ac:dyDescent="0.35">
      <c r="A54" s="113"/>
      <c r="B54" s="114"/>
      <c r="C54" s="114"/>
      <c r="D54" s="59"/>
      <c r="E54" s="59"/>
      <c r="F54" s="94"/>
      <c r="G54" s="95"/>
      <c r="H54" s="115"/>
      <c r="I54" s="115"/>
      <c r="J54" s="13"/>
    </row>
    <row r="55" spans="1:10" ht="18" x14ac:dyDescent="0.35">
      <c r="A55" s="113"/>
      <c r="B55" s="114"/>
      <c r="C55" s="114"/>
      <c r="D55" s="59"/>
      <c r="E55" s="59"/>
      <c r="F55" s="94"/>
      <c r="G55" s="116"/>
      <c r="H55" s="117"/>
      <c r="I55" s="117"/>
      <c r="J55" s="13"/>
    </row>
    <row r="56" spans="1:10" ht="1.5" customHeight="1" x14ac:dyDescent="0.35">
      <c r="A56" s="118"/>
      <c r="B56" s="119"/>
      <c r="C56" s="119"/>
      <c r="D56" s="120"/>
      <c r="E56" s="120"/>
      <c r="F56" s="117"/>
      <c r="G56" s="117"/>
      <c r="H56" s="117"/>
      <c r="I56" s="117"/>
      <c r="J56" s="13"/>
    </row>
    <row r="57" spans="1:10" x14ac:dyDescent="0.2">
      <c r="A57" s="121"/>
      <c r="B57" s="121"/>
      <c r="C57" s="121"/>
      <c r="D57" s="121"/>
      <c r="E57" s="121"/>
      <c r="F57" s="121"/>
      <c r="G57" s="121"/>
      <c r="H57" s="121"/>
      <c r="I57" s="121"/>
    </row>
  </sheetData>
  <mergeCells count="11">
    <mergeCell ref="A2:D2"/>
    <mergeCell ref="E2:I2"/>
    <mergeCell ref="E3:I3"/>
    <mergeCell ref="E4:I4"/>
    <mergeCell ref="F46:F47"/>
    <mergeCell ref="E5:I5"/>
    <mergeCell ref="E7:I7"/>
    <mergeCell ref="H13:I13"/>
    <mergeCell ref="A32:I34"/>
    <mergeCell ref="A42:I42"/>
    <mergeCell ref="H44:I44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6"/>
  <sheetViews>
    <sheetView zoomScaleNormal="100" workbookViewId="0">
      <selection activeCell="B35" sqref="B35:B36"/>
    </sheetView>
  </sheetViews>
  <sheetFormatPr defaultRowHeight="12.75" x14ac:dyDescent="0.2"/>
  <cols>
    <col min="1" max="1" width="7.5703125" style="38" customWidth="1"/>
    <col min="2" max="2" width="2.5703125" style="38" customWidth="1"/>
    <col min="3" max="3" width="8.42578125" style="38" customWidth="1"/>
    <col min="4" max="4" width="8.28515625" style="38" customWidth="1"/>
    <col min="5" max="5" width="14.7109375" style="38" customWidth="1"/>
    <col min="6" max="6" width="15.5703125" style="38" customWidth="1"/>
    <col min="7" max="8" width="14.7109375" style="38" customWidth="1"/>
    <col min="9" max="9" width="15.140625" style="38" customWidth="1"/>
    <col min="10" max="10" width="16.85546875" style="38" customWidth="1"/>
    <col min="11" max="16384" width="9.140625" style="12"/>
  </cols>
  <sheetData>
    <row r="1" spans="1:10" ht="19.5" x14ac:dyDescent="0.4">
      <c r="A1" s="36" t="s">
        <v>0</v>
      </c>
      <c r="B1" s="37"/>
      <c r="C1" s="37"/>
      <c r="D1" s="37"/>
    </row>
    <row r="2" spans="1:10" ht="19.5" x14ac:dyDescent="0.4">
      <c r="A2" s="314" t="s">
        <v>1</v>
      </c>
      <c r="B2" s="314"/>
      <c r="C2" s="314"/>
      <c r="D2" s="314"/>
      <c r="E2" s="315" t="s">
        <v>163</v>
      </c>
      <c r="F2" s="315"/>
      <c r="G2" s="315"/>
      <c r="H2" s="315"/>
      <c r="I2" s="315"/>
      <c r="J2" s="40"/>
    </row>
    <row r="3" spans="1:10" ht="9.75" customHeight="1" x14ac:dyDescent="0.4">
      <c r="A3" s="39"/>
      <c r="B3" s="39"/>
      <c r="C3" s="39"/>
      <c r="D3" s="39"/>
      <c r="E3" s="316" t="s">
        <v>32</v>
      </c>
      <c r="F3" s="316"/>
      <c r="G3" s="316"/>
      <c r="H3" s="316"/>
      <c r="I3" s="316"/>
      <c r="J3" s="40"/>
    </row>
    <row r="4" spans="1:10" ht="15.75" x14ac:dyDescent="0.25">
      <c r="A4" s="41" t="s">
        <v>2</v>
      </c>
      <c r="E4" s="326" t="s">
        <v>110</v>
      </c>
      <c r="F4" s="326"/>
      <c r="G4" s="326"/>
      <c r="H4" s="326"/>
      <c r="I4" s="326"/>
    </row>
    <row r="5" spans="1:10" ht="7.5" customHeight="1" x14ac:dyDescent="0.25">
      <c r="A5" s="41"/>
      <c r="E5" s="316" t="s">
        <v>32</v>
      </c>
      <c r="F5" s="316"/>
      <c r="G5" s="316"/>
      <c r="H5" s="316"/>
      <c r="I5" s="316"/>
    </row>
    <row r="6" spans="1:10" ht="19.5" x14ac:dyDescent="0.4">
      <c r="A6" s="40" t="s">
        <v>154</v>
      </c>
      <c r="E6" s="43">
        <v>61985988</v>
      </c>
      <c r="F6" s="43"/>
      <c r="G6" s="44" t="s">
        <v>3</v>
      </c>
      <c r="H6" s="42"/>
      <c r="I6" s="42">
        <v>1036</v>
      </c>
    </row>
    <row r="7" spans="1:10" ht="8.25" customHeight="1" x14ac:dyDescent="0.4">
      <c r="A7" s="40"/>
      <c r="E7" s="316" t="s">
        <v>33</v>
      </c>
      <c r="F7" s="316"/>
      <c r="G7" s="316"/>
      <c r="H7" s="316"/>
      <c r="I7" s="316"/>
    </row>
    <row r="8" spans="1:10" ht="19.5" hidden="1" x14ac:dyDescent="0.4">
      <c r="A8" s="40"/>
      <c r="E8" s="42"/>
      <c r="F8" s="42"/>
      <c r="G8" s="42"/>
      <c r="H8" s="44"/>
      <c r="I8" s="42"/>
    </row>
    <row r="9" spans="1:10" ht="30.75" customHeight="1" x14ac:dyDescent="0.4">
      <c r="A9" s="40"/>
      <c r="E9" s="42"/>
      <c r="F9" s="42"/>
      <c r="G9" s="42"/>
      <c r="H9" s="44"/>
      <c r="I9" s="42"/>
    </row>
    <row r="11" spans="1:10" s="6" customFormat="1" ht="15" customHeight="1" x14ac:dyDescent="0.4">
      <c r="A11" s="45"/>
      <c r="B11" s="46"/>
      <c r="C11" s="46"/>
      <c r="D11" s="46"/>
      <c r="E11" s="47" t="s">
        <v>4</v>
      </c>
      <c r="F11" s="47" t="s">
        <v>5</v>
      </c>
      <c r="G11" s="48" t="s">
        <v>6</v>
      </c>
      <c r="H11" s="49" t="s">
        <v>7</v>
      </c>
      <c r="I11" s="49"/>
      <c r="J11" s="46"/>
    </row>
    <row r="12" spans="1:10" s="6" customFormat="1" ht="15" customHeight="1" x14ac:dyDescent="0.4">
      <c r="A12" s="50"/>
      <c r="B12" s="50"/>
      <c r="C12" s="50"/>
      <c r="D12" s="50"/>
      <c r="E12" s="47" t="s">
        <v>8</v>
      </c>
      <c r="F12" s="47" t="s">
        <v>8</v>
      </c>
      <c r="G12" s="48" t="s">
        <v>9</v>
      </c>
      <c r="H12" s="51" t="s">
        <v>10</v>
      </c>
      <c r="I12" s="52" t="s">
        <v>11</v>
      </c>
      <c r="J12" s="46"/>
    </row>
    <row r="13" spans="1:10" s="6" customFormat="1" ht="12.75" customHeight="1" x14ac:dyDescent="0.2">
      <c r="A13" s="50"/>
      <c r="B13" s="50"/>
      <c r="C13" s="50"/>
      <c r="D13" s="50"/>
      <c r="E13" s="47" t="s">
        <v>12</v>
      </c>
      <c r="F13" s="47" t="s">
        <v>12</v>
      </c>
      <c r="G13" s="53"/>
      <c r="H13" s="327" t="s">
        <v>186</v>
      </c>
      <c r="I13" s="327"/>
      <c r="J13" s="46"/>
    </row>
    <row r="14" spans="1:10" s="6" customFormat="1" ht="12.75" customHeight="1" x14ac:dyDescent="0.2">
      <c r="A14" s="50"/>
      <c r="B14" s="50"/>
      <c r="C14" s="50"/>
      <c r="D14" s="50"/>
      <c r="E14" s="47"/>
      <c r="F14" s="47"/>
      <c r="G14" s="53"/>
      <c r="H14" s="1"/>
      <c r="I14" s="54"/>
      <c r="J14" s="46"/>
    </row>
    <row r="15" spans="1:10" s="6" customFormat="1" ht="18.75" x14ac:dyDescent="0.4">
      <c r="A15" s="55" t="s">
        <v>13</v>
      </c>
      <c r="B15" s="55"/>
      <c r="C15" s="56"/>
      <c r="D15" s="57"/>
      <c r="E15" s="58"/>
      <c r="F15" s="58"/>
      <c r="G15" s="59"/>
      <c r="H15" s="50"/>
      <c r="I15" s="50"/>
      <c r="J15" s="46"/>
    </row>
    <row r="16" spans="1:10" s="6" customFormat="1" ht="19.5" x14ac:dyDescent="0.4">
      <c r="A16" s="60" t="s">
        <v>14</v>
      </c>
      <c r="B16" s="55"/>
      <c r="C16" s="56"/>
      <c r="D16" s="57"/>
      <c r="E16" s="218">
        <v>3086000</v>
      </c>
      <c r="F16" s="219">
        <v>12971167</v>
      </c>
      <c r="G16" s="9">
        <f>H16+I16</f>
        <v>13429979.529999999</v>
      </c>
      <c r="H16" s="218">
        <v>13277556.529999999</v>
      </c>
      <c r="I16" s="218">
        <v>152423</v>
      </c>
      <c r="J16" s="46"/>
    </row>
    <row r="17" spans="1:10" s="6" customFormat="1" ht="20.25" customHeight="1" x14ac:dyDescent="0.35">
      <c r="A17" s="3"/>
      <c r="B17" s="46"/>
      <c r="C17" s="46"/>
      <c r="D17" s="46"/>
      <c r="J17" s="46"/>
    </row>
    <row r="18" spans="1:10" s="6" customFormat="1" ht="19.5" x14ac:dyDescent="0.4">
      <c r="A18" s="60" t="s">
        <v>15</v>
      </c>
      <c r="B18" s="4"/>
      <c r="C18" s="4"/>
      <c r="D18" s="4"/>
      <c r="E18" s="218">
        <v>3086000</v>
      </c>
      <c r="F18" s="219">
        <v>13167949.91</v>
      </c>
      <c r="G18" s="9">
        <f>H18+I18</f>
        <v>13516552.91</v>
      </c>
      <c r="H18" s="218">
        <v>13244992.91</v>
      </c>
      <c r="I18" s="218">
        <v>271560</v>
      </c>
      <c r="J18" s="4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61"/>
      <c r="F20" s="61"/>
      <c r="G20" s="62"/>
      <c r="H20" s="2"/>
      <c r="I20" s="2"/>
      <c r="J20" s="5"/>
    </row>
    <row r="21" spans="1:10" ht="19.5" x14ac:dyDescent="0.4">
      <c r="A21" s="63" t="s">
        <v>16</v>
      </c>
      <c r="B21" s="61"/>
      <c r="C21" s="61"/>
      <c r="D21" s="61"/>
      <c r="E21" s="61"/>
      <c r="F21" s="61"/>
      <c r="G21" s="64"/>
      <c r="H21" s="62"/>
      <c r="I21" s="62"/>
      <c r="J21" s="62"/>
    </row>
    <row r="22" spans="1:10" ht="18" x14ac:dyDescent="0.35">
      <c r="A22" s="61"/>
      <c r="B22" s="61"/>
      <c r="C22" s="65" t="s">
        <v>38</v>
      </c>
      <c r="D22" s="61"/>
      <c r="E22" s="61"/>
      <c r="F22" s="61"/>
      <c r="G22" s="7">
        <f>H22+I22</f>
        <v>0</v>
      </c>
      <c r="H22" s="8">
        <v>0</v>
      </c>
      <c r="I22" s="8">
        <v>0</v>
      </c>
      <c r="J22" s="62"/>
    </row>
    <row r="23" spans="1:10" ht="18" x14ac:dyDescent="0.35">
      <c r="A23" s="61"/>
      <c r="B23" s="61"/>
      <c r="C23" s="65"/>
      <c r="D23" s="61"/>
      <c r="E23" s="61"/>
      <c r="F23" s="61"/>
      <c r="G23" s="7"/>
      <c r="H23" s="8"/>
      <c r="I23" s="8"/>
      <c r="J23" s="62"/>
    </row>
    <row r="24" spans="1:10" ht="22.5" x14ac:dyDescent="0.45">
      <c r="A24" s="66" t="s">
        <v>34</v>
      </c>
      <c r="B24" s="66"/>
      <c r="C24" s="67"/>
      <c r="D24" s="66"/>
      <c r="E24" s="66"/>
      <c r="F24" s="66"/>
      <c r="G24" s="68">
        <f>G18-G16-G22</f>
        <v>86573.38000000082</v>
      </c>
      <c r="H24" s="68">
        <f>H18-H16-H22</f>
        <v>-32563.61999999918</v>
      </c>
      <c r="I24" s="68">
        <f>I18-I16-I22</f>
        <v>119137</v>
      </c>
      <c r="J24" s="69"/>
    </row>
    <row r="26" spans="1:10" ht="24" customHeight="1" x14ac:dyDescent="0.2">
      <c r="H26" s="70"/>
    </row>
    <row r="28" spans="1:10" ht="19.5" x14ac:dyDescent="0.4">
      <c r="A28" s="55" t="s">
        <v>17</v>
      </c>
      <c r="B28" s="55" t="s">
        <v>35</v>
      </c>
      <c r="C28" s="55"/>
      <c r="D28" s="4"/>
      <c r="E28" s="4"/>
      <c r="F28" s="50"/>
      <c r="G28" s="71">
        <f>G29+G30+G31</f>
        <v>86573.38</v>
      </c>
      <c r="H28" s="72"/>
      <c r="I28" s="73"/>
      <c r="J28" s="70"/>
    </row>
    <row r="29" spans="1:10" s="6" customFormat="1" ht="18.75" x14ac:dyDescent="0.4">
      <c r="A29" s="74"/>
      <c r="B29" s="74"/>
      <c r="C29" s="75" t="s">
        <v>18</v>
      </c>
      <c r="D29" s="76"/>
      <c r="E29" s="77"/>
      <c r="F29" s="70" t="s">
        <v>20</v>
      </c>
      <c r="G29" s="8">
        <v>10000</v>
      </c>
      <c r="H29" s="72"/>
      <c r="I29" s="73"/>
    </row>
    <row r="30" spans="1:10" s="6" customFormat="1" ht="18.75" x14ac:dyDescent="0.4">
      <c r="A30" s="74"/>
      <c r="B30" s="74"/>
      <c r="C30" s="75"/>
      <c r="D30" s="76"/>
      <c r="E30" s="77"/>
      <c r="F30" s="70" t="s">
        <v>19</v>
      </c>
      <c r="G30" s="8">
        <v>76573.38</v>
      </c>
      <c r="H30" s="72"/>
      <c r="I30" s="73"/>
    </row>
    <row r="31" spans="1:10" s="6" customFormat="1" ht="18.75" x14ac:dyDescent="0.4">
      <c r="A31" s="74"/>
      <c r="B31" s="74"/>
      <c r="C31" s="75" t="s">
        <v>21</v>
      </c>
      <c r="D31" s="76"/>
      <c r="E31" s="77"/>
      <c r="F31" s="70" t="s">
        <v>155</v>
      </c>
      <c r="G31" s="78">
        <v>0</v>
      </c>
      <c r="H31" s="79"/>
      <c r="I31" s="73"/>
    </row>
    <row r="32" spans="1:10" s="6" customFormat="1" x14ac:dyDescent="0.2">
      <c r="A32" s="328"/>
      <c r="B32" s="329"/>
      <c r="C32" s="329"/>
      <c r="D32" s="329"/>
      <c r="E32" s="329"/>
      <c r="F32" s="329"/>
      <c r="G32" s="329"/>
      <c r="H32" s="329"/>
      <c r="I32" s="329"/>
    </row>
    <row r="33" spans="1:10" s="6" customFormat="1" x14ac:dyDescent="0.2">
      <c r="A33" s="329"/>
      <c r="B33" s="329"/>
      <c r="C33" s="329"/>
      <c r="D33" s="329"/>
      <c r="E33" s="329"/>
      <c r="F33" s="329"/>
      <c r="G33" s="329"/>
      <c r="H33" s="329"/>
      <c r="I33" s="329"/>
    </row>
    <row r="34" spans="1:10" x14ac:dyDescent="0.2">
      <c r="A34" s="329"/>
      <c r="B34" s="329"/>
      <c r="C34" s="329"/>
      <c r="D34" s="329"/>
      <c r="E34" s="329"/>
      <c r="F34" s="329"/>
      <c r="G34" s="329"/>
      <c r="H34" s="329"/>
      <c r="I34" s="329"/>
      <c r="J34" s="80"/>
    </row>
    <row r="35" spans="1:10" ht="19.5" x14ac:dyDescent="0.4">
      <c r="A35" s="55" t="s">
        <v>22</v>
      </c>
      <c r="B35" s="55" t="s">
        <v>30</v>
      </c>
      <c r="C35" s="55"/>
      <c r="D35" s="81"/>
      <c r="E35" s="59"/>
      <c r="F35" s="4"/>
      <c r="G35" s="82"/>
      <c r="H35" s="73"/>
      <c r="I35" s="73"/>
      <c r="J35" s="80"/>
    </row>
    <row r="36" spans="1:10" ht="18.75" x14ac:dyDescent="0.4">
      <c r="A36" s="55"/>
      <c r="B36" s="55"/>
      <c r="C36" s="55"/>
      <c r="D36" s="81"/>
      <c r="F36" s="83" t="s">
        <v>36</v>
      </c>
      <c r="G36" s="194" t="s">
        <v>6</v>
      </c>
      <c r="H36" s="50"/>
      <c r="I36" s="84" t="s">
        <v>39</v>
      </c>
      <c r="J36" s="80"/>
    </row>
    <row r="37" spans="1:10" ht="15" customHeight="1" x14ac:dyDescent="0.35">
      <c r="A37" s="85" t="s">
        <v>31</v>
      </c>
      <c r="B37" s="86"/>
      <c r="C37" s="3"/>
      <c r="D37" s="86"/>
      <c r="E37" s="59"/>
      <c r="F37" s="124">
        <v>0</v>
      </c>
      <c r="G37" s="124">
        <v>0</v>
      </c>
      <c r="H37" s="217"/>
      <c r="I37" s="88" t="s">
        <v>157</v>
      </c>
      <c r="J37" s="80"/>
    </row>
    <row r="38" spans="1:10" ht="16.5" x14ac:dyDescent="0.35">
      <c r="A38" s="85" t="s">
        <v>42</v>
      </c>
      <c r="B38" s="86"/>
      <c r="C38" s="3"/>
      <c r="D38" s="89"/>
      <c r="E38" s="89"/>
      <c r="F38" s="124">
        <v>392388</v>
      </c>
      <c r="G38" s="124">
        <v>392388</v>
      </c>
      <c r="H38" s="217"/>
      <c r="I38" s="88">
        <f>G38/F38</f>
        <v>1</v>
      </c>
      <c r="J38" s="13"/>
    </row>
    <row r="39" spans="1:10" ht="16.5" x14ac:dyDescent="0.35">
      <c r="A39" s="85" t="s">
        <v>43</v>
      </c>
      <c r="B39" s="86"/>
      <c r="C39" s="3"/>
      <c r="D39" s="89"/>
      <c r="E39" s="89"/>
      <c r="F39" s="124">
        <v>0</v>
      </c>
      <c r="G39" s="124">
        <v>0</v>
      </c>
      <c r="H39" s="217"/>
      <c r="I39" s="88" t="s">
        <v>157</v>
      </c>
      <c r="J39" s="13"/>
    </row>
    <row r="40" spans="1:10" ht="16.5" customHeight="1" x14ac:dyDescent="0.2">
      <c r="A40" s="90" t="s">
        <v>171</v>
      </c>
      <c r="B40" s="90"/>
      <c r="C40" s="90"/>
      <c r="D40" s="90"/>
      <c r="E40" s="90"/>
      <c r="F40" s="124">
        <v>294388</v>
      </c>
      <c r="G40" s="124">
        <v>294388</v>
      </c>
      <c r="H40" s="217"/>
      <c r="I40" s="88">
        <f>G40/F40</f>
        <v>1</v>
      </c>
      <c r="J40" s="13"/>
    </row>
    <row r="41" spans="1:10" ht="16.5" x14ac:dyDescent="0.35">
      <c r="A41" s="85" t="s">
        <v>37</v>
      </c>
      <c r="B41" s="58"/>
      <c r="C41" s="58"/>
      <c r="D41" s="91"/>
      <c r="E41" s="91" t="s">
        <v>156</v>
      </c>
      <c r="F41" s="124">
        <v>0</v>
      </c>
      <c r="G41" s="124">
        <v>0</v>
      </c>
      <c r="H41" s="217"/>
      <c r="I41" s="92" t="s">
        <v>157</v>
      </c>
      <c r="J41" s="13"/>
    </row>
    <row r="42" spans="1:10" ht="16.5" x14ac:dyDescent="0.35">
      <c r="A42" s="85"/>
      <c r="B42" s="58"/>
      <c r="C42" s="58"/>
      <c r="D42" s="91"/>
      <c r="E42" s="91"/>
      <c r="F42" s="87"/>
      <c r="G42" s="87"/>
      <c r="H42" s="72"/>
      <c r="I42" s="92"/>
      <c r="J42" s="13"/>
    </row>
    <row r="43" spans="1:10" ht="19.5" thickBot="1" x14ac:dyDescent="0.45">
      <c r="A43" s="55" t="s">
        <v>23</v>
      </c>
      <c r="B43" s="55" t="s">
        <v>24</v>
      </c>
      <c r="C43" s="57"/>
      <c r="D43" s="59"/>
      <c r="E43" s="59"/>
      <c r="F43" s="94"/>
      <c r="G43" s="95"/>
      <c r="H43" s="330" t="s">
        <v>41</v>
      </c>
      <c r="I43" s="330"/>
      <c r="J43" s="13"/>
    </row>
    <row r="44" spans="1:10" ht="18.75" thickTop="1" x14ac:dyDescent="0.35">
      <c r="A44" s="196"/>
      <c r="B44" s="197"/>
      <c r="C44" s="198"/>
      <c r="D44" s="197"/>
      <c r="E44" s="199" t="s">
        <v>191</v>
      </c>
      <c r="F44" s="200" t="s">
        <v>25</v>
      </c>
      <c r="G44" s="201" t="s">
        <v>26</v>
      </c>
      <c r="H44" s="202" t="s">
        <v>27</v>
      </c>
      <c r="I44" s="203" t="s">
        <v>40</v>
      </c>
      <c r="J44" s="13"/>
    </row>
    <row r="45" spans="1:10" x14ac:dyDescent="0.2">
      <c r="A45" s="204"/>
      <c r="B45" s="205"/>
      <c r="C45" s="205"/>
      <c r="D45" s="205"/>
      <c r="E45" s="204"/>
      <c r="F45" s="318"/>
      <c r="G45" s="206"/>
      <c r="H45" s="207">
        <v>41274</v>
      </c>
      <c r="I45" s="208">
        <v>41274</v>
      </c>
      <c r="J45" s="13"/>
    </row>
    <row r="46" spans="1:10" x14ac:dyDescent="0.2">
      <c r="A46" s="204"/>
      <c r="B46" s="205"/>
      <c r="C46" s="205"/>
      <c r="D46" s="205"/>
      <c r="E46" s="204"/>
      <c r="F46" s="318"/>
      <c r="G46" s="209"/>
      <c r="H46" s="209"/>
      <c r="I46" s="210"/>
      <c r="J46" s="13"/>
    </row>
    <row r="47" spans="1:10" ht="13.5" thickBot="1" x14ac:dyDescent="0.25">
      <c r="A47" s="211"/>
      <c r="B47" s="212"/>
      <c r="C47" s="212"/>
      <c r="D47" s="212"/>
      <c r="E47" s="211"/>
      <c r="F47" s="213"/>
      <c r="G47" s="214"/>
      <c r="H47" s="214"/>
      <c r="I47" s="215"/>
      <c r="J47" s="13"/>
    </row>
    <row r="48" spans="1:10" ht="13.5" thickTop="1" x14ac:dyDescent="0.2">
      <c r="A48" s="96"/>
      <c r="B48" s="97"/>
      <c r="C48" s="97" t="s">
        <v>20</v>
      </c>
      <c r="D48" s="97"/>
      <c r="E48" s="98">
        <v>165314</v>
      </c>
      <c r="F48" s="99">
        <v>10000</v>
      </c>
      <c r="G48" s="100">
        <v>10039</v>
      </c>
      <c r="H48" s="100">
        <f>E48+F48-G48</f>
        <v>165275</v>
      </c>
      <c r="I48" s="125">
        <f>H48</f>
        <v>165275</v>
      </c>
      <c r="J48" s="13"/>
    </row>
    <row r="49" spans="1:10" x14ac:dyDescent="0.2">
      <c r="A49" s="102"/>
      <c r="B49" s="103"/>
      <c r="C49" s="103" t="s">
        <v>28</v>
      </c>
      <c r="D49" s="103"/>
      <c r="E49" s="104">
        <v>84373.18</v>
      </c>
      <c r="F49" s="105">
        <v>72165.42</v>
      </c>
      <c r="G49" s="106">
        <v>79996</v>
      </c>
      <c r="H49" s="106">
        <f>E49+F49-G49</f>
        <v>76542.599999999977</v>
      </c>
      <c r="I49" s="126">
        <v>69415.22</v>
      </c>
      <c r="J49" s="13"/>
    </row>
    <row r="50" spans="1:10" x14ac:dyDescent="0.2">
      <c r="A50" s="102"/>
      <c r="B50" s="103"/>
      <c r="C50" s="103" t="s">
        <v>19</v>
      </c>
      <c r="D50" s="103"/>
      <c r="E50" s="104">
        <v>708166.01</v>
      </c>
      <c r="F50" s="105">
        <v>179306.81</v>
      </c>
      <c r="G50" s="106">
        <v>338919</v>
      </c>
      <c r="H50" s="106">
        <f t="shared" ref="H50:H51" si="0">E50+F50-G50</f>
        <v>548553.82000000007</v>
      </c>
      <c r="I50" s="126">
        <f>H50</f>
        <v>548553.82000000007</v>
      </c>
      <c r="J50" s="13"/>
    </row>
    <row r="51" spans="1:10" x14ac:dyDescent="0.2">
      <c r="A51" s="102"/>
      <c r="B51" s="103"/>
      <c r="C51" s="103" t="s">
        <v>29</v>
      </c>
      <c r="D51" s="103"/>
      <c r="E51" s="104">
        <v>423054.63</v>
      </c>
      <c r="F51" s="105">
        <v>405588</v>
      </c>
      <c r="G51" s="106">
        <v>294388</v>
      </c>
      <c r="H51" s="106">
        <f t="shared" si="0"/>
        <v>534254.63</v>
      </c>
      <c r="I51" s="126">
        <f>H51</f>
        <v>534254.63</v>
      </c>
      <c r="J51" s="13"/>
    </row>
    <row r="52" spans="1:10" ht="18.75" thickBot="1" x14ac:dyDescent="0.4">
      <c r="A52" s="108" t="s">
        <v>12</v>
      </c>
      <c r="B52" s="109"/>
      <c r="C52" s="109"/>
      <c r="D52" s="109"/>
      <c r="E52" s="110">
        <f>E48+E49+E50+E51</f>
        <v>1380907.8199999998</v>
      </c>
      <c r="F52" s="111">
        <f>F48+F49+F50+F51</f>
        <v>667060.23</v>
      </c>
      <c r="G52" s="111">
        <f>G48+G49+G50+G51</f>
        <v>723342</v>
      </c>
      <c r="H52" s="111">
        <f>H48+H49+H50+H51</f>
        <v>1324626.05</v>
      </c>
      <c r="I52" s="112">
        <f>I48+I49+I50+I51</f>
        <v>1317498.67</v>
      </c>
      <c r="J52" s="13"/>
    </row>
    <row r="53" spans="1:10" ht="18.75" thickTop="1" x14ac:dyDescent="0.35">
      <c r="A53" s="113"/>
      <c r="B53" s="114"/>
      <c r="C53" s="114"/>
      <c r="D53" s="59"/>
      <c r="E53" s="59"/>
      <c r="F53" s="94"/>
      <c r="G53" s="95"/>
      <c r="H53" s="115"/>
      <c r="I53" s="115"/>
      <c r="J53" s="13"/>
    </row>
    <row r="54" spans="1:10" ht="18" x14ac:dyDescent="0.35">
      <c r="A54" s="113"/>
      <c r="B54" s="114"/>
      <c r="C54" s="114"/>
      <c r="D54" s="59"/>
      <c r="E54" s="59"/>
      <c r="F54" s="94"/>
      <c r="G54" s="116"/>
      <c r="H54" s="117"/>
      <c r="I54" s="117"/>
      <c r="J54" s="13"/>
    </row>
    <row r="55" spans="1:10" ht="1.5" customHeight="1" x14ac:dyDescent="0.35">
      <c r="A55" s="118"/>
      <c r="B55" s="119"/>
      <c r="C55" s="119"/>
      <c r="D55" s="120"/>
      <c r="E55" s="120"/>
      <c r="F55" s="117"/>
      <c r="G55" s="117"/>
      <c r="H55" s="117"/>
      <c r="I55" s="117"/>
      <c r="J55" s="13"/>
    </row>
    <row r="56" spans="1:10" x14ac:dyDescent="0.2">
      <c r="A56" s="121"/>
      <c r="B56" s="121"/>
      <c r="C56" s="121"/>
      <c r="D56" s="121"/>
      <c r="E56" s="121"/>
      <c r="F56" s="121"/>
      <c r="G56" s="121"/>
      <c r="H56" s="121"/>
      <c r="I56" s="121"/>
    </row>
  </sheetData>
  <mergeCells count="10">
    <mergeCell ref="A2:D2"/>
    <mergeCell ref="E2:I2"/>
    <mergeCell ref="E3:I3"/>
    <mergeCell ref="E4:I4"/>
    <mergeCell ref="F45:F46"/>
    <mergeCell ref="E5:I5"/>
    <mergeCell ref="E7:I7"/>
    <mergeCell ref="H13:I13"/>
    <mergeCell ref="A32:I34"/>
    <mergeCell ref="H43:I43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zoomScaleNormal="100" workbookViewId="0">
      <selection activeCell="B35" sqref="B35:B36"/>
    </sheetView>
  </sheetViews>
  <sheetFormatPr defaultRowHeight="12.75" x14ac:dyDescent="0.2"/>
  <cols>
    <col min="1" max="1" width="7.5703125" style="38" customWidth="1"/>
    <col min="2" max="2" width="2.5703125" style="38" customWidth="1"/>
    <col min="3" max="3" width="8.42578125" style="38" customWidth="1"/>
    <col min="4" max="4" width="8.28515625" style="38" customWidth="1"/>
    <col min="5" max="5" width="14.7109375" style="38" customWidth="1"/>
    <col min="6" max="6" width="15.5703125" style="38" customWidth="1"/>
    <col min="7" max="8" width="14.7109375" style="38" customWidth="1"/>
    <col min="9" max="9" width="14.85546875" style="38" customWidth="1"/>
    <col min="10" max="10" width="16.85546875" style="38" customWidth="1"/>
    <col min="11" max="16384" width="9.140625" style="12"/>
  </cols>
  <sheetData>
    <row r="1" spans="1:10" ht="19.5" x14ac:dyDescent="0.4">
      <c r="A1" s="36" t="s">
        <v>0</v>
      </c>
      <c r="B1" s="37"/>
      <c r="C1" s="37"/>
      <c r="D1" s="37"/>
    </row>
    <row r="2" spans="1:10" ht="19.5" x14ac:dyDescent="0.4">
      <c r="A2" s="314" t="s">
        <v>1</v>
      </c>
      <c r="B2" s="314"/>
      <c r="C2" s="314"/>
      <c r="D2" s="314"/>
      <c r="E2" s="315" t="s">
        <v>153</v>
      </c>
      <c r="F2" s="315"/>
      <c r="G2" s="315"/>
      <c r="H2" s="315"/>
      <c r="I2" s="315"/>
      <c r="J2" s="40"/>
    </row>
    <row r="3" spans="1:10" ht="9.75" customHeight="1" x14ac:dyDescent="0.4">
      <c r="A3" s="39"/>
      <c r="B3" s="39"/>
      <c r="C3" s="39"/>
      <c r="D3" s="39"/>
      <c r="E3" s="316" t="s">
        <v>32</v>
      </c>
      <c r="F3" s="316"/>
      <c r="G3" s="316"/>
      <c r="H3" s="316"/>
      <c r="I3" s="316"/>
      <c r="J3" s="40"/>
    </row>
    <row r="4" spans="1:10" ht="15.75" x14ac:dyDescent="0.25">
      <c r="A4" s="41" t="s">
        <v>2</v>
      </c>
      <c r="E4" s="326" t="s">
        <v>183</v>
      </c>
      <c r="F4" s="326"/>
      <c r="G4" s="326"/>
      <c r="H4" s="326"/>
      <c r="I4" s="326"/>
    </row>
    <row r="5" spans="1:10" ht="7.5" customHeight="1" x14ac:dyDescent="0.25">
      <c r="A5" s="41"/>
      <c r="E5" s="316" t="s">
        <v>32</v>
      </c>
      <c r="F5" s="316"/>
      <c r="G5" s="316"/>
      <c r="H5" s="316"/>
      <c r="I5" s="316"/>
    </row>
    <row r="6" spans="1:10" ht="19.5" x14ac:dyDescent="0.4">
      <c r="A6" s="40" t="s">
        <v>154</v>
      </c>
      <c r="E6" s="42">
        <v>63701332</v>
      </c>
      <c r="F6" s="43"/>
      <c r="G6" s="44" t="s">
        <v>3</v>
      </c>
      <c r="H6" s="42"/>
      <c r="I6" s="42">
        <v>1405</v>
      </c>
    </row>
    <row r="7" spans="1:10" ht="8.25" customHeight="1" x14ac:dyDescent="0.4">
      <c r="A7" s="40"/>
      <c r="E7" s="316" t="s">
        <v>33</v>
      </c>
      <c r="F7" s="316"/>
      <c r="G7" s="316"/>
      <c r="H7" s="316"/>
      <c r="I7" s="316"/>
    </row>
    <row r="8" spans="1:10" ht="19.5" hidden="1" x14ac:dyDescent="0.4">
      <c r="A8" s="40"/>
      <c r="E8" s="42"/>
      <c r="F8" s="42"/>
      <c r="G8" s="42"/>
      <c r="H8" s="44"/>
      <c r="I8" s="42"/>
    </row>
    <row r="9" spans="1:10" ht="30.75" customHeight="1" x14ac:dyDescent="0.4">
      <c r="A9" s="40"/>
      <c r="E9" s="42"/>
      <c r="F9" s="42"/>
      <c r="G9" s="42"/>
      <c r="H9" s="44"/>
      <c r="I9" s="42"/>
    </row>
    <row r="11" spans="1:10" s="6" customFormat="1" ht="15" customHeight="1" x14ac:dyDescent="0.4">
      <c r="A11" s="45"/>
      <c r="B11" s="46"/>
      <c r="C11" s="46"/>
      <c r="D11" s="46"/>
      <c r="E11" s="47" t="s">
        <v>4</v>
      </c>
      <c r="F11" s="47" t="s">
        <v>5</v>
      </c>
      <c r="G11" s="48" t="s">
        <v>6</v>
      </c>
      <c r="H11" s="49" t="s">
        <v>7</v>
      </c>
      <c r="I11" s="49"/>
      <c r="J11" s="46"/>
    </row>
    <row r="12" spans="1:10" s="6" customFormat="1" ht="15" customHeight="1" x14ac:dyDescent="0.4">
      <c r="A12" s="50"/>
      <c r="B12" s="50"/>
      <c r="C12" s="50"/>
      <c r="D12" s="50"/>
      <c r="E12" s="47" t="s">
        <v>8</v>
      </c>
      <c r="F12" s="47" t="s">
        <v>8</v>
      </c>
      <c r="G12" s="48" t="s">
        <v>9</v>
      </c>
      <c r="H12" s="51" t="s">
        <v>10</v>
      </c>
      <c r="I12" s="52" t="s">
        <v>11</v>
      </c>
      <c r="J12" s="46"/>
    </row>
    <row r="13" spans="1:10" s="6" customFormat="1" ht="12.75" customHeight="1" x14ac:dyDescent="0.2">
      <c r="A13" s="50"/>
      <c r="B13" s="50"/>
      <c r="C13" s="50"/>
      <c r="D13" s="50"/>
      <c r="E13" s="47" t="s">
        <v>12</v>
      </c>
      <c r="F13" s="47" t="s">
        <v>12</v>
      </c>
      <c r="G13" s="53"/>
      <c r="H13" s="327" t="s">
        <v>186</v>
      </c>
      <c r="I13" s="327"/>
      <c r="J13" s="46"/>
    </row>
    <row r="14" spans="1:10" s="6" customFormat="1" ht="12.75" customHeight="1" x14ac:dyDescent="0.2">
      <c r="A14" s="50"/>
      <c r="B14" s="50"/>
      <c r="C14" s="50"/>
      <c r="D14" s="50"/>
      <c r="E14" s="47"/>
      <c r="F14" s="47"/>
      <c r="G14" s="53"/>
      <c r="H14" s="1"/>
      <c r="I14" s="54"/>
      <c r="J14" s="46"/>
    </row>
    <row r="15" spans="1:10" s="6" customFormat="1" ht="18.75" x14ac:dyDescent="0.4">
      <c r="A15" s="55" t="s">
        <v>13</v>
      </c>
      <c r="B15" s="55"/>
      <c r="C15" s="56"/>
      <c r="D15" s="57"/>
      <c r="E15" s="58"/>
      <c r="F15" s="58"/>
      <c r="G15" s="59"/>
      <c r="H15" s="50"/>
      <c r="I15" s="50"/>
      <c r="J15" s="46"/>
    </row>
    <row r="16" spans="1:10" s="6" customFormat="1" ht="19.5" x14ac:dyDescent="0.4">
      <c r="A16" s="60" t="s">
        <v>14</v>
      </c>
      <c r="B16" s="55"/>
      <c r="C16" s="56"/>
      <c r="D16" s="57"/>
      <c r="E16" s="218">
        <v>2270000</v>
      </c>
      <c r="F16" s="219">
        <v>8805400</v>
      </c>
      <c r="G16" s="9">
        <f>H16+I16</f>
        <v>8577502.0500000007</v>
      </c>
      <c r="H16" s="218">
        <v>8577502.0500000007</v>
      </c>
      <c r="I16" s="218">
        <v>0</v>
      </c>
      <c r="J16" s="46"/>
    </row>
    <row r="17" spans="1:10" s="6" customFormat="1" ht="20.25" customHeight="1" x14ac:dyDescent="0.35">
      <c r="A17" s="3"/>
      <c r="B17" s="46"/>
      <c r="C17" s="46"/>
      <c r="D17" s="46"/>
      <c r="J17" s="46"/>
    </row>
    <row r="18" spans="1:10" s="6" customFormat="1" ht="19.5" x14ac:dyDescent="0.4">
      <c r="A18" s="60" t="s">
        <v>15</v>
      </c>
      <c r="B18" s="4"/>
      <c r="C18" s="4"/>
      <c r="D18" s="4"/>
      <c r="E18" s="218">
        <v>2270000</v>
      </c>
      <c r="F18" s="219">
        <v>8805400</v>
      </c>
      <c r="G18" s="9">
        <f>H18+I18</f>
        <v>8767401.1600000001</v>
      </c>
      <c r="H18" s="218">
        <v>8767401.1600000001</v>
      </c>
      <c r="I18" s="218">
        <v>0</v>
      </c>
      <c r="J18" s="4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61"/>
      <c r="F20" s="61"/>
      <c r="G20" s="62"/>
      <c r="H20" s="2"/>
      <c r="I20" s="2"/>
      <c r="J20" s="5"/>
    </row>
    <row r="21" spans="1:10" ht="19.5" x14ac:dyDescent="0.4">
      <c r="A21" s="63" t="s">
        <v>16</v>
      </c>
      <c r="B21" s="61"/>
      <c r="C21" s="61"/>
      <c r="D21" s="61"/>
      <c r="E21" s="61"/>
      <c r="F21" s="61"/>
      <c r="G21" s="64"/>
      <c r="H21" s="62"/>
      <c r="I21" s="62"/>
      <c r="J21" s="62"/>
    </row>
    <row r="22" spans="1:10" ht="18" x14ac:dyDescent="0.35">
      <c r="A22" s="61"/>
      <c r="B22" s="61"/>
      <c r="C22" s="65" t="s">
        <v>38</v>
      </c>
      <c r="D22" s="61"/>
      <c r="E22" s="61"/>
      <c r="F22" s="61"/>
      <c r="G22" s="7">
        <f>H22+I22</f>
        <v>0</v>
      </c>
      <c r="H22" s="8">
        <v>0</v>
      </c>
      <c r="I22" s="8">
        <v>0</v>
      </c>
      <c r="J22" s="62"/>
    </row>
    <row r="23" spans="1:10" ht="18" x14ac:dyDescent="0.35">
      <c r="A23" s="61"/>
      <c r="B23" s="61"/>
      <c r="C23" s="65"/>
      <c r="D23" s="61"/>
      <c r="E23" s="61"/>
      <c r="F23" s="61"/>
      <c r="G23" s="7"/>
      <c r="H23" s="8"/>
      <c r="I23" s="8"/>
      <c r="J23" s="62"/>
    </row>
    <row r="24" spans="1:10" ht="22.5" x14ac:dyDescent="0.45">
      <c r="A24" s="66" t="s">
        <v>34</v>
      </c>
      <c r="B24" s="66"/>
      <c r="C24" s="67"/>
      <c r="D24" s="66"/>
      <c r="E24" s="66"/>
      <c r="F24" s="66"/>
      <c r="G24" s="68">
        <f>G18-G16-G22</f>
        <v>189899.1099999994</v>
      </c>
      <c r="H24" s="68">
        <f>H18-H16-H22</f>
        <v>189899.1099999994</v>
      </c>
      <c r="I24" s="68">
        <f>I18-I16-I22</f>
        <v>0</v>
      </c>
      <c r="J24" s="69"/>
    </row>
    <row r="26" spans="1:10" ht="24" customHeight="1" x14ac:dyDescent="0.2">
      <c r="H26" s="70"/>
    </row>
    <row r="28" spans="1:10" ht="19.5" x14ac:dyDescent="0.4">
      <c r="A28" s="55" t="s">
        <v>17</v>
      </c>
      <c r="B28" s="55" t="s">
        <v>35</v>
      </c>
      <c r="C28" s="55"/>
      <c r="D28" s="4"/>
      <c r="E28" s="4"/>
      <c r="F28" s="50"/>
      <c r="G28" s="71">
        <f>G29+G30+G31</f>
        <v>189899.11</v>
      </c>
      <c r="H28" s="72"/>
      <c r="I28" s="73"/>
      <c r="J28" s="70"/>
    </row>
    <row r="29" spans="1:10" s="6" customFormat="1" ht="18.75" x14ac:dyDescent="0.4">
      <c r="A29" s="74"/>
      <c r="B29" s="74"/>
      <c r="C29" s="75" t="s">
        <v>18</v>
      </c>
      <c r="D29" s="76"/>
      <c r="E29" s="77"/>
      <c r="F29" s="70" t="s">
        <v>20</v>
      </c>
      <c r="G29" s="8">
        <v>15000</v>
      </c>
      <c r="H29" s="72"/>
      <c r="I29" s="73"/>
    </row>
    <row r="30" spans="1:10" s="6" customFormat="1" ht="18.75" x14ac:dyDescent="0.4">
      <c r="A30" s="74"/>
      <c r="B30" s="74"/>
      <c r="C30" s="75"/>
      <c r="D30" s="76"/>
      <c r="E30" s="77"/>
      <c r="F30" s="70" t="s">
        <v>19</v>
      </c>
      <c r="G30" s="8">
        <v>174899.11</v>
      </c>
      <c r="H30" s="72"/>
      <c r="I30" s="73"/>
    </row>
    <row r="31" spans="1:10" s="6" customFormat="1" ht="18.75" x14ac:dyDescent="0.4">
      <c r="A31" s="74"/>
      <c r="B31" s="74"/>
      <c r="C31" s="75" t="s">
        <v>21</v>
      </c>
      <c r="D31" s="76"/>
      <c r="E31" s="77"/>
      <c r="F31" s="70" t="s">
        <v>155</v>
      </c>
      <c r="G31" s="78">
        <v>0</v>
      </c>
      <c r="H31" s="79"/>
      <c r="I31" s="73"/>
    </row>
    <row r="32" spans="1:10" s="6" customFormat="1" x14ac:dyDescent="0.2">
      <c r="A32" s="321"/>
      <c r="B32" s="322"/>
      <c r="C32" s="322"/>
      <c r="D32" s="322"/>
      <c r="E32" s="322"/>
      <c r="F32" s="322"/>
      <c r="G32" s="322"/>
      <c r="H32" s="322"/>
      <c r="I32" s="322"/>
    </row>
    <row r="33" spans="1:10" s="6" customFormat="1" x14ac:dyDescent="0.2">
      <c r="A33" s="322"/>
      <c r="B33" s="322"/>
      <c r="C33" s="322"/>
      <c r="D33" s="322"/>
      <c r="E33" s="322"/>
      <c r="F33" s="322"/>
      <c r="G33" s="322"/>
      <c r="H33" s="322"/>
      <c r="I33" s="322"/>
    </row>
    <row r="34" spans="1:10" x14ac:dyDescent="0.2">
      <c r="A34" s="322"/>
      <c r="B34" s="322"/>
      <c r="C34" s="322"/>
      <c r="D34" s="322"/>
      <c r="E34" s="322"/>
      <c r="F34" s="322"/>
      <c r="G34" s="322"/>
      <c r="H34" s="322"/>
      <c r="I34" s="322"/>
      <c r="J34" s="80"/>
    </row>
    <row r="35" spans="1:10" ht="19.5" x14ac:dyDescent="0.4">
      <c r="A35" s="55" t="s">
        <v>22</v>
      </c>
      <c r="B35" s="55" t="s">
        <v>30</v>
      </c>
      <c r="C35" s="55"/>
      <c r="D35" s="81"/>
      <c r="E35" s="59"/>
      <c r="F35" s="4"/>
      <c r="G35" s="82"/>
      <c r="H35" s="73"/>
      <c r="I35" s="73"/>
      <c r="J35" s="80"/>
    </row>
    <row r="36" spans="1:10" ht="18.75" x14ac:dyDescent="0.4">
      <c r="A36" s="55"/>
      <c r="B36" s="55"/>
      <c r="C36" s="55"/>
      <c r="D36" s="81"/>
      <c r="F36" s="83" t="s">
        <v>36</v>
      </c>
      <c r="G36" s="194" t="s">
        <v>6</v>
      </c>
      <c r="H36" s="50"/>
      <c r="I36" s="84" t="s">
        <v>39</v>
      </c>
      <c r="J36" s="80"/>
    </row>
    <row r="37" spans="1:10" ht="15" customHeight="1" x14ac:dyDescent="0.35">
      <c r="A37" s="85" t="s">
        <v>31</v>
      </c>
      <c r="B37" s="86"/>
      <c r="C37" s="3"/>
      <c r="D37" s="86"/>
      <c r="E37" s="59"/>
      <c r="F37" s="124">
        <v>0</v>
      </c>
      <c r="G37" s="124">
        <v>0</v>
      </c>
      <c r="H37" s="217"/>
      <c r="I37" s="88" t="s">
        <v>157</v>
      </c>
      <c r="J37" s="80"/>
    </row>
    <row r="38" spans="1:10" ht="16.5" x14ac:dyDescent="0.35">
      <c r="A38" s="85" t="s">
        <v>42</v>
      </c>
      <c r="B38" s="86"/>
      <c r="C38" s="3"/>
      <c r="D38" s="89"/>
      <c r="E38" s="89"/>
      <c r="F38" s="124">
        <v>37000</v>
      </c>
      <c r="G38" s="124">
        <v>37357</v>
      </c>
      <c r="H38" s="217"/>
      <c r="I38" s="88">
        <f>G38/F38</f>
        <v>1.0096486486486487</v>
      </c>
      <c r="J38" s="13"/>
    </row>
    <row r="39" spans="1:10" ht="16.5" x14ac:dyDescent="0.35">
      <c r="A39" s="85" t="s">
        <v>43</v>
      </c>
      <c r="B39" s="86"/>
      <c r="C39" s="3"/>
      <c r="D39" s="89"/>
      <c r="E39" s="89"/>
      <c r="F39" s="124">
        <v>0</v>
      </c>
      <c r="G39" s="124">
        <v>0</v>
      </c>
      <c r="H39" s="217"/>
      <c r="I39" s="88" t="s">
        <v>157</v>
      </c>
      <c r="J39" s="13"/>
    </row>
    <row r="40" spans="1:10" ht="16.5" customHeight="1" x14ac:dyDescent="0.2">
      <c r="A40" s="90" t="s">
        <v>171</v>
      </c>
      <c r="B40" s="90"/>
      <c r="C40" s="90"/>
      <c r="D40" s="90"/>
      <c r="E40" s="90"/>
      <c r="F40" s="124">
        <v>28000</v>
      </c>
      <c r="G40" s="124">
        <v>28000</v>
      </c>
      <c r="H40" s="217"/>
      <c r="I40" s="88">
        <f>G40/F40</f>
        <v>1</v>
      </c>
      <c r="J40" s="13"/>
    </row>
    <row r="41" spans="1:10" ht="16.5" x14ac:dyDescent="0.35">
      <c r="A41" s="85" t="s">
        <v>37</v>
      </c>
      <c r="B41" s="58"/>
      <c r="C41" s="58"/>
      <c r="D41" s="91"/>
      <c r="E41" s="91" t="s">
        <v>156</v>
      </c>
      <c r="F41" s="124">
        <v>0</v>
      </c>
      <c r="G41" s="124">
        <v>0</v>
      </c>
      <c r="H41" s="217"/>
      <c r="I41" s="92" t="s">
        <v>157</v>
      </c>
      <c r="J41" s="13"/>
    </row>
    <row r="42" spans="1:10" x14ac:dyDescent="0.2">
      <c r="A42" s="323" t="s">
        <v>198</v>
      </c>
      <c r="B42" s="324"/>
      <c r="C42" s="324"/>
      <c r="D42" s="324"/>
      <c r="E42" s="324"/>
      <c r="F42" s="324"/>
      <c r="G42" s="324"/>
      <c r="H42" s="324"/>
      <c r="I42" s="324"/>
      <c r="J42" s="13"/>
    </row>
    <row r="43" spans="1:10" x14ac:dyDescent="0.2">
      <c r="A43" s="324"/>
      <c r="B43" s="324"/>
      <c r="C43" s="324"/>
      <c r="D43" s="324"/>
      <c r="E43" s="324"/>
      <c r="F43" s="324"/>
      <c r="G43" s="324"/>
      <c r="H43" s="324"/>
      <c r="I43" s="324"/>
      <c r="J43" s="13"/>
    </row>
    <row r="44" spans="1:10" ht="16.5" x14ac:dyDescent="0.35">
      <c r="A44" s="85"/>
      <c r="B44" s="58"/>
      <c r="C44" s="58"/>
      <c r="D44" s="91"/>
      <c r="E44" s="91"/>
      <c r="F44" s="87"/>
      <c r="G44" s="87"/>
      <c r="H44" s="72"/>
      <c r="I44" s="92"/>
      <c r="J44" s="13"/>
    </row>
    <row r="45" spans="1:10" ht="19.5" thickBot="1" x14ac:dyDescent="0.45">
      <c r="A45" s="55" t="s">
        <v>23</v>
      </c>
      <c r="B45" s="55" t="s">
        <v>24</v>
      </c>
      <c r="C45" s="57"/>
      <c r="D45" s="59"/>
      <c r="E45" s="59"/>
      <c r="F45" s="94"/>
      <c r="G45" s="95"/>
      <c r="H45" s="325" t="s">
        <v>41</v>
      </c>
      <c r="I45" s="320"/>
      <c r="J45" s="13"/>
    </row>
    <row r="46" spans="1:10" ht="18.75" thickTop="1" x14ac:dyDescent="0.35">
      <c r="A46" s="196"/>
      <c r="B46" s="197"/>
      <c r="C46" s="198"/>
      <c r="D46" s="197"/>
      <c r="E46" s="199" t="s">
        <v>191</v>
      </c>
      <c r="F46" s="200" t="s">
        <v>25</v>
      </c>
      <c r="G46" s="201" t="s">
        <v>26</v>
      </c>
      <c r="H46" s="202" t="s">
        <v>27</v>
      </c>
      <c r="I46" s="203" t="s">
        <v>40</v>
      </c>
      <c r="J46" s="13"/>
    </row>
    <row r="47" spans="1:10" x14ac:dyDescent="0.2">
      <c r="A47" s="204"/>
      <c r="B47" s="205"/>
      <c r="C47" s="205"/>
      <c r="D47" s="205"/>
      <c r="E47" s="204"/>
      <c r="F47" s="318"/>
      <c r="G47" s="206"/>
      <c r="H47" s="207">
        <v>41274</v>
      </c>
      <c r="I47" s="208">
        <v>41274</v>
      </c>
      <c r="J47" s="13"/>
    </row>
    <row r="48" spans="1:10" x14ac:dyDescent="0.2">
      <c r="A48" s="204"/>
      <c r="B48" s="205"/>
      <c r="C48" s="205"/>
      <c r="D48" s="205"/>
      <c r="E48" s="204"/>
      <c r="F48" s="318"/>
      <c r="G48" s="209"/>
      <c r="H48" s="209"/>
      <c r="I48" s="210"/>
      <c r="J48" s="13"/>
    </row>
    <row r="49" spans="1:10" ht="13.5" thickBot="1" x14ac:dyDescent="0.25">
      <c r="A49" s="211"/>
      <c r="B49" s="212"/>
      <c r="C49" s="212"/>
      <c r="D49" s="212"/>
      <c r="E49" s="211"/>
      <c r="F49" s="213"/>
      <c r="G49" s="214"/>
      <c r="H49" s="214"/>
      <c r="I49" s="215"/>
      <c r="J49" s="13"/>
    </row>
    <row r="50" spans="1:10" ht="13.5" thickTop="1" x14ac:dyDescent="0.2">
      <c r="A50" s="96"/>
      <c r="B50" s="97"/>
      <c r="C50" s="97" t="s">
        <v>20</v>
      </c>
      <c r="D50" s="97"/>
      <c r="E50" s="98">
        <v>160610</v>
      </c>
      <c r="F50" s="99">
        <v>15000</v>
      </c>
      <c r="G50" s="100">
        <v>0</v>
      </c>
      <c r="H50" s="100">
        <f>E50+F50-G50</f>
        <v>175610</v>
      </c>
      <c r="I50" s="101">
        <f>H50</f>
        <v>175610</v>
      </c>
      <c r="J50" s="13"/>
    </row>
    <row r="51" spans="1:10" x14ac:dyDescent="0.2">
      <c r="A51" s="102"/>
      <c r="B51" s="103"/>
      <c r="C51" s="103" t="s">
        <v>28</v>
      </c>
      <c r="D51" s="103"/>
      <c r="E51" s="104">
        <v>26297.9</v>
      </c>
      <c r="F51" s="105">
        <v>48312</v>
      </c>
      <c r="G51" s="106">
        <v>43800</v>
      </c>
      <c r="H51" s="106">
        <f>E51+F51-G51</f>
        <v>30809.899999999994</v>
      </c>
      <c r="I51" s="107">
        <v>24560.84</v>
      </c>
      <c r="J51" s="13"/>
    </row>
    <row r="52" spans="1:10" x14ac:dyDescent="0.2">
      <c r="A52" s="102"/>
      <c r="B52" s="103"/>
      <c r="C52" s="103" t="s">
        <v>19</v>
      </c>
      <c r="D52" s="103"/>
      <c r="E52" s="104">
        <v>839188</v>
      </c>
      <c r="F52" s="105">
        <f>137598.82+53902.6</f>
        <v>191501.42</v>
      </c>
      <c r="G52" s="106">
        <v>124004.6</v>
      </c>
      <c r="H52" s="106">
        <f t="shared" ref="H52:H53" si="0">E52+F52-G52</f>
        <v>906684.82000000007</v>
      </c>
      <c r="I52" s="107">
        <f>343048.82+37010</f>
        <v>380058.82</v>
      </c>
      <c r="J52" s="13"/>
    </row>
    <row r="53" spans="1:10" x14ac:dyDescent="0.2">
      <c r="A53" s="102"/>
      <c r="B53" s="103"/>
      <c r="C53" s="103" t="s">
        <v>29</v>
      </c>
      <c r="D53" s="103"/>
      <c r="E53" s="104">
        <v>135789</v>
      </c>
      <c r="F53" s="105">
        <v>37357</v>
      </c>
      <c r="G53" s="106">
        <v>28000</v>
      </c>
      <c r="H53" s="106">
        <f t="shared" si="0"/>
        <v>145146</v>
      </c>
      <c r="I53" s="107">
        <f>H53</f>
        <v>145146</v>
      </c>
      <c r="J53" s="13"/>
    </row>
    <row r="54" spans="1:10" ht="18.75" thickBot="1" x14ac:dyDescent="0.4">
      <c r="A54" s="108" t="s">
        <v>12</v>
      </c>
      <c r="B54" s="109"/>
      <c r="C54" s="109"/>
      <c r="D54" s="109"/>
      <c r="E54" s="110">
        <f>E50+E51+E52+E53</f>
        <v>1161884.8999999999</v>
      </c>
      <c r="F54" s="111">
        <f>F50+F51+F52+F53</f>
        <v>292170.42000000004</v>
      </c>
      <c r="G54" s="111">
        <f>G50+G51+G52+G53</f>
        <v>195804.6</v>
      </c>
      <c r="H54" s="111">
        <f>H50+H51+H52+H53</f>
        <v>1258250.72</v>
      </c>
      <c r="I54" s="112">
        <f>I50+I51+I52+I53</f>
        <v>725375.66</v>
      </c>
      <c r="J54" s="13"/>
    </row>
    <row r="55" spans="1:10" ht="18.75" thickTop="1" x14ac:dyDescent="0.35">
      <c r="A55" s="113"/>
      <c r="B55" s="114"/>
      <c r="C55" s="114"/>
      <c r="D55" s="59"/>
      <c r="E55" s="59"/>
      <c r="F55" s="94"/>
      <c r="G55" s="95"/>
      <c r="H55" s="115"/>
      <c r="I55" s="115"/>
      <c r="J55" s="13"/>
    </row>
    <row r="56" spans="1:10" ht="18" x14ac:dyDescent="0.35">
      <c r="A56" s="113"/>
      <c r="B56" s="114"/>
      <c r="C56" s="114"/>
      <c r="D56" s="59"/>
      <c r="E56" s="59"/>
      <c r="F56" s="94"/>
      <c r="G56" s="116"/>
      <c r="H56" s="117"/>
      <c r="I56" s="117"/>
      <c r="J56" s="13"/>
    </row>
    <row r="57" spans="1:10" ht="1.5" customHeight="1" x14ac:dyDescent="0.35">
      <c r="A57" s="118"/>
      <c r="B57" s="119"/>
      <c r="C57" s="119"/>
      <c r="D57" s="120"/>
      <c r="E57" s="120"/>
      <c r="F57" s="117"/>
      <c r="G57" s="117"/>
      <c r="H57" s="117"/>
      <c r="I57" s="117"/>
      <c r="J57" s="13"/>
    </row>
    <row r="58" spans="1:10" x14ac:dyDescent="0.2">
      <c r="A58" s="121"/>
      <c r="B58" s="121"/>
      <c r="C58" s="121"/>
      <c r="D58" s="121"/>
      <c r="E58" s="121"/>
      <c r="F58" s="121"/>
      <c r="G58" s="121"/>
      <c r="H58" s="121"/>
      <c r="I58" s="121"/>
    </row>
  </sheetData>
  <mergeCells count="12">
    <mergeCell ref="A2:D2"/>
    <mergeCell ref="E2:I2"/>
    <mergeCell ref="E3:I3"/>
    <mergeCell ref="E4:I4"/>
    <mergeCell ref="F47:F48"/>
    <mergeCell ref="E5:I5"/>
    <mergeCell ref="E7:I7"/>
    <mergeCell ref="H13:I13"/>
    <mergeCell ref="A32:I34"/>
    <mergeCell ref="A43:I43"/>
    <mergeCell ref="A42:I42"/>
    <mergeCell ref="H45:I45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7" workbookViewId="0">
      <selection activeCell="J31" sqref="J31"/>
    </sheetView>
  </sheetViews>
  <sheetFormatPr defaultRowHeight="12.75" x14ac:dyDescent="0.2"/>
  <cols>
    <col min="1" max="1" width="7.5703125" style="38" customWidth="1"/>
    <col min="2" max="2" width="2.5703125" style="38" customWidth="1"/>
    <col min="3" max="3" width="8.42578125" style="38" customWidth="1"/>
    <col min="4" max="4" width="8.28515625" style="38" customWidth="1"/>
    <col min="5" max="5" width="14.7109375" style="38" customWidth="1"/>
    <col min="6" max="6" width="15.5703125" style="38" customWidth="1"/>
    <col min="7" max="8" width="14.7109375" style="38" customWidth="1"/>
    <col min="9" max="9" width="14.85546875" style="38" customWidth="1"/>
    <col min="10" max="10" width="16.85546875" style="38" customWidth="1"/>
    <col min="11" max="16384" width="9.140625" style="12"/>
  </cols>
  <sheetData>
    <row r="1" spans="1:10" ht="19.5" x14ac:dyDescent="0.4">
      <c r="A1" s="36" t="s">
        <v>0</v>
      </c>
      <c r="B1" s="37"/>
      <c r="C1" s="37"/>
      <c r="D1" s="37"/>
    </row>
    <row r="2" spans="1:10" ht="19.5" x14ac:dyDescent="0.4">
      <c r="A2" s="314" t="s">
        <v>1</v>
      </c>
      <c r="B2" s="314"/>
      <c r="C2" s="314"/>
      <c r="D2" s="314"/>
      <c r="E2" s="315" t="s">
        <v>12</v>
      </c>
      <c r="F2" s="315"/>
      <c r="G2" s="315"/>
      <c r="H2" s="315"/>
      <c r="I2" s="315"/>
      <c r="J2" s="40"/>
    </row>
    <row r="3" spans="1:10" ht="9.75" customHeight="1" x14ac:dyDescent="0.4">
      <c r="A3" s="281"/>
      <c r="B3" s="281"/>
      <c r="C3" s="281"/>
      <c r="D3" s="281"/>
      <c r="E3" s="316" t="s">
        <v>32</v>
      </c>
      <c r="F3" s="316"/>
      <c r="G3" s="316"/>
      <c r="H3" s="316"/>
      <c r="I3" s="316"/>
      <c r="J3" s="40"/>
    </row>
    <row r="4" spans="1:10" ht="15.75" x14ac:dyDescent="0.25">
      <c r="A4" s="41" t="s">
        <v>2</v>
      </c>
      <c r="E4" s="326"/>
      <c r="F4" s="326"/>
      <c r="G4" s="326"/>
      <c r="H4" s="326"/>
      <c r="I4" s="326"/>
    </row>
    <row r="5" spans="1:10" ht="7.5" customHeight="1" x14ac:dyDescent="0.25">
      <c r="A5" s="41"/>
      <c r="E5" s="316"/>
      <c r="F5" s="316"/>
      <c r="G5" s="316"/>
      <c r="H5" s="316"/>
      <c r="I5" s="316"/>
    </row>
    <row r="6" spans="1:10" ht="19.5" x14ac:dyDescent="0.4">
      <c r="A6" s="40" t="s">
        <v>154</v>
      </c>
      <c r="E6" s="42"/>
      <c r="F6" s="43"/>
      <c r="G6" s="44"/>
      <c r="H6" s="42"/>
      <c r="I6" s="42"/>
    </row>
    <row r="7" spans="1:10" ht="8.25" customHeight="1" x14ac:dyDescent="0.4">
      <c r="A7" s="40"/>
      <c r="E7" s="316"/>
      <c r="F7" s="316"/>
      <c r="G7" s="316"/>
      <c r="H7" s="316"/>
      <c r="I7" s="316"/>
    </row>
    <row r="8" spans="1:10" ht="19.5" hidden="1" x14ac:dyDescent="0.4">
      <c r="A8" s="40"/>
      <c r="E8" s="42"/>
      <c r="F8" s="42"/>
      <c r="G8" s="42"/>
      <c r="H8" s="44"/>
      <c r="I8" s="42"/>
    </row>
    <row r="9" spans="1:10" ht="30.75" customHeight="1" x14ac:dyDescent="0.4">
      <c r="A9" s="40"/>
      <c r="E9" s="42"/>
      <c r="F9" s="42"/>
      <c r="G9" s="42"/>
      <c r="H9" s="44"/>
      <c r="I9" s="42"/>
    </row>
    <row r="11" spans="1:10" s="6" customFormat="1" ht="15" customHeight="1" x14ac:dyDescent="0.4">
      <c r="A11" s="45"/>
      <c r="B11" s="46"/>
      <c r="C11" s="46"/>
      <c r="D11" s="46"/>
      <c r="E11" s="47" t="s">
        <v>4</v>
      </c>
      <c r="F11" s="47" t="s">
        <v>5</v>
      </c>
      <c r="G11" s="48" t="s">
        <v>6</v>
      </c>
      <c r="H11" s="49" t="s">
        <v>7</v>
      </c>
      <c r="I11" s="49"/>
      <c r="J11" s="46"/>
    </row>
    <row r="12" spans="1:10" s="6" customFormat="1" ht="15" customHeight="1" x14ac:dyDescent="0.4">
      <c r="A12" s="50"/>
      <c r="B12" s="50"/>
      <c r="C12" s="50"/>
      <c r="D12" s="50"/>
      <c r="E12" s="47" t="s">
        <v>8</v>
      </c>
      <c r="F12" s="47" t="s">
        <v>8</v>
      </c>
      <c r="G12" s="48" t="s">
        <v>9</v>
      </c>
      <c r="H12" s="51" t="s">
        <v>10</v>
      </c>
      <c r="I12" s="52" t="s">
        <v>11</v>
      </c>
      <c r="J12" s="46"/>
    </row>
    <row r="13" spans="1:10" s="6" customFormat="1" ht="12.75" customHeight="1" x14ac:dyDescent="0.2">
      <c r="A13" s="50"/>
      <c r="B13" s="50"/>
      <c r="C13" s="50"/>
      <c r="D13" s="50"/>
      <c r="E13" s="47" t="s">
        <v>12</v>
      </c>
      <c r="F13" s="47" t="s">
        <v>12</v>
      </c>
      <c r="G13" s="53"/>
      <c r="H13" s="327" t="s">
        <v>186</v>
      </c>
      <c r="I13" s="327"/>
      <c r="J13" s="46"/>
    </row>
    <row r="14" spans="1:10" s="6" customFormat="1" ht="12.75" customHeight="1" x14ac:dyDescent="0.2">
      <c r="A14" s="50"/>
      <c r="B14" s="50"/>
      <c r="C14" s="50"/>
      <c r="D14" s="50"/>
      <c r="E14" s="47"/>
      <c r="F14" s="47"/>
      <c r="G14" s="53"/>
      <c r="H14" s="283"/>
      <c r="I14" s="282"/>
      <c r="J14" s="46"/>
    </row>
    <row r="15" spans="1:10" s="6" customFormat="1" ht="18.75" x14ac:dyDescent="0.4">
      <c r="A15" s="55" t="s">
        <v>13</v>
      </c>
      <c r="B15" s="55"/>
      <c r="C15" s="56"/>
      <c r="D15" s="57"/>
      <c r="E15" s="58"/>
      <c r="F15" s="58"/>
      <c r="G15" s="59"/>
      <c r="H15" s="50"/>
      <c r="I15" s="50"/>
      <c r="J15" s="46"/>
    </row>
    <row r="16" spans="1:10" s="6" customFormat="1" ht="19.5" x14ac:dyDescent="0.4">
      <c r="A16" s="60" t="s">
        <v>14</v>
      </c>
      <c r="B16" s="55"/>
      <c r="C16" s="56"/>
      <c r="D16" s="57"/>
      <c r="E16" s="218">
        <f>SUM('1035:1405'!E16)</f>
        <v>170741000</v>
      </c>
      <c r="F16" s="218">
        <f>SUM('1035:1405'!F16)</f>
        <v>613713412.03999996</v>
      </c>
      <c r="G16" s="218">
        <f>SUM('1035:1405'!G16)</f>
        <v>648406549.6400001</v>
      </c>
      <c r="H16" s="218">
        <f>SUM('1035:1405'!H16)</f>
        <v>617370687.70000005</v>
      </c>
      <c r="I16" s="218">
        <f>SUM('1035:1405'!I16)</f>
        <v>31035861.940000001</v>
      </c>
      <c r="J16" s="46"/>
    </row>
    <row r="17" spans="1:10" s="6" customFormat="1" ht="20.25" customHeight="1" x14ac:dyDescent="0.35">
      <c r="A17" s="3"/>
      <c r="B17" s="46"/>
      <c r="C17" s="46"/>
      <c r="D17" s="46"/>
      <c r="J17" s="46"/>
    </row>
    <row r="18" spans="1:10" s="6" customFormat="1" ht="19.5" x14ac:dyDescent="0.4">
      <c r="A18" s="60" t="s">
        <v>15</v>
      </c>
      <c r="B18" s="4"/>
      <c r="C18" s="4"/>
      <c r="D18" s="4"/>
      <c r="E18" s="218">
        <f>SUM('1035:1405'!E18)</f>
        <v>171176000</v>
      </c>
      <c r="F18" s="218">
        <f>SUM('1035:1405'!F18)</f>
        <v>653485803.76999998</v>
      </c>
      <c r="G18" s="218">
        <f>SUM('1035:1405'!G18)</f>
        <v>655593226.48000002</v>
      </c>
      <c r="H18" s="218">
        <f>SUM('1035:1405'!H18)</f>
        <v>616470801.19999993</v>
      </c>
      <c r="I18" s="218">
        <f>SUM('1035:1405'!I18)</f>
        <v>39122425.280000001</v>
      </c>
      <c r="J18" s="4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61"/>
      <c r="F20" s="61"/>
      <c r="G20" s="62"/>
      <c r="H20" s="2"/>
      <c r="I20" s="2"/>
      <c r="J20" s="5"/>
    </row>
    <row r="21" spans="1:10" ht="19.5" x14ac:dyDescent="0.4">
      <c r="A21" s="63" t="s">
        <v>16</v>
      </c>
      <c r="B21" s="61"/>
      <c r="C21" s="61"/>
      <c r="D21" s="61"/>
      <c r="E21" s="61"/>
      <c r="F21" s="61"/>
      <c r="G21" s="64"/>
      <c r="H21" s="62"/>
      <c r="I21" s="62"/>
      <c r="J21" s="62"/>
    </row>
    <row r="22" spans="1:10" ht="18" x14ac:dyDescent="0.35">
      <c r="A22" s="61"/>
      <c r="B22" s="61"/>
      <c r="C22" s="65" t="s">
        <v>38</v>
      </c>
      <c r="D22" s="61"/>
      <c r="E22" s="61"/>
      <c r="F22" s="61"/>
      <c r="G22" s="218">
        <f>SUM('1035:1405'!G22)</f>
        <v>871840</v>
      </c>
      <c r="H22" s="218">
        <f>SUM('1035:1405'!H22)</f>
        <v>3600</v>
      </c>
      <c r="I22" s="218">
        <f>SUM('1035:1405'!I22)</f>
        <v>868240</v>
      </c>
      <c r="J22" s="62"/>
    </row>
    <row r="23" spans="1:10" ht="18" x14ac:dyDescent="0.35">
      <c r="A23" s="61"/>
      <c r="B23" s="61"/>
      <c r="C23" s="65"/>
      <c r="D23" s="61"/>
      <c r="E23" s="61"/>
      <c r="F23" s="61"/>
      <c r="G23" s="7"/>
      <c r="H23" s="8"/>
      <c r="I23" s="8"/>
      <c r="J23" s="62"/>
    </row>
    <row r="24" spans="1:10" ht="22.5" x14ac:dyDescent="0.45">
      <c r="A24" s="66" t="s">
        <v>34</v>
      </c>
      <c r="B24" s="66"/>
      <c r="C24" s="67"/>
      <c r="D24" s="66"/>
      <c r="E24" s="66"/>
      <c r="F24" s="66"/>
      <c r="G24" s="218">
        <f>SUM('1035:1405'!G24)</f>
        <v>6314836.8399999896</v>
      </c>
      <c r="H24" s="218">
        <f>SUM('1035:1405'!H24)</f>
        <v>-903486.50000000466</v>
      </c>
      <c r="I24" s="218">
        <f>SUM('1035:1405'!I24)</f>
        <v>7218323.3399999971</v>
      </c>
      <c r="J24" s="69"/>
    </row>
    <row r="26" spans="1:10" ht="24" customHeight="1" x14ac:dyDescent="0.2">
      <c r="H26" s="70"/>
    </row>
    <row r="28" spans="1:10" ht="18.75" x14ac:dyDescent="0.4">
      <c r="A28" s="55" t="s">
        <v>17</v>
      </c>
      <c r="B28" s="55" t="s">
        <v>35</v>
      </c>
      <c r="C28" s="55"/>
      <c r="D28" s="4"/>
      <c r="E28" s="4"/>
      <c r="F28" s="50"/>
      <c r="G28" s="218">
        <f>SUM('1035:1405'!G28)</f>
        <v>6314836.8400000026</v>
      </c>
      <c r="H28" s="72"/>
      <c r="I28" s="73"/>
      <c r="J28" s="70"/>
    </row>
    <row r="29" spans="1:10" s="6" customFormat="1" ht="18.75" x14ac:dyDescent="0.4">
      <c r="A29" s="74"/>
      <c r="B29" s="74"/>
      <c r="C29" s="75" t="s">
        <v>18</v>
      </c>
      <c r="D29" s="76"/>
      <c r="E29" s="77"/>
      <c r="F29" s="70" t="s">
        <v>20</v>
      </c>
      <c r="G29" s="218">
        <f>SUM('1035:1405'!G29)</f>
        <v>299482</v>
      </c>
      <c r="H29" s="72"/>
      <c r="I29" s="73"/>
    </row>
    <row r="30" spans="1:10" s="6" customFormat="1" ht="18.75" x14ac:dyDescent="0.4">
      <c r="A30" s="74"/>
      <c r="B30" s="74"/>
      <c r="C30" s="75"/>
      <c r="D30" s="76"/>
      <c r="E30" s="77"/>
      <c r="F30" s="70" t="s">
        <v>19</v>
      </c>
      <c r="G30" s="218">
        <f>SUM('1035:1405'!G30)</f>
        <v>6176304.6300000027</v>
      </c>
      <c r="H30" s="72"/>
      <c r="I30" s="73"/>
    </row>
    <row r="31" spans="1:10" s="6" customFormat="1" ht="18.75" x14ac:dyDescent="0.4">
      <c r="A31" s="74"/>
      <c r="B31" s="74"/>
      <c r="C31" s="75" t="s">
        <v>21</v>
      </c>
      <c r="D31" s="76"/>
      <c r="E31" s="77"/>
      <c r="F31" s="70" t="s">
        <v>155</v>
      </c>
      <c r="G31" s="218">
        <f>SUM('1035:1405'!G31)</f>
        <v>-160949.78999999998</v>
      </c>
      <c r="H31" s="79"/>
      <c r="I31" s="73">
        <f>193498.52-32548.73</f>
        <v>160949.78999999998</v>
      </c>
    </row>
    <row r="32" spans="1:10" s="6" customFormat="1" x14ac:dyDescent="0.2">
      <c r="A32" s="321"/>
      <c r="B32" s="322"/>
      <c r="C32" s="322"/>
      <c r="D32" s="322"/>
      <c r="E32" s="322"/>
      <c r="F32" s="322"/>
      <c r="G32" s="322"/>
      <c r="H32" s="322"/>
      <c r="I32" s="322"/>
    </row>
    <row r="33" spans="1:10" s="6" customFormat="1" x14ac:dyDescent="0.2">
      <c r="A33" s="322"/>
      <c r="B33" s="322"/>
      <c r="C33" s="322"/>
      <c r="D33" s="322"/>
      <c r="E33" s="322"/>
      <c r="F33" s="322"/>
      <c r="G33" s="322"/>
      <c r="H33" s="322"/>
      <c r="I33" s="322"/>
    </row>
    <row r="34" spans="1:10" x14ac:dyDescent="0.2">
      <c r="A34" s="322"/>
      <c r="B34" s="322"/>
      <c r="C34" s="322"/>
      <c r="D34" s="322"/>
      <c r="E34" s="322"/>
      <c r="F34" s="322"/>
      <c r="G34" s="322"/>
      <c r="H34" s="322"/>
      <c r="I34" s="322"/>
      <c r="J34" s="80"/>
    </row>
    <row r="35" spans="1:10" ht="19.5" x14ac:dyDescent="0.4">
      <c r="A35" s="55" t="s">
        <v>22</v>
      </c>
      <c r="B35" s="55" t="s">
        <v>30</v>
      </c>
      <c r="C35" s="55"/>
      <c r="D35" s="81"/>
      <c r="E35" s="59"/>
      <c r="F35" s="4"/>
      <c r="G35" s="82"/>
      <c r="H35" s="73"/>
      <c r="I35" s="73"/>
      <c r="J35" s="80"/>
    </row>
    <row r="36" spans="1:10" ht="18.75" x14ac:dyDescent="0.4">
      <c r="A36" s="55"/>
      <c r="B36" s="55"/>
      <c r="C36" s="55"/>
      <c r="D36" s="81"/>
      <c r="F36" s="83" t="s">
        <v>36</v>
      </c>
      <c r="G36" s="194" t="s">
        <v>6</v>
      </c>
      <c r="H36" s="50"/>
      <c r="I36" s="84" t="s">
        <v>39</v>
      </c>
      <c r="J36" s="80"/>
    </row>
    <row r="37" spans="1:10" ht="15" customHeight="1" x14ac:dyDescent="0.35">
      <c r="A37" s="85" t="s">
        <v>31</v>
      </c>
      <c r="B37" s="86"/>
      <c r="C37" s="3"/>
      <c r="D37" s="86"/>
      <c r="E37" s="59"/>
      <c r="F37" s="218">
        <f>SUM('1035:1405'!F37)</f>
        <v>3871200</v>
      </c>
      <c r="G37" s="218">
        <f>SUM('1035:1405'!G37)</f>
        <v>2810380</v>
      </c>
      <c r="H37" s="217"/>
      <c r="I37" s="88" t="s">
        <v>157</v>
      </c>
      <c r="J37" s="80"/>
    </row>
    <row r="38" spans="1:10" ht="16.5" x14ac:dyDescent="0.35">
      <c r="A38" s="85" t="s">
        <v>42</v>
      </c>
      <c r="B38" s="86"/>
      <c r="C38" s="3"/>
      <c r="D38" s="89"/>
      <c r="E38" s="89"/>
      <c r="F38" s="218">
        <f>SUM('1035:1405'!F38)</f>
        <v>14554975</v>
      </c>
      <c r="G38" s="218">
        <f>SUM('1035:1405'!G38)</f>
        <v>14586903.76</v>
      </c>
      <c r="H38" s="217"/>
      <c r="I38" s="88">
        <f>G38/F38</f>
        <v>1.0021936664267717</v>
      </c>
      <c r="J38" s="13"/>
    </row>
    <row r="39" spans="1:10" ht="16.5" x14ac:dyDescent="0.35">
      <c r="A39" s="85" t="s">
        <v>43</v>
      </c>
      <c r="B39" s="86"/>
      <c r="C39" s="3"/>
      <c r="D39" s="89"/>
      <c r="E39" s="89"/>
      <c r="F39" s="218">
        <f>SUM('1035:1405'!F39)</f>
        <v>2008448</v>
      </c>
      <c r="G39" s="218">
        <f>SUM('1035:1405'!G39)</f>
        <v>2008218</v>
      </c>
      <c r="H39" s="217"/>
      <c r="I39" s="88" t="s">
        <v>157</v>
      </c>
      <c r="J39" s="13"/>
    </row>
    <row r="40" spans="1:10" ht="16.5" customHeight="1" x14ac:dyDescent="0.2">
      <c r="A40" s="90" t="s">
        <v>171</v>
      </c>
      <c r="B40" s="90"/>
      <c r="C40" s="90"/>
      <c r="D40" s="90"/>
      <c r="E40" s="90"/>
      <c r="F40" s="218">
        <f>SUM('1035:1405'!F40)</f>
        <v>10953073</v>
      </c>
      <c r="G40" s="218">
        <f>SUM('1035:1405'!G40)</f>
        <v>10953073</v>
      </c>
      <c r="H40" s="217"/>
      <c r="I40" s="88">
        <f>G40/F40</f>
        <v>1</v>
      </c>
      <c r="J40" s="13"/>
    </row>
    <row r="41" spans="1:10" ht="16.5" x14ac:dyDescent="0.35">
      <c r="A41" s="85" t="s">
        <v>37</v>
      </c>
      <c r="B41" s="58"/>
      <c r="C41" s="58"/>
      <c r="D41" s="91"/>
      <c r="E41" s="91" t="s">
        <v>156</v>
      </c>
      <c r="F41" s="218">
        <f>SUM('1035:1405'!F41)</f>
        <v>2239086</v>
      </c>
      <c r="G41" s="218">
        <f>SUM('1035:1405'!G41)</f>
        <v>2239086</v>
      </c>
      <c r="H41" s="217"/>
      <c r="I41" s="92" t="s">
        <v>157</v>
      </c>
      <c r="J41" s="13"/>
    </row>
    <row r="42" spans="1:10" x14ac:dyDescent="0.2">
      <c r="A42" s="323" t="s">
        <v>198</v>
      </c>
      <c r="B42" s="324"/>
      <c r="C42" s="324"/>
      <c r="D42" s="324"/>
      <c r="E42" s="324"/>
      <c r="F42" s="324"/>
      <c r="G42" s="324"/>
      <c r="H42" s="324"/>
      <c r="I42" s="324"/>
      <c r="J42" s="13"/>
    </row>
    <row r="43" spans="1:10" x14ac:dyDescent="0.2">
      <c r="A43" s="324"/>
      <c r="B43" s="324"/>
      <c r="C43" s="324"/>
      <c r="D43" s="324"/>
      <c r="E43" s="324"/>
      <c r="F43" s="324"/>
      <c r="G43" s="324"/>
      <c r="H43" s="324"/>
      <c r="I43" s="324"/>
      <c r="J43" s="13"/>
    </row>
    <row r="44" spans="1:10" ht="16.5" x14ac:dyDescent="0.35">
      <c r="A44" s="85"/>
      <c r="B44" s="58"/>
      <c r="C44" s="58"/>
      <c r="D44" s="91"/>
      <c r="E44" s="91"/>
      <c r="F44" s="87"/>
      <c r="G44" s="87"/>
      <c r="H44" s="72"/>
      <c r="I44" s="92"/>
      <c r="J44" s="13"/>
    </row>
    <row r="45" spans="1:10" ht="19.5" thickBot="1" x14ac:dyDescent="0.45">
      <c r="A45" s="55" t="s">
        <v>23</v>
      </c>
      <c r="B45" s="55" t="s">
        <v>24</v>
      </c>
      <c r="C45" s="57"/>
      <c r="D45" s="59"/>
      <c r="E45" s="59"/>
      <c r="F45" s="94"/>
      <c r="G45" s="95"/>
      <c r="H45" s="325" t="s">
        <v>41</v>
      </c>
      <c r="I45" s="320"/>
      <c r="J45" s="13"/>
    </row>
    <row r="46" spans="1:10" ht="18.75" thickTop="1" x14ac:dyDescent="0.35">
      <c r="A46" s="196"/>
      <c r="B46" s="197"/>
      <c r="C46" s="198"/>
      <c r="D46" s="197"/>
      <c r="E46" s="199" t="s">
        <v>191</v>
      </c>
      <c r="F46" s="200" t="s">
        <v>25</v>
      </c>
      <c r="G46" s="201" t="s">
        <v>26</v>
      </c>
      <c r="H46" s="202" t="s">
        <v>27</v>
      </c>
      <c r="I46" s="203" t="s">
        <v>40</v>
      </c>
      <c r="J46" s="13"/>
    </row>
    <row r="47" spans="1:10" x14ac:dyDescent="0.2">
      <c r="A47" s="204"/>
      <c r="B47" s="205"/>
      <c r="C47" s="205"/>
      <c r="D47" s="205"/>
      <c r="E47" s="204"/>
      <c r="F47" s="318"/>
      <c r="G47" s="206"/>
      <c r="H47" s="207">
        <v>41274</v>
      </c>
      <c r="I47" s="208">
        <v>41274</v>
      </c>
      <c r="J47" s="13"/>
    </row>
    <row r="48" spans="1:10" x14ac:dyDescent="0.2">
      <c r="A48" s="204"/>
      <c r="B48" s="205"/>
      <c r="C48" s="205"/>
      <c r="D48" s="205"/>
      <c r="E48" s="204"/>
      <c r="F48" s="318"/>
      <c r="G48" s="209"/>
      <c r="H48" s="209"/>
      <c r="I48" s="210"/>
      <c r="J48" s="13"/>
    </row>
    <row r="49" spans="1:10" ht="13.5" thickBot="1" x14ac:dyDescent="0.25">
      <c r="A49" s="211"/>
      <c r="B49" s="212"/>
      <c r="C49" s="212"/>
      <c r="D49" s="212"/>
      <c r="E49" s="211"/>
      <c r="F49" s="213"/>
      <c r="G49" s="214"/>
      <c r="H49" s="214"/>
      <c r="I49" s="215"/>
      <c r="J49" s="13"/>
    </row>
    <row r="50" spans="1:10" ht="13.5" thickTop="1" x14ac:dyDescent="0.2">
      <c r="A50" s="96"/>
      <c r="B50" s="97"/>
      <c r="C50" s="97" t="s">
        <v>20</v>
      </c>
      <c r="D50" s="97"/>
      <c r="E50" s="284">
        <f>SUM('1035:1405'!E50)</f>
        <v>5303675.43</v>
      </c>
      <c r="F50" s="285">
        <f>SUM('1035:1405'!F50)</f>
        <v>4730168.2</v>
      </c>
      <c r="G50" s="285">
        <f>SUM('1035:1405'!G50)</f>
        <v>3211177.67</v>
      </c>
      <c r="H50" s="285">
        <f>SUM('1035:1405'!H50)</f>
        <v>6822665.96</v>
      </c>
      <c r="I50" s="286">
        <f>SUM('1035:1405'!I50)</f>
        <v>6691321.2300000014</v>
      </c>
      <c r="J50" s="13"/>
    </row>
    <row r="51" spans="1:10" x14ac:dyDescent="0.2">
      <c r="A51" s="102"/>
      <c r="B51" s="103"/>
      <c r="C51" s="103" t="s">
        <v>28</v>
      </c>
      <c r="D51" s="103"/>
      <c r="E51" s="290">
        <f>SUM('1035:1405'!E51)</f>
        <v>9966257.5</v>
      </c>
      <c r="F51" s="291">
        <f>SUM('1035:1405'!F51)</f>
        <v>14181846.070000002</v>
      </c>
      <c r="G51" s="291">
        <f>SUM('1035:1405'!G51)</f>
        <v>7141952.0300000003</v>
      </c>
      <c r="H51" s="291">
        <f>SUM('1035:1405'!H51)</f>
        <v>17006151.539999995</v>
      </c>
      <c r="I51" s="292">
        <f>SUM('1035:1405'!I51)</f>
        <v>14982323.929999998</v>
      </c>
      <c r="J51" s="13"/>
    </row>
    <row r="52" spans="1:10" x14ac:dyDescent="0.2">
      <c r="A52" s="102"/>
      <c r="B52" s="103"/>
      <c r="C52" s="103" t="s">
        <v>19</v>
      </c>
      <c r="D52" s="103"/>
      <c r="E52" s="290">
        <f>SUM('1035:1405'!E52)</f>
        <v>15540094.739999998</v>
      </c>
      <c r="F52" s="291">
        <f>SUM('1035:1405'!F52)</f>
        <v>23154599.540000007</v>
      </c>
      <c r="G52" s="291">
        <f>SUM('1035:1405'!G52)</f>
        <v>21520066.210000001</v>
      </c>
      <c r="H52" s="291">
        <f>SUM('1035:1405'!H52)</f>
        <v>17174628.07</v>
      </c>
      <c r="I52" s="292">
        <f>SUM('1035:1405'!I52)</f>
        <v>16615556.02</v>
      </c>
      <c r="J52" s="13"/>
    </row>
    <row r="53" spans="1:10" x14ac:dyDescent="0.2">
      <c r="A53" s="102"/>
      <c r="B53" s="103"/>
      <c r="C53" s="103" t="s">
        <v>29</v>
      </c>
      <c r="D53" s="103"/>
      <c r="E53" s="290">
        <f>SUM('1035:1405'!E53)</f>
        <v>20475647.800000001</v>
      </c>
      <c r="F53" s="291">
        <f>SUM('1035:1405'!F53)</f>
        <v>27983187.460000001</v>
      </c>
      <c r="G53" s="291">
        <f>SUM('1035:1405'!G53)</f>
        <v>22215351.320000004</v>
      </c>
      <c r="H53" s="291">
        <f>SUM('1035:1405'!H53)</f>
        <v>26243483.939999994</v>
      </c>
      <c r="I53" s="292">
        <f>SUM('1035:1405'!I53)</f>
        <v>24126452.029999997</v>
      </c>
      <c r="J53" s="13"/>
    </row>
    <row r="54" spans="1:10" ht="18.75" thickBot="1" x14ac:dyDescent="0.4">
      <c r="A54" s="108" t="s">
        <v>12</v>
      </c>
      <c r="B54" s="109"/>
      <c r="C54" s="109"/>
      <c r="D54" s="109"/>
      <c r="E54" s="287">
        <f>SUM('1035:1405'!E54)</f>
        <v>3758447.6</v>
      </c>
      <c r="F54" s="288">
        <f>SUM('1035:1405'!F54)</f>
        <v>2523363.27</v>
      </c>
      <c r="G54" s="288">
        <f>SUM('1035:1405'!G54)</f>
        <v>1620920.6</v>
      </c>
      <c r="H54" s="288">
        <f>SUM('1035:1405'!H54)</f>
        <v>4660890.2700000005</v>
      </c>
      <c r="I54" s="289">
        <f>SUM('1035:1405'!I54)</f>
        <v>4123084.74</v>
      </c>
      <c r="J54" s="13"/>
    </row>
    <row r="55" spans="1:10" ht="18.75" thickTop="1" x14ac:dyDescent="0.35">
      <c r="A55" s="113"/>
      <c r="B55" s="114"/>
      <c r="C55" s="114"/>
      <c r="D55" s="59"/>
      <c r="E55" s="59"/>
      <c r="F55" s="94"/>
      <c r="G55" s="95"/>
      <c r="H55" s="115"/>
      <c r="I55" s="115"/>
      <c r="J55" s="13"/>
    </row>
    <row r="56" spans="1:10" ht="18" x14ac:dyDescent="0.35">
      <c r="A56" s="113"/>
      <c r="B56" s="114"/>
      <c r="C56" s="114"/>
      <c r="D56" s="59"/>
      <c r="E56" s="59"/>
      <c r="F56" s="94"/>
      <c r="G56" s="116"/>
      <c r="H56" s="117"/>
      <c r="I56" s="117"/>
      <c r="J56" s="13"/>
    </row>
    <row r="57" spans="1:10" ht="1.5" customHeight="1" x14ac:dyDescent="0.35">
      <c r="A57" s="118"/>
      <c r="B57" s="119"/>
      <c r="C57" s="119"/>
      <c r="D57" s="120"/>
      <c r="E57" s="120"/>
      <c r="F57" s="117"/>
      <c r="G57" s="117"/>
      <c r="H57" s="117"/>
      <c r="I57" s="117"/>
      <c r="J57" s="13"/>
    </row>
    <row r="58" spans="1:10" x14ac:dyDescent="0.2">
      <c r="A58" s="121"/>
      <c r="B58" s="121"/>
      <c r="C58" s="121"/>
      <c r="D58" s="121"/>
      <c r="E58" s="121"/>
      <c r="F58" s="121"/>
      <c r="G58" s="121"/>
      <c r="H58" s="121"/>
      <c r="I58" s="121"/>
    </row>
  </sheetData>
  <mergeCells count="12">
    <mergeCell ref="F47:F48"/>
    <mergeCell ref="A2:D2"/>
    <mergeCell ref="E2:I2"/>
    <mergeCell ref="E3:I3"/>
    <mergeCell ref="E4:I4"/>
    <mergeCell ref="E5:I5"/>
    <mergeCell ref="E7:I7"/>
    <mergeCell ref="H13:I13"/>
    <mergeCell ref="A32:I34"/>
    <mergeCell ref="A42:I42"/>
    <mergeCell ref="A43:I43"/>
    <mergeCell ref="H45:I45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6"/>
  <sheetViews>
    <sheetView zoomScaleNormal="100" workbookViewId="0">
      <selection activeCell="B35" sqref="B35:B36"/>
    </sheetView>
  </sheetViews>
  <sheetFormatPr defaultRowHeight="12.75" x14ac:dyDescent="0.2"/>
  <cols>
    <col min="1" max="1" width="7.5703125" style="38" customWidth="1"/>
    <col min="2" max="2" width="2.5703125" style="38" customWidth="1"/>
    <col min="3" max="3" width="8.42578125" style="38" customWidth="1"/>
    <col min="4" max="4" width="8.28515625" style="38" customWidth="1"/>
    <col min="5" max="5" width="14.7109375" style="38" customWidth="1"/>
    <col min="6" max="6" width="15.5703125" style="38" customWidth="1"/>
    <col min="7" max="8" width="14.7109375" style="38" customWidth="1"/>
    <col min="9" max="9" width="15" style="38" customWidth="1"/>
    <col min="10" max="10" width="16.85546875" style="38" customWidth="1"/>
    <col min="11" max="16384" width="9.140625" style="12"/>
  </cols>
  <sheetData>
    <row r="1" spans="1:10" ht="19.5" x14ac:dyDescent="0.4">
      <c r="A1" s="36" t="s">
        <v>0</v>
      </c>
      <c r="B1" s="37"/>
      <c r="C1" s="37"/>
      <c r="D1" s="37"/>
    </row>
    <row r="2" spans="1:10" ht="19.5" x14ac:dyDescent="0.4">
      <c r="A2" s="314" t="s">
        <v>1</v>
      </c>
      <c r="B2" s="314"/>
      <c r="C2" s="314"/>
      <c r="D2" s="314"/>
      <c r="E2" s="331" t="s">
        <v>160</v>
      </c>
      <c r="F2" s="331"/>
      <c r="G2" s="331"/>
      <c r="H2" s="331"/>
      <c r="I2" s="331"/>
      <c r="J2" s="40"/>
    </row>
    <row r="3" spans="1:10" ht="9.75" customHeight="1" x14ac:dyDescent="0.4">
      <c r="A3" s="39"/>
      <c r="B3" s="39"/>
      <c r="C3" s="39"/>
      <c r="D3" s="39"/>
      <c r="E3" s="316" t="s">
        <v>32</v>
      </c>
      <c r="F3" s="316"/>
      <c r="G3" s="316"/>
      <c r="H3" s="316"/>
      <c r="I3" s="316"/>
      <c r="J3" s="40"/>
    </row>
    <row r="4" spans="1:10" ht="15.75" x14ac:dyDescent="0.25">
      <c r="A4" s="41" t="s">
        <v>2</v>
      </c>
      <c r="E4" s="326" t="s">
        <v>111</v>
      </c>
      <c r="F4" s="326"/>
      <c r="G4" s="326"/>
      <c r="H4" s="326"/>
      <c r="I4" s="326"/>
    </row>
    <row r="5" spans="1:10" ht="7.5" customHeight="1" x14ac:dyDescent="0.25">
      <c r="A5" s="41"/>
      <c r="E5" s="316" t="s">
        <v>32</v>
      </c>
      <c r="F5" s="316"/>
      <c r="G5" s="316"/>
      <c r="H5" s="316"/>
      <c r="I5" s="316"/>
    </row>
    <row r="6" spans="1:10" ht="19.5" x14ac:dyDescent="0.4">
      <c r="A6" s="40" t="s">
        <v>154</v>
      </c>
      <c r="E6" s="43">
        <v>49558978</v>
      </c>
      <c r="F6" s="43"/>
      <c r="G6" s="44" t="s">
        <v>3</v>
      </c>
      <c r="H6" s="42"/>
      <c r="I6" s="42">
        <v>1037</v>
      </c>
    </row>
    <row r="7" spans="1:10" ht="8.25" customHeight="1" x14ac:dyDescent="0.4">
      <c r="A7" s="40"/>
      <c r="E7" s="316" t="s">
        <v>33</v>
      </c>
      <c r="F7" s="316"/>
      <c r="G7" s="316"/>
      <c r="H7" s="316"/>
      <c r="I7" s="316"/>
    </row>
    <row r="8" spans="1:10" ht="19.5" hidden="1" x14ac:dyDescent="0.4">
      <c r="A8" s="40"/>
      <c r="E8" s="42"/>
      <c r="F8" s="42"/>
      <c r="G8" s="42"/>
      <c r="H8" s="44"/>
      <c r="I8" s="42"/>
    </row>
    <row r="9" spans="1:10" ht="30.75" customHeight="1" x14ac:dyDescent="0.4">
      <c r="A9" s="40"/>
      <c r="E9" s="42"/>
      <c r="F9" s="42"/>
      <c r="G9" s="42"/>
      <c r="H9" s="44"/>
      <c r="I9" s="42"/>
    </row>
    <row r="11" spans="1:10" s="6" customFormat="1" ht="15" customHeight="1" x14ac:dyDescent="0.4">
      <c r="A11" s="45"/>
      <c r="B11" s="46"/>
      <c r="C11" s="46"/>
      <c r="D11" s="46"/>
      <c r="E11" s="47" t="s">
        <v>4</v>
      </c>
      <c r="F11" s="47" t="s">
        <v>5</v>
      </c>
      <c r="G11" s="48" t="s">
        <v>6</v>
      </c>
      <c r="H11" s="49" t="s">
        <v>7</v>
      </c>
      <c r="I11" s="49"/>
      <c r="J11" s="46"/>
    </row>
    <row r="12" spans="1:10" s="6" customFormat="1" ht="15" customHeight="1" x14ac:dyDescent="0.4">
      <c r="A12" s="50"/>
      <c r="B12" s="50"/>
      <c r="C12" s="50"/>
      <c r="D12" s="50"/>
      <c r="E12" s="47" t="s">
        <v>8</v>
      </c>
      <c r="F12" s="47" t="s">
        <v>8</v>
      </c>
      <c r="G12" s="48" t="s">
        <v>9</v>
      </c>
      <c r="H12" s="51" t="s">
        <v>10</v>
      </c>
      <c r="I12" s="52" t="s">
        <v>11</v>
      </c>
      <c r="J12" s="46"/>
    </row>
    <row r="13" spans="1:10" s="6" customFormat="1" ht="12.75" customHeight="1" x14ac:dyDescent="0.2">
      <c r="A13" s="50"/>
      <c r="B13" s="50"/>
      <c r="C13" s="50"/>
      <c r="D13" s="50"/>
      <c r="E13" s="47" t="s">
        <v>12</v>
      </c>
      <c r="F13" s="47" t="s">
        <v>12</v>
      </c>
      <c r="G13" s="53"/>
      <c r="H13" s="327" t="s">
        <v>186</v>
      </c>
      <c r="I13" s="327"/>
      <c r="J13" s="46"/>
    </row>
    <row r="14" spans="1:10" s="6" customFormat="1" ht="12.75" customHeight="1" x14ac:dyDescent="0.2">
      <c r="A14" s="50"/>
      <c r="B14" s="50"/>
      <c r="C14" s="50"/>
      <c r="D14" s="50"/>
      <c r="E14" s="47"/>
      <c r="F14" s="47"/>
      <c r="G14" s="53"/>
      <c r="H14" s="1"/>
      <c r="I14" s="54"/>
      <c r="J14" s="46"/>
    </row>
    <row r="15" spans="1:10" s="6" customFormat="1" ht="18.75" x14ac:dyDescent="0.4">
      <c r="A15" s="55" t="s">
        <v>13</v>
      </c>
      <c r="B15" s="55"/>
      <c r="C15" s="56"/>
      <c r="D15" s="57"/>
      <c r="E15" s="58"/>
      <c r="F15" s="58"/>
      <c r="G15" s="59"/>
      <c r="H15" s="50"/>
      <c r="I15" s="50"/>
      <c r="J15" s="46"/>
    </row>
    <row r="16" spans="1:10" s="6" customFormat="1" ht="19.5" x14ac:dyDescent="0.4">
      <c r="A16" s="60" t="s">
        <v>14</v>
      </c>
      <c r="B16" s="55"/>
      <c r="C16" s="56"/>
      <c r="D16" s="57"/>
      <c r="E16" s="218">
        <v>2220000</v>
      </c>
      <c r="F16" s="219">
        <v>14105071</v>
      </c>
      <c r="G16" s="9">
        <f>H16+I16</f>
        <v>14102025.539999999</v>
      </c>
      <c r="H16" s="218">
        <v>14102025.539999999</v>
      </c>
      <c r="I16" s="218">
        <v>0</v>
      </c>
      <c r="J16" s="46"/>
    </row>
    <row r="17" spans="1:10" s="6" customFormat="1" ht="20.25" customHeight="1" x14ac:dyDescent="0.35">
      <c r="A17" s="3"/>
      <c r="B17" s="46"/>
      <c r="C17" s="46"/>
      <c r="D17" s="46"/>
      <c r="J17" s="46"/>
    </row>
    <row r="18" spans="1:10" s="6" customFormat="1" ht="19.5" x14ac:dyDescent="0.4">
      <c r="A18" s="60" t="s">
        <v>15</v>
      </c>
      <c r="B18" s="4"/>
      <c r="C18" s="4"/>
      <c r="D18" s="4"/>
      <c r="E18" s="218">
        <v>2220000</v>
      </c>
      <c r="F18" s="219">
        <v>14369092.07</v>
      </c>
      <c r="G18" s="9">
        <f>H18+I18</f>
        <v>14326603.550000001</v>
      </c>
      <c r="H18" s="218">
        <v>14326603.550000001</v>
      </c>
      <c r="I18" s="218">
        <v>0</v>
      </c>
      <c r="J18" s="4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61"/>
      <c r="F20" s="61"/>
      <c r="G20" s="62"/>
      <c r="H20" s="2"/>
      <c r="I20" s="2"/>
      <c r="J20" s="5"/>
    </row>
    <row r="21" spans="1:10" ht="19.5" x14ac:dyDescent="0.4">
      <c r="A21" s="63" t="s">
        <v>16</v>
      </c>
      <c r="B21" s="61"/>
      <c r="C21" s="61"/>
      <c r="D21" s="61"/>
      <c r="E21" s="61"/>
      <c r="F21" s="61"/>
      <c r="G21" s="64"/>
      <c r="H21" s="62"/>
      <c r="I21" s="62"/>
      <c r="J21" s="62"/>
    </row>
    <row r="22" spans="1:10" ht="18" x14ac:dyDescent="0.35">
      <c r="A22" s="61"/>
      <c r="B22" s="61"/>
      <c r="C22" s="65" t="s">
        <v>38</v>
      </c>
      <c r="D22" s="61"/>
      <c r="E22" s="61"/>
      <c r="F22" s="61"/>
      <c r="G22" s="7">
        <f>H22+I22</f>
        <v>0</v>
      </c>
      <c r="H22" s="8">
        <v>0</v>
      </c>
      <c r="I22" s="8">
        <v>0</v>
      </c>
      <c r="J22" s="62"/>
    </row>
    <row r="23" spans="1:10" ht="18" x14ac:dyDescent="0.35">
      <c r="A23" s="61"/>
      <c r="B23" s="61"/>
      <c r="C23" s="65"/>
      <c r="D23" s="61"/>
      <c r="E23" s="61"/>
      <c r="F23" s="61"/>
      <c r="G23" s="7"/>
      <c r="H23" s="8"/>
      <c r="I23" s="8"/>
      <c r="J23" s="62"/>
    </row>
    <row r="24" spans="1:10" ht="22.5" x14ac:dyDescent="0.45">
      <c r="A24" s="66" t="s">
        <v>34</v>
      </c>
      <c r="B24" s="66"/>
      <c r="C24" s="67"/>
      <c r="D24" s="66"/>
      <c r="E24" s="66"/>
      <c r="F24" s="66"/>
      <c r="G24" s="68">
        <f>G18-G16-G22</f>
        <v>224578.01000000164</v>
      </c>
      <c r="H24" s="68">
        <f>H18-H16-H22</f>
        <v>224578.01000000164</v>
      </c>
      <c r="I24" s="68">
        <f>I18-I16-I22</f>
        <v>0</v>
      </c>
      <c r="J24" s="69"/>
    </row>
    <row r="26" spans="1:10" ht="24" customHeight="1" x14ac:dyDescent="0.2">
      <c r="H26" s="70"/>
    </row>
    <row r="28" spans="1:10" ht="19.5" x14ac:dyDescent="0.4">
      <c r="A28" s="55" t="s">
        <v>17</v>
      </c>
      <c r="B28" s="55" t="s">
        <v>35</v>
      </c>
      <c r="C28" s="55"/>
      <c r="D28" s="4"/>
      <c r="E28" s="4"/>
      <c r="F28" s="50"/>
      <c r="G28" s="71">
        <f>G29+G30+G31</f>
        <v>224578.01</v>
      </c>
      <c r="H28" s="72"/>
      <c r="I28" s="73"/>
      <c r="J28" s="70"/>
    </row>
    <row r="29" spans="1:10" s="6" customFormat="1" ht="18.75" x14ac:dyDescent="0.4">
      <c r="A29" s="74"/>
      <c r="B29" s="74"/>
      <c r="C29" s="75" t="s">
        <v>18</v>
      </c>
      <c r="D29" s="76"/>
      <c r="E29" s="77"/>
      <c r="F29" s="70" t="s">
        <v>20</v>
      </c>
      <c r="G29" s="8">
        <v>10000</v>
      </c>
      <c r="H29" s="72"/>
      <c r="I29" s="73"/>
    </row>
    <row r="30" spans="1:10" s="6" customFormat="1" ht="18.75" x14ac:dyDescent="0.4">
      <c r="A30" s="74"/>
      <c r="B30" s="74"/>
      <c r="C30" s="75"/>
      <c r="D30" s="76"/>
      <c r="E30" s="77"/>
      <c r="F30" s="70" t="s">
        <v>19</v>
      </c>
      <c r="G30" s="8">
        <v>214578.01</v>
      </c>
      <c r="H30" s="72"/>
      <c r="I30" s="73"/>
    </row>
    <row r="31" spans="1:10" s="6" customFormat="1" ht="18.75" x14ac:dyDescent="0.4">
      <c r="A31" s="74"/>
      <c r="B31" s="74"/>
      <c r="C31" s="75" t="s">
        <v>21</v>
      </c>
      <c r="D31" s="76"/>
      <c r="E31" s="77"/>
      <c r="F31" s="70" t="s">
        <v>155</v>
      </c>
      <c r="G31" s="78">
        <v>0</v>
      </c>
      <c r="H31" s="79"/>
      <c r="I31" s="73"/>
    </row>
    <row r="32" spans="1:10" s="6" customFormat="1" x14ac:dyDescent="0.2">
      <c r="A32" s="321"/>
      <c r="B32" s="322"/>
      <c r="C32" s="322"/>
      <c r="D32" s="322"/>
      <c r="E32" s="322"/>
      <c r="F32" s="322"/>
      <c r="G32" s="322"/>
      <c r="H32" s="322"/>
      <c r="I32" s="322"/>
    </row>
    <row r="33" spans="1:10" s="6" customFormat="1" x14ac:dyDescent="0.2">
      <c r="A33" s="322"/>
      <c r="B33" s="322"/>
      <c r="C33" s="322"/>
      <c r="D33" s="322"/>
      <c r="E33" s="322"/>
      <c r="F33" s="322"/>
      <c r="G33" s="322"/>
      <c r="H33" s="322"/>
      <c r="I33" s="322"/>
    </row>
    <row r="34" spans="1:10" x14ac:dyDescent="0.2">
      <c r="A34" s="322"/>
      <c r="B34" s="322"/>
      <c r="C34" s="322"/>
      <c r="D34" s="322"/>
      <c r="E34" s="322"/>
      <c r="F34" s="322"/>
      <c r="G34" s="322"/>
      <c r="H34" s="322"/>
      <c r="I34" s="322"/>
      <c r="J34" s="80"/>
    </row>
    <row r="35" spans="1:10" ht="19.5" x14ac:dyDescent="0.4">
      <c r="A35" s="55" t="s">
        <v>22</v>
      </c>
      <c r="B35" s="55" t="s">
        <v>30</v>
      </c>
      <c r="C35" s="55"/>
      <c r="D35" s="81"/>
      <c r="E35" s="59"/>
      <c r="F35" s="4"/>
      <c r="G35" s="82"/>
      <c r="H35" s="73"/>
      <c r="I35" s="73"/>
      <c r="J35" s="80"/>
    </row>
    <row r="36" spans="1:10" ht="18.75" x14ac:dyDescent="0.4">
      <c r="A36" s="55"/>
      <c r="B36" s="55"/>
      <c r="C36" s="55"/>
      <c r="D36" s="81"/>
      <c r="F36" s="83" t="s">
        <v>36</v>
      </c>
      <c r="G36" s="194" t="s">
        <v>6</v>
      </c>
      <c r="H36" s="50"/>
      <c r="I36" s="84" t="s">
        <v>39</v>
      </c>
      <c r="J36" s="80"/>
    </row>
    <row r="37" spans="1:10" ht="15" customHeight="1" x14ac:dyDescent="0.35">
      <c r="A37" s="85" t="s">
        <v>31</v>
      </c>
      <c r="B37" s="86"/>
      <c r="C37" s="3"/>
      <c r="D37" s="86"/>
      <c r="E37" s="59"/>
      <c r="F37" s="124">
        <v>0</v>
      </c>
      <c r="G37" s="124">
        <v>0</v>
      </c>
      <c r="H37" s="217"/>
      <c r="I37" s="88" t="s">
        <v>157</v>
      </c>
      <c r="J37" s="80"/>
    </row>
    <row r="38" spans="1:10" ht="16.5" x14ac:dyDescent="0.35">
      <c r="A38" s="85" t="s">
        <v>42</v>
      </c>
      <c r="B38" s="86"/>
      <c r="C38" s="3"/>
      <c r="D38" s="89"/>
      <c r="E38" s="89"/>
      <c r="F38" s="124">
        <v>0</v>
      </c>
      <c r="G38" s="124">
        <v>0</v>
      </c>
      <c r="H38" s="217"/>
      <c r="I38" s="88" t="s">
        <v>157</v>
      </c>
      <c r="J38" s="13"/>
    </row>
    <row r="39" spans="1:10" ht="16.5" x14ac:dyDescent="0.35">
      <c r="A39" s="85" t="s">
        <v>43</v>
      </c>
      <c r="B39" s="86"/>
      <c r="C39" s="3"/>
      <c r="D39" s="89"/>
      <c r="E39" s="89"/>
      <c r="F39" s="124">
        <v>0</v>
      </c>
      <c r="G39" s="124">
        <v>0</v>
      </c>
      <c r="H39" s="217"/>
      <c r="I39" s="88" t="s">
        <v>157</v>
      </c>
      <c r="J39" s="13"/>
    </row>
    <row r="40" spans="1:10" ht="16.5" customHeight="1" x14ac:dyDescent="0.2">
      <c r="A40" s="90" t="s">
        <v>171</v>
      </c>
      <c r="B40" s="90"/>
      <c r="C40" s="90"/>
      <c r="D40" s="90"/>
      <c r="E40" s="90"/>
      <c r="F40" s="124">
        <v>0</v>
      </c>
      <c r="G40" s="124">
        <v>0</v>
      </c>
      <c r="H40" s="217"/>
      <c r="I40" s="88" t="s">
        <v>157</v>
      </c>
      <c r="J40" s="13"/>
    </row>
    <row r="41" spans="1:10" ht="16.5" x14ac:dyDescent="0.35">
      <c r="A41" s="85" t="s">
        <v>37</v>
      </c>
      <c r="B41" s="58"/>
      <c r="C41" s="58"/>
      <c r="D41" s="91"/>
      <c r="E41" s="91" t="s">
        <v>156</v>
      </c>
      <c r="F41" s="124">
        <v>0</v>
      </c>
      <c r="G41" s="124">
        <v>0</v>
      </c>
      <c r="H41" s="217"/>
      <c r="I41" s="92" t="s">
        <v>157</v>
      </c>
      <c r="J41" s="13"/>
    </row>
    <row r="42" spans="1:10" ht="16.5" x14ac:dyDescent="0.35">
      <c r="A42" s="85"/>
      <c r="B42" s="58"/>
      <c r="C42" s="58"/>
      <c r="D42" s="91"/>
      <c r="E42" s="91"/>
      <c r="F42" s="87"/>
      <c r="G42" s="87"/>
      <c r="H42" s="72"/>
      <c r="I42" s="92"/>
      <c r="J42" s="13"/>
    </row>
    <row r="43" spans="1:10" ht="19.5" thickBot="1" x14ac:dyDescent="0.45">
      <c r="A43" s="55" t="s">
        <v>23</v>
      </c>
      <c r="B43" s="55" t="s">
        <v>24</v>
      </c>
      <c r="C43" s="57"/>
      <c r="D43" s="59"/>
      <c r="E43" s="59"/>
      <c r="F43" s="94"/>
      <c r="G43" s="95"/>
      <c r="H43" s="325" t="s">
        <v>41</v>
      </c>
      <c r="I43" s="320"/>
      <c r="J43" s="13"/>
    </row>
    <row r="44" spans="1:10" ht="18.75" thickTop="1" x14ac:dyDescent="0.35">
      <c r="A44" s="196"/>
      <c r="B44" s="197"/>
      <c r="C44" s="198"/>
      <c r="D44" s="197"/>
      <c r="E44" s="199" t="s">
        <v>191</v>
      </c>
      <c r="F44" s="200" t="s">
        <v>25</v>
      </c>
      <c r="G44" s="201" t="s">
        <v>26</v>
      </c>
      <c r="H44" s="202" t="s">
        <v>27</v>
      </c>
      <c r="I44" s="203" t="s">
        <v>40</v>
      </c>
      <c r="J44" s="13"/>
    </row>
    <row r="45" spans="1:10" x14ac:dyDescent="0.2">
      <c r="A45" s="204"/>
      <c r="B45" s="205"/>
      <c r="C45" s="205"/>
      <c r="D45" s="205"/>
      <c r="E45" s="204"/>
      <c r="F45" s="318"/>
      <c r="G45" s="206"/>
      <c r="H45" s="207">
        <v>41274</v>
      </c>
      <c r="I45" s="208">
        <v>41274</v>
      </c>
      <c r="J45" s="13"/>
    </row>
    <row r="46" spans="1:10" x14ac:dyDescent="0.2">
      <c r="A46" s="204"/>
      <c r="B46" s="205"/>
      <c r="C46" s="205"/>
      <c r="D46" s="205"/>
      <c r="E46" s="204"/>
      <c r="F46" s="318"/>
      <c r="G46" s="209"/>
      <c r="H46" s="209"/>
      <c r="I46" s="210"/>
      <c r="J46" s="13"/>
    </row>
    <row r="47" spans="1:10" ht="13.5" thickBot="1" x14ac:dyDescent="0.25">
      <c r="A47" s="211"/>
      <c r="B47" s="212"/>
      <c r="C47" s="212"/>
      <c r="D47" s="212"/>
      <c r="E47" s="211"/>
      <c r="F47" s="213"/>
      <c r="G47" s="214"/>
      <c r="H47" s="214"/>
      <c r="I47" s="215"/>
      <c r="J47" s="13"/>
    </row>
    <row r="48" spans="1:10" ht="13.5" thickTop="1" x14ac:dyDescent="0.2">
      <c r="A48" s="96"/>
      <c r="B48" s="97"/>
      <c r="C48" s="97" t="s">
        <v>20</v>
      </c>
      <c r="D48" s="97"/>
      <c r="E48" s="98">
        <v>279829</v>
      </c>
      <c r="F48" s="99">
        <v>0</v>
      </c>
      <c r="G48" s="100">
        <v>109000</v>
      </c>
      <c r="H48" s="100">
        <f>E48+F48-G48</f>
        <v>170829</v>
      </c>
      <c r="I48" s="125">
        <f>H48</f>
        <v>170829</v>
      </c>
      <c r="J48" s="13"/>
    </row>
    <row r="49" spans="1:10" x14ac:dyDescent="0.2">
      <c r="A49" s="102"/>
      <c r="B49" s="103"/>
      <c r="C49" s="103" t="s">
        <v>28</v>
      </c>
      <c r="D49" s="103"/>
      <c r="E49" s="221">
        <v>112090.02</v>
      </c>
      <c r="F49" s="105">
        <v>84067</v>
      </c>
      <c r="G49" s="106">
        <v>77450</v>
      </c>
      <c r="H49" s="106">
        <f>E49+F49-G49</f>
        <v>118707.02000000002</v>
      </c>
      <c r="I49" s="126">
        <v>115871.99</v>
      </c>
      <c r="J49" s="13"/>
    </row>
    <row r="50" spans="1:10" x14ac:dyDescent="0.2">
      <c r="A50" s="102"/>
      <c r="B50" s="103"/>
      <c r="C50" s="103" t="s">
        <v>19</v>
      </c>
      <c r="D50" s="103"/>
      <c r="E50" s="104">
        <v>106598.02</v>
      </c>
      <c r="F50" s="105">
        <v>69471</v>
      </c>
      <c r="G50" s="106">
        <v>38031.230000000003</v>
      </c>
      <c r="H50" s="106">
        <f t="shared" ref="H50:H51" si="0">E50+F50-G50</f>
        <v>138037.79</v>
      </c>
      <c r="I50" s="126">
        <f>H50</f>
        <v>138037.79</v>
      </c>
      <c r="J50" s="13"/>
    </row>
    <row r="51" spans="1:10" x14ac:dyDescent="0.2">
      <c r="A51" s="102"/>
      <c r="B51" s="103"/>
      <c r="C51" s="103" t="s">
        <v>29</v>
      </c>
      <c r="D51" s="103"/>
      <c r="E51" s="104">
        <v>96818.4</v>
      </c>
      <c r="F51" s="105">
        <v>0</v>
      </c>
      <c r="G51" s="106">
        <v>0</v>
      </c>
      <c r="H51" s="106">
        <f t="shared" si="0"/>
        <v>96818.4</v>
      </c>
      <c r="I51" s="126">
        <f>H51</f>
        <v>96818.4</v>
      </c>
      <c r="J51" s="13"/>
    </row>
    <row r="52" spans="1:10" ht="18.75" thickBot="1" x14ac:dyDescent="0.4">
      <c r="A52" s="108" t="s">
        <v>12</v>
      </c>
      <c r="B52" s="109"/>
      <c r="C52" s="109"/>
      <c r="D52" s="109"/>
      <c r="E52" s="110">
        <f>E48+E49+E50+E51</f>
        <v>595335.44000000006</v>
      </c>
      <c r="F52" s="111">
        <f>F48+F49+F50+F51</f>
        <v>153538</v>
      </c>
      <c r="G52" s="111">
        <f>G48+G49+G50+G51</f>
        <v>224481.23</v>
      </c>
      <c r="H52" s="111">
        <f>H48+H49+H50+H51</f>
        <v>524392.21000000008</v>
      </c>
      <c r="I52" s="112">
        <f>I48+I49+I50+I51</f>
        <v>521557.18000000005</v>
      </c>
      <c r="J52" s="13"/>
    </row>
    <row r="53" spans="1:10" ht="18.75" thickTop="1" x14ac:dyDescent="0.35">
      <c r="A53" s="113"/>
      <c r="B53" s="114"/>
      <c r="C53" s="114"/>
      <c r="D53" s="59"/>
      <c r="E53" s="59"/>
      <c r="F53" s="94"/>
      <c r="G53" s="95"/>
      <c r="H53" s="115"/>
      <c r="I53" s="115"/>
      <c r="J53" s="13"/>
    </row>
    <row r="54" spans="1:10" ht="18" x14ac:dyDescent="0.35">
      <c r="A54" s="113"/>
      <c r="B54" s="114"/>
      <c r="C54" s="114"/>
      <c r="D54" s="59"/>
      <c r="E54" s="59"/>
      <c r="F54" s="94"/>
      <c r="G54" s="116"/>
      <c r="H54" s="117"/>
      <c r="I54" s="117"/>
      <c r="J54" s="13"/>
    </row>
    <row r="55" spans="1:10" ht="1.5" customHeight="1" x14ac:dyDescent="0.35">
      <c r="A55" s="118"/>
      <c r="B55" s="119"/>
      <c r="C55" s="119"/>
      <c r="D55" s="120"/>
      <c r="E55" s="120"/>
      <c r="F55" s="117"/>
      <c r="G55" s="117"/>
      <c r="H55" s="117"/>
      <c r="I55" s="117"/>
      <c r="J55" s="13"/>
    </row>
    <row r="56" spans="1:10" x14ac:dyDescent="0.2">
      <c r="A56" s="121"/>
      <c r="B56" s="121"/>
      <c r="C56" s="121"/>
      <c r="D56" s="121"/>
      <c r="E56" s="121"/>
      <c r="F56" s="121"/>
      <c r="G56" s="121"/>
      <c r="H56" s="121"/>
      <c r="I56" s="121"/>
    </row>
  </sheetData>
  <mergeCells count="10">
    <mergeCell ref="A2:D2"/>
    <mergeCell ref="E2:I2"/>
    <mergeCell ref="E3:I3"/>
    <mergeCell ref="E4:I4"/>
    <mergeCell ref="F45:F46"/>
    <mergeCell ref="E5:I5"/>
    <mergeCell ref="E7:I7"/>
    <mergeCell ref="H13:I13"/>
    <mergeCell ref="A32:I34"/>
    <mergeCell ref="H43:I43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topLeftCell="A10" zoomScaleNormal="100" workbookViewId="0">
      <selection activeCell="B35" sqref="B35:B36"/>
    </sheetView>
  </sheetViews>
  <sheetFormatPr defaultRowHeight="12.75" x14ac:dyDescent="0.2"/>
  <cols>
    <col min="1" max="1" width="7.5703125" style="38" customWidth="1"/>
    <col min="2" max="2" width="2.5703125" style="38" customWidth="1"/>
    <col min="3" max="3" width="8.42578125" style="38" customWidth="1"/>
    <col min="4" max="4" width="8.28515625" style="38" customWidth="1"/>
    <col min="5" max="5" width="14.7109375" style="38" customWidth="1"/>
    <col min="6" max="6" width="15.5703125" style="38" customWidth="1"/>
    <col min="7" max="8" width="14.7109375" style="38" customWidth="1"/>
    <col min="9" max="9" width="14.85546875" style="38" customWidth="1"/>
    <col min="10" max="10" width="16.85546875" style="38" customWidth="1"/>
    <col min="11" max="16384" width="9.140625" style="12"/>
  </cols>
  <sheetData>
    <row r="1" spans="1:10" ht="19.5" x14ac:dyDescent="0.4">
      <c r="A1" s="36" t="s">
        <v>0</v>
      </c>
      <c r="B1" s="37"/>
      <c r="C1" s="37"/>
      <c r="D1" s="37"/>
    </row>
    <row r="2" spans="1:10" ht="19.5" x14ac:dyDescent="0.4">
      <c r="A2" s="314" t="s">
        <v>1</v>
      </c>
      <c r="B2" s="314"/>
      <c r="C2" s="314"/>
      <c r="D2" s="314"/>
      <c r="E2" s="315" t="s">
        <v>187</v>
      </c>
      <c r="F2" s="315"/>
      <c r="G2" s="315"/>
      <c r="H2" s="315"/>
      <c r="I2" s="315"/>
      <c r="J2" s="40"/>
    </row>
    <row r="3" spans="1:10" ht="9.75" customHeight="1" x14ac:dyDescent="0.4">
      <c r="A3" s="39"/>
      <c r="B3" s="39"/>
      <c r="C3" s="39"/>
      <c r="D3" s="39"/>
      <c r="E3" s="316" t="s">
        <v>32</v>
      </c>
      <c r="F3" s="316"/>
      <c r="G3" s="316"/>
      <c r="H3" s="316"/>
      <c r="I3" s="316"/>
      <c r="J3" s="40"/>
    </row>
    <row r="4" spans="1:10" ht="15.75" x14ac:dyDescent="0.25">
      <c r="A4" s="41" t="s">
        <v>2</v>
      </c>
      <c r="E4" s="326" t="s">
        <v>112</v>
      </c>
      <c r="F4" s="326"/>
      <c r="G4" s="326"/>
      <c r="H4" s="326"/>
      <c r="I4" s="326"/>
    </row>
    <row r="5" spans="1:10" ht="7.5" customHeight="1" x14ac:dyDescent="0.25">
      <c r="A5" s="41"/>
      <c r="E5" s="316" t="s">
        <v>32</v>
      </c>
      <c r="F5" s="316"/>
      <c r="G5" s="316"/>
      <c r="H5" s="316"/>
      <c r="I5" s="316"/>
    </row>
    <row r="6" spans="1:10" ht="19.5" x14ac:dyDescent="0.4">
      <c r="A6" s="40" t="s">
        <v>154</v>
      </c>
      <c r="E6" s="43">
        <v>61985953</v>
      </c>
      <c r="F6" s="43"/>
      <c r="G6" s="44" t="s">
        <v>3</v>
      </c>
      <c r="H6" s="42"/>
      <c r="I6" s="42">
        <v>1038</v>
      </c>
    </row>
    <row r="7" spans="1:10" ht="8.25" customHeight="1" x14ac:dyDescent="0.4">
      <c r="A7" s="40"/>
      <c r="E7" s="316" t="s">
        <v>33</v>
      </c>
      <c r="F7" s="316"/>
      <c r="G7" s="316"/>
      <c r="H7" s="316"/>
      <c r="I7" s="316"/>
    </row>
    <row r="8" spans="1:10" ht="19.5" hidden="1" x14ac:dyDescent="0.4">
      <c r="A8" s="40"/>
      <c r="E8" s="42"/>
      <c r="F8" s="42"/>
      <c r="G8" s="42"/>
      <c r="H8" s="44"/>
      <c r="I8" s="42"/>
    </row>
    <row r="9" spans="1:10" ht="30.75" customHeight="1" x14ac:dyDescent="0.4">
      <c r="A9" s="40"/>
      <c r="E9" s="42"/>
      <c r="F9" s="42"/>
      <c r="G9" s="42"/>
      <c r="H9" s="44"/>
      <c r="I9" s="42"/>
    </row>
    <row r="11" spans="1:10" s="6" customFormat="1" ht="15" customHeight="1" x14ac:dyDescent="0.4">
      <c r="A11" s="45"/>
      <c r="B11" s="46"/>
      <c r="C11" s="46"/>
      <c r="D11" s="46"/>
      <c r="E11" s="47" t="s">
        <v>4</v>
      </c>
      <c r="F11" s="47" t="s">
        <v>5</v>
      </c>
      <c r="G11" s="48" t="s">
        <v>6</v>
      </c>
      <c r="H11" s="49" t="s">
        <v>7</v>
      </c>
      <c r="I11" s="49"/>
      <c r="J11" s="46"/>
    </row>
    <row r="12" spans="1:10" s="6" customFormat="1" ht="15" customHeight="1" x14ac:dyDescent="0.4">
      <c r="A12" s="50"/>
      <c r="B12" s="50"/>
      <c r="C12" s="50"/>
      <c r="D12" s="50"/>
      <c r="E12" s="47" t="s">
        <v>8</v>
      </c>
      <c r="F12" s="47" t="s">
        <v>8</v>
      </c>
      <c r="G12" s="48" t="s">
        <v>9</v>
      </c>
      <c r="H12" s="51" t="s">
        <v>10</v>
      </c>
      <c r="I12" s="52" t="s">
        <v>11</v>
      </c>
      <c r="J12" s="46"/>
    </row>
    <row r="13" spans="1:10" s="6" customFormat="1" ht="12.75" customHeight="1" x14ac:dyDescent="0.2">
      <c r="A13" s="50"/>
      <c r="B13" s="50"/>
      <c r="C13" s="50"/>
      <c r="D13" s="50"/>
      <c r="E13" s="47" t="s">
        <v>12</v>
      </c>
      <c r="F13" s="47" t="s">
        <v>12</v>
      </c>
      <c r="G13" s="53"/>
      <c r="H13" s="327" t="s">
        <v>186</v>
      </c>
      <c r="I13" s="327"/>
      <c r="J13" s="46"/>
    </row>
    <row r="14" spans="1:10" s="6" customFormat="1" ht="12.75" customHeight="1" x14ac:dyDescent="0.2">
      <c r="A14" s="50"/>
      <c r="B14" s="50"/>
      <c r="C14" s="50"/>
      <c r="D14" s="50"/>
      <c r="E14" s="47"/>
      <c r="F14" s="47"/>
      <c r="G14" s="53"/>
      <c r="H14" s="1"/>
      <c r="I14" s="54"/>
      <c r="J14" s="46"/>
    </row>
    <row r="15" spans="1:10" s="6" customFormat="1" ht="18.75" x14ac:dyDescent="0.4">
      <c r="A15" s="55" t="s">
        <v>13</v>
      </c>
      <c r="B15" s="55"/>
      <c r="C15" s="56"/>
      <c r="D15" s="57"/>
      <c r="E15" s="58"/>
      <c r="F15" s="58"/>
      <c r="G15" s="59"/>
      <c r="H15" s="50"/>
      <c r="I15" s="50"/>
      <c r="J15" s="46"/>
    </row>
    <row r="16" spans="1:10" s="6" customFormat="1" ht="19.5" x14ac:dyDescent="0.4">
      <c r="A16" s="60" t="s">
        <v>14</v>
      </c>
      <c r="B16" s="55"/>
      <c r="C16" s="56"/>
      <c r="D16" s="57"/>
      <c r="E16" s="218">
        <v>1748000</v>
      </c>
      <c r="F16" s="219">
        <v>13780019</v>
      </c>
      <c r="G16" s="9">
        <f>H16+I16</f>
        <v>13770161.690000001</v>
      </c>
      <c r="H16" s="218">
        <v>13646246.140000001</v>
      </c>
      <c r="I16" s="218">
        <v>123915.55</v>
      </c>
      <c r="J16" s="46"/>
    </row>
    <row r="17" spans="1:10" s="6" customFormat="1" ht="20.25" customHeight="1" x14ac:dyDescent="0.35">
      <c r="A17" s="3"/>
      <c r="B17" s="46"/>
      <c r="C17" s="46"/>
      <c r="D17" s="46"/>
      <c r="J17" s="46"/>
    </row>
    <row r="18" spans="1:10" s="6" customFormat="1" ht="19.5" x14ac:dyDescent="0.4">
      <c r="A18" s="60" t="s">
        <v>15</v>
      </c>
      <c r="B18" s="4"/>
      <c r="C18" s="4"/>
      <c r="D18" s="4"/>
      <c r="E18" s="218">
        <v>1768000</v>
      </c>
      <c r="F18" s="219">
        <v>13668786.279999999</v>
      </c>
      <c r="G18" s="9">
        <f>H18+I18</f>
        <v>13828328.369999999</v>
      </c>
      <c r="H18" s="218">
        <v>13646983.369999999</v>
      </c>
      <c r="I18" s="218">
        <v>181345</v>
      </c>
      <c r="J18" s="4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61"/>
      <c r="F20" s="61"/>
      <c r="G20" s="62"/>
      <c r="H20" s="2"/>
      <c r="I20" s="2"/>
      <c r="J20" s="5"/>
    </row>
    <row r="21" spans="1:10" ht="19.5" x14ac:dyDescent="0.4">
      <c r="A21" s="63" t="s">
        <v>16</v>
      </c>
      <c r="B21" s="61"/>
      <c r="C21" s="61"/>
      <c r="D21" s="61"/>
      <c r="E21" s="61"/>
      <c r="F21" s="61"/>
      <c r="G21" s="64"/>
      <c r="H21" s="62"/>
      <c r="I21" s="62"/>
      <c r="J21" s="62"/>
    </row>
    <row r="22" spans="1:10" ht="18" x14ac:dyDescent="0.35">
      <c r="A22" s="61"/>
      <c r="B22" s="61"/>
      <c r="C22" s="65" t="s">
        <v>38</v>
      </c>
      <c r="D22" s="61"/>
      <c r="E22" s="61"/>
      <c r="F22" s="61"/>
      <c r="G22" s="7">
        <f>H22+I22</f>
        <v>0</v>
      </c>
      <c r="H22" s="8">
        <v>0</v>
      </c>
      <c r="I22" s="8">
        <v>0</v>
      </c>
      <c r="J22" s="62"/>
    </row>
    <row r="23" spans="1:10" ht="18" x14ac:dyDescent="0.35">
      <c r="A23" s="61"/>
      <c r="B23" s="61"/>
      <c r="C23" s="65"/>
      <c r="D23" s="61"/>
      <c r="E23" s="61"/>
      <c r="F23" s="61"/>
      <c r="G23" s="7"/>
      <c r="H23" s="8"/>
      <c r="I23" s="8"/>
      <c r="J23" s="62"/>
    </row>
    <row r="24" spans="1:10" ht="22.5" x14ac:dyDescent="0.45">
      <c r="A24" s="66" t="s">
        <v>34</v>
      </c>
      <c r="B24" s="66"/>
      <c r="C24" s="67"/>
      <c r="D24" s="66"/>
      <c r="E24" s="66"/>
      <c r="F24" s="66"/>
      <c r="G24" s="68">
        <f>G18-G16-G22</f>
        <v>58166.679999997839</v>
      </c>
      <c r="H24" s="68">
        <f>H18-H16-H22</f>
        <v>737.22999999858439</v>
      </c>
      <c r="I24" s="68">
        <f>I18-I16-I22</f>
        <v>57429.45</v>
      </c>
      <c r="J24" s="69"/>
    </row>
    <row r="26" spans="1:10" ht="24" customHeight="1" x14ac:dyDescent="0.2">
      <c r="H26" s="70"/>
    </row>
    <row r="28" spans="1:10" ht="19.5" x14ac:dyDescent="0.4">
      <c r="A28" s="55" t="s">
        <v>17</v>
      </c>
      <c r="B28" s="55" t="s">
        <v>35</v>
      </c>
      <c r="C28" s="55"/>
      <c r="D28" s="4"/>
      <c r="E28" s="4"/>
      <c r="F28" s="50"/>
      <c r="G28" s="71">
        <f>G29+G30+G31</f>
        <v>58166.68</v>
      </c>
      <c r="H28" s="72"/>
      <c r="I28" s="73"/>
      <c r="J28" s="70"/>
    </row>
    <row r="29" spans="1:10" s="6" customFormat="1" ht="18.75" x14ac:dyDescent="0.4">
      <c r="A29" s="74"/>
      <c r="B29" s="74"/>
      <c r="C29" s="75" t="s">
        <v>18</v>
      </c>
      <c r="D29" s="76"/>
      <c r="E29" s="77"/>
      <c r="F29" s="70" t="s">
        <v>20</v>
      </c>
      <c r="G29" s="8">
        <v>2000</v>
      </c>
      <c r="H29" s="72"/>
      <c r="I29" s="73"/>
    </row>
    <row r="30" spans="1:10" s="6" customFormat="1" ht="18.75" x14ac:dyDescent="0.4">
      <c r="A30" s="74"/>
      <c r="B30" s="74"/>
      <c r="C30" s="75"/>
      <c r="D30" s="76"/>
      <c r="E30" s="77"/>
      <c r="F30" s="70" t="s">
        <v>19</v>
      </c>
      <c r="G30" s="8">
        <v>23617.95</v>
      </c>
      <c r="H30" s="72"/>
      <c r="I30" s="73"/>
    </row>
    <row r="31" spans="1:10" s="6" customFormat="1" ht="18.75" x14ac:dyDescent="0.4">
      <c r="A31" s="74"/>
      <c r="B31" s="74"/>
      <c r="C31" s="75" t="s">
        <v>21</v>
      </c>
      <c r="D31" s="76"/>
      <c r="E31" s="77"/>
      <c r="F31" s="70" t="s">
        <v>155</v>
      </c>
      <c r="G31" s="78">
        <v>32548.73</v>
      </c>
      <c r="H31" s="79"/>
      <c r="I31" s="73"/>
    </row>
    <row r="32" spans="1:10" s="6" customFormat="1" ht="12.75" customHeight="1" x14ac:dyDescent="0.2">
      <c r="A32" s="332" t="s">
        <v>192</v>
      </c>
      <c r="B32" s="333"/>
      <c r="C32" s="333"/>
      <c r="D32" s="333"/>
      <c r="E32" s="333"/>
      <c r="F32" s="333"/>
      <c r="G32" s="333"/>
      <c r="H32" s="333"/>
      <c r="I32" s="333"/>
    </row>
    <row r="33" spans="1:10" s="6" customFormat="1" ht="12.75" customHeight="1" x14ac:dyDescent="0.2">
      <c r="A33" s="333"/>
      <c r="B33" s="333"/>
      <c r="C33" s="333"/>
      <c r="D33" s="333"/>
      <c r="E33" s="333"/>
      <c r="F33" s="333"/>
      <c r="G33" s="333"/>
      <c r="H33" s="333"/>
      <c r="I33" s="333"/>
    </row>
    <row r="34" spans="1:10" s="6" customFormat="1" ht="12.75" customHeight="1" x14ac:dyDescent="0.2">
      <c r="A34" s="333"/>
      <c r="B34" s="333"/>
      <c r="C34" s="333"/>
      <c r="D34" s="333"/>
      <c r="E34" s="333"/>
      <c r="F34" s="333"/>
      <c r="G34" s="333"/>
      <c r="H34" s="333"/>
      <c r="I34" s="333"/>
    </row>
    <row r="35" spans="1:10" ht="3.75" customHeight="1" x14ac:dyDescent="0.2">
      <c r="A35" s="333"/>
      <c r="B35" s="333"/>
      <c r="C35" s="333"/>
      <c r="D35" s="333"/>
      <c r="E35" s="333"/>
      <c r="F35" s="333"/>
      <c r="G35" s="333"/>
      <c r="H35" s="333"/>
      <c r="I35" s="333"/>
      <c r="J35" s="80"/>
    </row>
    <row r="36" spans="1:10" ht="19.5" x14ac:dyDescent="0.4">
      <c r="A36" s="55" t="s">
        <v>22</v>
      </c>
      <c r="B36" s="55" t="s">
        <v>30</v>
      </c>
      <c r="C36" s="55"/>
      <c r="D36" s="81"/>
      <c r="E36" s="59"/>
      <c r="F36" s="4"/>
      <c r="G36" s="82"/>
      <c r="H36" s="73"/>
      <c r="I36" s="73"/>
      <c r="J36" s="80"/>
    </row>
    <row r="37" spans="1:10" ht="18.75" x14ac:dyDescent="0.4">
      <c r="A37" s="55"/>
      <c r="B37" s="55"/>
      <c r="C37" s="55"/>
      <c r="D37" s="81"/>
      <c r="F37" s="83" t="s">
        <v>36</v>
      </c>
      <c r="G37" s="194" t="s">
        <v>6</v>
      </c>
      <c r="H37" s="50"/>
      <c r="I37" s="84" t="s">
        <v>39</v>
      </c>
      <c r="J37" s="80"/>
    </row>
    <row r="38" spans="1:10" ht="15" customHeight="1" x14ac:dyDescent="0.35">
      <c r="A38" s="85" t="s">
        <v>31</v>
      </c>
      <c r="B38" s="86"/>
      <c r="C38" s="3"/>
      <c r="D38" s="86"/>
      <c r="E38" s="59"/>
      <c r="F38" s="124">
        <v>0</v>
      </c>
      <c r="G38" s="124">
        <v>0</v>
      </c>
      <c r="H38" s="217"/>
      <c r="I38" s="92" t="s">
        <v>157</v>
      </c>
      <c r="J38" s="80"/>
    </row>
    <row r="39" spans="1:10" ht="16.5" x14ac:dyDescent="0.35">
      <c r="A39" s="85" t="s">
        <v>42</v>
      </c>
      <c r="B39" s="86"/>
      <c r="C39" s="3"/>
      <c r="D39" s="89"/>
      <c r="E39" s="89"/>
      <c r="F39" s="124">
        <v>556000</v>
      </c>
      <c r="G39" s="124">
        <v>555770</v>
      </c>
      <c r="H39" s="217"/>
      <c r="I39" s="88">
        <f>G39/F39</f>
        <v>0.99958633093525184</v>
      </c>
      <c r="J39" s="13"/>
    </row>
    <row r="40" spans="1:10" ht="16.5" x14ac:dyDescent="0.35">
      <c r="A40" s="85" t="s">
        <v>43</v>
      </c>
      <c r="B40" s="86"/>
      <c r="C40" s="3"/>
      <c r="D40" s="89"/>
      <c r="E40" s="89"/>
      <c r="F40" s="124">
        <v>0</v>
      </c>
      <c r="G40" s="124">
        <v>0</v>
      </c>
      <c r="H40" s="217"/>
      <c r="I40" s="88" t="s">
        <v>157</v>
      </c>
      <c r="J40" s="13"/>
    </row>
    <row r="41" spans="1:10" ht="16.5" customHeight="1" x14ac:dyDescent="0.2">
      <c r="A41" s="90" t="s">
        <v>171</v>
      </c>
      <c r="B41" s="90"/>
      <c r="C41" s="90"/>
      <c r="D41" s="90"/>
      <c r="E41" s="90"/>
      <c r="F41" s="124">
        <v>417250</v>
      </c>
      <c r="G41" s="124">
        <v>417250</v>
      </c>
      <c r="H41" s="217"/>
      <c r="I41" s="88">
        <f>G41/F41</f>
        <v>1</v>
      </c>
      <c r="J41" s="13"/>
    </row>
    <row r="42" spans="1:10" ht="16.5" x14ac:dyDescent="0.35">
      <c r="A42" s="85" t="s">
        <v>37</v>
      </c>
      <c r="B42" s="58"/>
      <c r="C42" s="58"/>
      <c r="D42" s="91"/>
      <c r="E42" s="91" t="s">
        <v>156</v>
      </c>
      <c r="F42" s="124">
        <v>0</v>
      </c>
      <c r="G42" s="124">
        <v>0</v>
      </c>
      <c r="H42" s="217"/>
      <c r="I42" s="92" t="s">
        <v>157</v>
      </c>
      <c r="J42" s="13"/>
    </row>
    <row r="43" spans="1:10" ht="16.5" x14ac:dyDescent="0.35">
      <c r="A43" s="276" t="s">
        <v>214</v>
      </c>
      <c r="B43" s="58"/>
      <c r="C43" s="58"/>
      <c r="D43" s="91"/>
      <c r="E43" s="91"/>
      <c r="F43" s="87"/>
      <c r="G43" s="87"/>
      <c r="H43" s="72"/>
      <c r="I43" s="92"/>
      <c r="J43" s="13"/>
    </row>
    <row r="44" spans="1:10" ht="19.5" thickBot="1" x14ac:dyDescent="0.45">
      <c r="A44" s="55" t="s">
        <v>23</v>
      </c>
      <c r="B44" s="55" t="s">
        <v>24</v>
      </c>
      <c r="C44" s="57"/>
      <c r="D44" s="59"/>
      <c r="E44" s="59"/>
      <c r="F44" s="94"/>
      <c r="G44" s="95"/>
      <c r="H44" s="325" t="s">
        <v>41</v>
      </c>
      <c r="I44" s="320"/>
      <c r="J44" s="13"/>
    </row>
    <row r="45" spans="1:10" ht="18.75" thickTop="1" x14ac:dyDescent="0.35">
      <c r="A45" s="196"/>
      <c r="B45" s="197"/>
      <c r="C45" s="198"/>
      <c r="D45" s="197"/>
      <c r="E45" s="199" t="s">
        <v>191</v>
      </c>
      <c r="F45" s="200" t="s">
        <v>25</v>
      </c>
      <c r="G45" s="201" t="s">
        <v>26</v>
      </c>
      <c r="H45" s="202" t="s">
        <v>27</v>
      </c>
      <c r="I45" s="203" t="s">
        <v>40</v>
      </c>
      <c r="J45" s="13"/>
    </row>
    <row r="46" spans="1:10" x14ac:dyDescent="0.2">
      <c r="A46" s="204"/>
      <c r="B46" s="205"/>
      <c r="C46" s="205"/>
      <c r="D46" s="205"/>
      <c r="E46" s="204"/>
      <c r="F46" s="318"/>
      <c r="G46" s="206"/>
      <c r="H46" s="207">
        <v>41274</v>
      </c>
      <c r="I46" s="208">
        <v>41274</v>
      </c>
      <c r="J46" s="13"/>
    </row>
    <row r="47" spans="1:10" x14ac:dyDescent="0.2">
      <c r="A47" s="204"/>
      <c r="B47" s="205"/>
      <c r="C47" s="205"/>
      <c r="D47" s="205"/>
      <c r="E47" s="204"/>
      <c r="F47" s="318"/>
      <c r="G47" s="209"/>
      <c r="H47" s="209"/>
      <c r="I47" s="210"/>
      <c r="J47" s="13"/>
    </row>
    <row r="48" spans="1:10" ht="13.5" thickBot="1" x14ac:dyDescent="0.25">
      <c r="A48" s="211"/>
      <c r="B48" s="212"/>
      <c r="C48" s="212"/>
      <c r="D48" s="212"/>
      <c r="E48" s="211"/>
      <c r="F48" s="213"/>
      <c r="G48" s="214"/>
      <c r="H48" s="214"/>
      <c r="I48" s="215"/>
      <c r="J48" s="13"/>
    </row>
    <row r="49" spans="1:10" ht="13.5" thickTop="1" x14ac:dyDescent="0.2">
      <c r="A49" s="96"/>
      <c r="B49" s="97"/>
      <c r="C49" s="97" t="s">
        <v>20</v>
      </c>
      <c r="D49" s="97"/>
      <c r="E49" s="230">
        <v>3845</v>
      </c>
      <c r="F49" s="231">
        <v>0</v>
      </c>
      <c r="G49" s="232">
        <v>2000</v>
      </c>
      <c r="H49" s="232">
        <f>E49+F49-G49</f>
        <v>1845</v>
      </c>
      <c r="I49" s="233">
        <f>H49</f>
        <v>1845</v>
      </c>
      <c r="J49" s="13"/>
    </row>
    <row r="50" spans="1:10" x14ac:dyDescent="0.2">
      <c r="A50" s="102"/>
      <c r="B50" s="103"/>
      <c r="C50" s="103" t="s">
        <v>28</v>
      </c>
      <c r="D50" s="103"/>
      <c r="E50" s="234">
        <v>18567.71</v>
      </c>
      <c r="F50" s="235">
        <v>77929.789999999994</v>
      </c>
      <c r="G50" s="236">
        <v>62229</v>
      </c>
      <c r="H50" s="236">
        <f>E50+F50-G50</f>
        <v>34268.5</v>
      </c>
      <c r="I50" s="237">
        <v>26647.61</v>
      </c>
      <c r="J50" s="13"/>
    </row>
    <row r="51" spans="1:10" x14ac:dyDescent="0.2">
      <c r="A51" s="102"/>
      <c r="B51" s="103"/>
      <c r="C51" s="103" t="s">
        <v>19</v>
      </c>
      <c r="D51" s="103"/>
      <c r="E51" s="234">
        <v>0</v>
      </c>
      <c r="F51" s="235">
        <v>146870.39999999999</v>
      </c>
      <c r="G51" s="236">
        <v>0</v>
      </c>
      <c r="H51" s="236">
        <f t="shared" ref="H51:H52" si="0">E51+F51-G51</f>
        <v>146870.39999999999</v>
      </c>
      <c r="I51" s="237">
        <f>H51</f>
        <v>146870.39999999999</v>
      </c>
      <c r="J51" s="13"/>
    </row>
    <row r="52" spans="1:10" x14ac:dyDescent="0.2">
      <c r="A52" s="102"/>
      <c r="B52" s="103"/>
      <c r="C52" s="103" t="s">
        <v>29</v>
      </c>
      <c r="D52" s="103"/>
      <c r="E52" s="234">
        <v>155742.46</v>
      </c>
      <c r="F52" s="235">
        <v>606491</v>
      </c>
      <c r="G52" s="236">
        <v>689810.8</v>
      </c>
      <c r="H52" s="236">
        <f t="shared" si="0"/>
        <v>72422.659999999916</v>
      </c>
      <c r="I52" s="237">
        <f>H52</f>
        <v>72422.659999999916</v>
      </c>
      <c r="J52" s="13"/>
    </row>
    <row r="53" spans="1:10" ht="18.75" thickBot="1" x14ac:dyDescent="0.4">
      <c r="A53" s="108" t="s">
        <v>12</v>
      </c>
      <c r="B53" s="109"/>
      <c r="C53" s="109"/>
      <c r="D53" s="109"/>
      <c r="E53" s="110">
        <f>E49+E50+E51+E52</f>
        <v>178155.16999999998</v>
      </c>
      <c r="F53" s="111">
        <f>F49+F50+F51+F52</f>
        <v>831291.19</v>
      </c>
      <c r="G53" s="111">
        <f>G49+G50+G51+G52</f>
        <v>754039.8</v>
      </c>
      <c r="H53" s="111">
        <f>H49+H50+H51+H52</f>
        <v>255406.55999999991</v>
      </c>
      <c r="I53" s="112">
        <f>I49+I50+I51+I52</f>
        <v>247785.66999999993</v>
      </c>
      <c r="J53" s="13"/>
    </row>
    <row r="54" spans="1:10" ht="18.75" thickTop="1" x14ac:dyDescent="0.35">
      <c r="A54" s="113"/>
      <c r="B54" s="114"/>
      <c r="C54" s="114"/>
      <c r="D54" s="59"/>
      <c r="E54" s="59"/>
      <c r="F54" s="94"/>
      <c r="G54" s="95"/>
      <c r="H54" s="115"/>
      <c r="I54" s="115"/>
      <c r="J54" s="13"/>
    </row>
    <row r="55" spans="1:10" ht="18" x14ac:dyDescent="0.35">
      <c r="A55" s="113"/>
      <c r="B55" s="114"/>
      <c r="C55" s="114"/>
      <c r="D55" s="59"/>
      <c r="E55" s="59"/>
      <c r="F55" s="94"/>
      <c r="G55" s="116"/>
      <c r="H55" s="117"/>
      <c r="I55" s="117"/>
      <c r="J55" s="13"/>
    </row>
    <row r="56" spans="1:10" ht="1.5" customHeight="1" x14ac:dyDescent="0.35">
      <c r="A56" s="118"/>
      <c r="B56" s="119"/>
      <c r="C56" s="119"/>
      <c r="D56" s="120"/>
      <c r="E56" s="120"/>
      <c r="F56" s="117"/>
      <c r="G56" s="117"/>
      <c r="H56" s="117"/>
      <c r="I56" s="117"/>
      <c r="J56" s="13"/>
    </row>
    <row r="57" spans="1:10" x14ac:dyDescent="0.2">
      <c r="A57" s="121"/>
      <c r="B57" s="121"/>
      <c r="C57" s="121"/>
      <c r="D57" s="121"/>
      <c r="E57" s="121"/>
      <c r="F57" s="121"/>
      <c r="G57" s="121"/>
      <c r="H57" s="121"/>
      <c r="I57" s="121"/>
    </row>
  </sheetData>
  <mergeCells count="10">
    <mergeCell ref="A2:D2"/>
    <mergeCell ref="E2:I2"/>
    <mergeCell ref="E3:I3"/>
    <mergeCell ref="E4:I4"/>
    <mergeCell ref="F46:F47"/>
    <mergeCell ref="E5:I5"/>
    <mergeCell ref="E7:I7"/>
    <mergeCell ref="H13:I13"/>
    <mergeCell ref="A32:I35"/>
    <mergeCell ref="H44:I44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zoomScaleNormal="100" workbookViewId="0">
      <selection activeCell="B35" sqref="B35:B36"/>
    </sheetView>
  </sheetViews>
  <sheetFormatPr defaultRowHeight="12.75" x14ac:dyDescent="0.2"/>
  <cols>
    <col min="1" max="1" width="7.5703125" style="38" customWidth="1"/>
    <col min="2" max="2" width="2.5703125" style="38" customWidth="1"/>
    <col min="3" max="3" width="8.42578125" style="38" customWidth="1"/>
    <col min="4" max="4" width="8.28515625" style="38" customWidth="1"/>
    <col min="5" max="5" width="14.7109375" style="38" customWidth="1"/>
    <col min="6" max="6" width="15.5703125" style="38" customWidth="1"/>
    <col min="7" max="8" width="14.7109375" style="38" customWidth="1"/>
    <col min="9" max="9" width="15" style="38" customWidth="1"/>
    <col min="10" max="10" width="16.85546875" style="38" customWidth="1"/>
    <col min="11" max="16384" width="9.140625" style="12"/>
  </cols>
  <sheetData>
    <row r="1" spans="1:10" ht="19.5" x14ac:dyDescent="0.4">
      <c r="A1" s="36" t="s">
        <v>0</v>
      </c>
      <c r="B1" s="37"/>
      <c r="C1" s="37"/>
      <c r="D1" s="37"/>
    </row>
    <row r="2" spans="1:10" ht="19.5" x14ac:dyDescent="0.4">
      <c r="A2" s="314" t="s">
        <v>1</v>
      </c>
      <c r="B2" s="314"/>
      <c r="C2" s="314"/>
      <c r="D2" s="314"/>
      <c r="E2" s="315" t="s">
        <v>161</v>
      </c>
      <c r="F2" s="315"/>
      <c r="G2" s="315"/>
      <c r="H2" s="315"/>
      <c r="I2" s="315"/>
      <c r="J2" s="40"/>
    </row>
    <row r="3" spans="1:10" ht="9.75" customHeight="1" x14ac:dyDescent="0.4">
      <c r="A3" s="39"/>
      <c r="B3" s="39"/>
      <c r="C3" s="39"/>
      <c r="D3" s="39"/>
      <c r="E3" s="316" t="s">
        <v>32</v>
      </c>
      <c r="F3" s="316"/>
      <c r="G3" s="316"/>
      <c r="H3" s="316"/>
      <c r="I3" s="316"/>
      <c r="J3" s="40"/>
    </row>
    <row r="4" spans="1:10" ht="15.75" x14ac:dyDescent="0.25">
      <c r="A4" s="41" t="s">
        <v>2</v>
      </c>
      <c r="E4" s="326" t="s">
        <v>113</v>
      </c>
      <c r="F4" s="326"/>
      <c r="G4" s="326"/>
      <c r="H4" s="326"/>
      <c r="I4" s="326"/>
    </row>
    <row r="5" spans="1:10" ht="7.5" customHeight="1" x14ac:dyDescent="0.25">
      <c r="A5" s="41"/>
      <c r="E5" s="316" t="s">
        <v>32</v>
      </c>
      <c r="F5" s="316"/>
      <c r="G5" s="316"/>
      <c r="H5" s="316"/>
      <c r="I5" s="316"/>
    </row>
    <row r="6" spans="1:10" ht="19.5" x14ac:dyDescent="0.4">
      <c r="A6" s="40" t="s">
        <v>154</v>
      </c>
      <c r="E6" s="123" t="s">
        <v>158</v>
      </c>
      <c r="F6" s="43"/>
      <c r="G6" s="44" t="s">
        <v>3</v>
      </c>
      <c r="H6" s="42"/>
      <c r="I6" s="42">
        <v>1108</v>
      </c>
    </row>
    <row r="7" spans="1:10" ht="8.25" customHeight="1" x14ac:dyDescent="0.4">
      <c r="A7" s="40"/>
      <c r="E7" s="316" t="s">
        <v>33</v>
      </c>
      <c r="F7" s="316"/>
      <c r="G7" s="316"/>
      <c r="H7" s="316"/>
      <c r="I7" s="316"/>
    </row>
    <row r="8" spans="1:10" ht="19.5" hidden="1" x14ac:dyDescent="0.4">
      <c r="A8" s="40"/>
      <c r="E8" s="42"/>
      <c r="F8" s="42"/>
      <c r="G8" s="42"/>
      <c r="H8" s="44"/>
      <c r="I8" s="42"/>
    </row>
    <row r="9" spans="1:10" ht="30.75" customHeight="1" x14ac:dyDescent="0.4">
      <c r="A9" s="40"/>
      <c r="E9" s="42"/>
      <c r="F9" s="42"/>
      <c r="G9" s="42"/>
      <c r="H9" s="44"/>
      <c r="I9" s="42"/>
    </row>
    <row r="11" spans="1:10" s="6" customFormat="1" ht="15" customHeight="1" x14ac:dyDescent="0.4">
      <c r="A11" s="45"/>
      <c r="B11" s="46"/>
      <c r="C11" s="46"/>
      <c r="D11" s="46"/>
      <c r="E11" s="47" t="s">
        <v>4</v>
      </c>
      <c r="F11" s="47" t="s">
        <v>5</v>
      </c>
      <c r="G11" s="48" t="s">
        <v>6</v>
      </c>
      <c r="H11" s="49" t="s">
        <v>7</v>
      </c>
      <c r="I11" s="49"/>
      <c r="J11" s="46"/>
    </row>
    <row r="12" spans="1:10" s="6" customFormat="1" ht="15" customHeight="1" x14ac:dyDescent="0.4">
      <c r="A12" s="50"/>
      <c r="B12" s="50"/>
      <c r="C12" s="50"/>
      <c r="D12" s="50"/>
      <c r="E12" s="47" t="s">
        <v>8</v>
      </c>
      <c r="F12" s="47" t="s">
        <v>8</v>
      </c>
      <c r="G12" s="48" t="s">
        <v>9</v>
      </c>
      <c r="H12" s="51" t="s">
        <v>10</v>
      </c>
      <c r="I12" s="52" t="s">
        <v>11</v>
      </c>
      <c r="J12" s="46"/>
    </row>
    <row r="13" spans="1:10" s="6" customFormat="1" ht="12.75" customHeight="1" x14ac:dyDescent="0.2">
      <c r="A13" s="50"/>
      <c r="B13" s="50"/>
      <c r="C13" s="50"/>
      <c r="D13" s="50"/>
      <c r="E13" s="47" t="s">
        <v>12</v>
      </c>
      <c r="F13" s="47" t="s">
        <v>12</v>
      </c>
      <c r="G13" s="53"/>
      <c r="H13" s="327" t="s">
        <v>186</v>
      </c>
      <c r="I13" s="327"/>
      <c r="J13" s="46"/>
    </row>
    <row r="14" spans="1:10" s="6" customFormat="1" ht="12.75" customHeight="1" x14ac:dyDescent="0.2">
      <c r="A14" s="50"/>
      <c r="B14" s="50"/>
      <c r="C14" s="50"/>
      <c r="D14" s="50"/>
      <c r="E14" s="47"/>
      <c r="F14" s="47"/>
      <c r="G14" s="53"/>
      <c r="H14" s="1"/>
      <c r="I14" s="54"/>
      <c r="J14" s="46"/>
    </row>
    <row r="15" spans="1:10" s="6" customFormat="1" ht="18.75" x14ac:dyDescent="0.4">
      <c r="A15" s="55" t="s">
        <v>13</v>
      </c>
      <c r="B15" s="55"/>
      <c r="C15" s="56"/>
      <c r="D15" s="57"/>
      <c r="E15" s="58"/>
      <c r="F15" s="58"/>
      <c r="G15" s="59"/>
      <c r="H15" s="50"/>
      <c r="I15" s="50"/>
      <c r="J15" s="46"/>
    </row>
    <row r="16" spans="1:10" s="6" customFormat="1" ht="19.5" x14ac:dyDescent="0.4">
      <c r="A16" s="60" t="s">
        <v>14</v>
      </c>
      <c r="B16" s="55"/>
      <c r="C16" s="56"/>
      <c r="D16" s="57"/>
      <c r="E16" s="218">
        <v>13348000</v>
      </c>
      <c r="F16" s="219">
        <v>44088515.079999998</v>
      </c>
      <c r="G16" s="9">
        <f>H16+I16</f>
        <v>41769779.959999993</v>
      </c>
      <c r="H16" s="218">
        <v>41621729.229999997</v>
      </c>
      <c r="I16" s="218">
        <v>148050.73000000001</v>
      </c>
      <c r="J16" s="46"/>
    </row>
    <row r="17" spans="1:10" s="6" customFormat="1" ht="20.25" customHeight="1" x14ac:dyDescent="0.35">
      <c r="A17" s="3"/>
      <c r="B17" s="46"/>
      <c r="C17" s="46"/>
      <c r="D17" s="46"/>
      <c r="J17" s="46"/>
    </row>
    <row r="18" spans="1:10" s="6" customFormat="1" ht="19.5" x14ac:dyDescent="0.4">
      <c r="A18" s="60" t="s">
        <v>15</v>
      </c>
      <c r="B18" s="4"/>
      <c r="C18" s="4"/>
      <c r="D18" s="4"/>
      <c r="E18" s="218">
        <v>13348000</v>
      </c>
      <c r="F18" s="219">
        <v>44088515.079999998</v>
      </c>
      <c r="G18" s="9">
        <f>H18+I18</f>
        <v>41849026.229999997</v>
      </c>
      <c r="H18" s="218">
        <v>41621729.229999997</v>
      </c>
      <c r="I18" s="218">
        <v>227297</v>
      </c>
      <c r="J18" s="4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61"/>
      <c r="F20" s="61"/>
      <c r="G20" s="62"/>
      <c r="H20" s="2"/>
      <c r="I20" s="2"/>
      <c r="J20" s="5"/>
    </row>
    <row r="21" spans="1:10" ht="19.5" x14ac:dyDescent="0.4">
      <c r="A21" s="63" t="s">
        <v>16</v>
      </c>
      <c r="B21" s="61"/>
      <c r="C21" s="61"/>
      <c r="D21" s="61"/>
      <c r="E21" s="61"/>
      <c r="F21" s="61"/>
      <c r="G21" s="64"/>
      <c r="H21" s="62"/>
      <c r="I21" s="62"/>
      <c r="J21" s="62"/>
    </row>
    <row r="22" spans="1:10" ht="18" x14ac:dyDescent="0.35">
      <c r="A22" s="61"/>
      <c r="B22" s="61"/>
      <c r="C22" s="65" t="s">
        <v>38</v>
      </c>
      <c r="D22" s="61"/>
      <c r="E22" s="61"/>
      <c r="F22" s="61"/>
      <c r="G22" s="7">
        <f>H22+I22</f>
        <v>0</v>
      </c>
      <c r="H22" s="8">
        <v>0</v>
      </c>
      <c r="I22" s="8">
        <v>0</v>
      </c>
      <c r="J22" s="62"/>
    </row>
    <row r="23" spans="1:10" ht="18" x14ac:dyDescent="0.35">
      <c r="A23" s="61"/>
      <c r="B23" s="61"/>
      <c r="C23" s="65"/>
      <c r="D23" s="61"/>
      <c r="E23" s="61"/>
      <c r="F23" s="61"/>
      <c r="G23" s="7"/>
      <c r="H23" s="8"/>
      <c r="I23" s="8"/>
      <c r="J23" s="62"/>
    </row>
    <row r="24" spans="1:10" ht="22.5" x14ac:dyDescent="0.45">
      <c r="A24" s="66" t="s">
        <v>34</v>
      </c>
      <c r="B24" s="66"/>
      <c r="C24" s="67"/>
      <c r="D24" s="66"/>
      <c r="E24" s="66"/>
      <c r="F24" s="66"/>
      <c r="G24" s="68">
        <f>G18-G16-G22</f>
        <v>79246.270000003278</v>
      </c>
      <c r="H24" s="68">
        <f>H18-H16-H22</f>
        <v>0</v>
      </c>
      <c r="I24" s="68">
        <f>I18-I16-I22</f>
        <v>79246.26999999999</v>
      </c>
      <c r="J24" s="69"/>
    </row>
    <row r="26" spans="1:10" ht="24" customHeight="1" x14ac:dyDescent="0.2">
      <c r="H26" s="70"/>
    </row>
    <row r="28" spans="1:10" ht="19.5" x14ac:dyDescent="0.4">
      <c r="A28" s="55" t="s">
        <v>17</v>
      </c>
      <c r="B28" s="55" t="s">
        <v>35</v>
      </c>
      <c r="C28" s="55"/>
      <c r="D28" s="4"/>
      <c r="E28" s="4"/>
      <c r="F28" s="50"/>
      <c r="G28" s="71">
        <f>G29+G30+G31</f>
        <v>79246.26999999999</v>
      </c>
      <c r="H28" s="72"/>
      <c r="I28" s="73"/>
      <c r="J28" s="70"/>
    </row>
    <row r="29" spans="1:10" s="6" customFormat="1" ht="18.75" x14ac:dyDescent="0.4">
      <c r="A29" s="74"/>
      <c r="B29" s="74"/>
      <c r="C29" s="75" t="s">
        <v>18</v>
      </c>
      <c r="D29" s="76"/>
      <c r="E29" s="77"/>
      <c r="F29" s="70" t="s">
        <v>20</v>
      </c>
      <c r="G29" s="8">
        <v>20000</v>
      </c>
      <c r="H29" s="72"/>
      <c r="I29" s="73"/>
    </row>
    <row r="30" spans="1:10" s="6" customFormat="1" ht="18.75" x14ac:dyDescent="0.4">
      <c r="A30" s="74"/>
      <c r="B30" s="74"/>
      <c r="C30" s="75"/>
      <c r="D30" s="76"/>
      <c r="E30" s="77"/>
      <c r="F30" s="70" t="s">
        <v>19</v>
      </c>
      <c r="G30" s="8">
        <v>59246.27</v>
      </c>
      <c r="H30" s="72"/>
      <c r="I30" s="73"/>
    </row>
    <row r="31" spans="1:10" s="6" customFormat="1" ht="18.75" x14ac:dyDescent="0.4">
      <c r="A31" s="74"/>
      <c r="B31" s="74"/>
      <c r="C31" s="75" t="s">
        <v>21</v>
      </c>
      <c r="D31" s="76"/>
      <c r="E31" s="77"/>
      <c r="F31" s="70" t="s">
        <v>155</v>
      </c>
      <c r="G31" s="78">
        <v>0</v>
      </c>
      <c r="H31" s="79"/>
      <c r="I31" s="73"/>
    </row>
    <row r="32" spans="1:10" s="6" customFormat="1" x14ac:dyDescent="0.2">
      <c r="A32" s="321"/>
      <c r="B32" s="322"/>
      <c r="C32" s="322"/>
      <c r="D32" s="322"/>
      <c r="E32" s="322"/>
      <c r="F32" s="322"/>
      <c r="G32" s="322"/>
      <c r="H32" s="322"/>
      <c r="I32" s="322"/>
    </row>
    <row r="33" spans="1:10" s="6" customFormat="1" x14ac:dyDescent="0.2">
      <c r="A33" s="322"/>
      <c r="B33" s="322"/>
      <c r="C33" s="322"/>
      <c r="D33" s="322"/>
      <c r="E33" s="322"/>
      <c r="F33" s="322"/>
      <c r="G33" s="322"/>
      <c r="H33" s="322"/>
      <c r="I33" s="322"/>
    </row>
    <row r="34" spans="1:10" x14ac:dyDescent="0.2">
      <c r="A34" s="322"/>
      <c r="B34" s="322"/>
      <c r="C34" s="322"/>
      <c r="D34" s="322"/>
      <c r="E34" s="322"/>
      <c r="F34" s="322"/>
      <c r="G34" s="322"/>
      <c r="H34" s="322"/>
      <c r="I34" s="322"/>
      <c r="J34" s="80"/>
    </row>
    <row r="35" spans="1:10" ht="19.5" x14ac:dyDescent="0.4">
      <c r="A35" s="55" t="s">
        <v>22</v>
      </c>
      <c r="B35" s="55" t="s">
        <v>30</v>
      </c>
      <c r="C35" s="55"/>
      <c r="D35" s="81"/>
      <c r="E35" s="59"/>
      <c r="F35" s="4"/>
      <c r="G35" s="82"/>
      <c r="H35" s="73"/>
      <c r="I35" s="73"/>
      <c r="J35" s="80"/>
    </row>
    <row r="36" spans="1:10" ht="18.75" x14ac:dyDescent="0.4">
      <c r="A36" s="55"/>
      <c r="B36" s="55"/>
      <c r="C36" s="55"/>
      <c r="D36" s="81"/>
      <c r="F36" s="83" t="s">
        <v>36</v>
      </c>
      <c r="G36" s="194" t="s">
        <v>6</v>
      </c>
      <c r="H36" s="50"/>
      <c r="I36" s="84" t="s">
        <v>39</v>
      </c>
      <c r="J36" s="80"/>
    </row>
    <row r="37" spans="1:10" ht="15" customHeight="1" x14ac:dyDescent="0.35">
      <c r="A37" s="85" t="s">
        <v>31</v>
      </c>
      <c r="B37" s="86"/>
      <c r="C37" s="3"/>
      <c r="D37" s="86"/>
      <c r="E37" s="59"/>
      <c r="F37" s="124">
        <v>60000</v>
      </c>
      <c r="G37" s="124">
        <v>21110</v>
      </c>
      <c r="H37" s="217"/>
      <c r="I37" s="88">
        <f>G37/F37</f>
        <v>0.35183333333333333</v>
      </c>
      <c r="J37" s="80"/>
    </row>
    <row r="38" spans="1:10" ht="16.5" x14ac:dyDescent="0.35">
      <c r="A38" s="85" t="s">
        <v>42</v>
      </c>
      <c r="B38" s="86"/>
      <c r="C38" s="3"/>
      <c r="D38" s="89"/>
      <c r="E38" s="89"/>
      <c r="F38" s="124">
        <v>468317</v>
      </c>
      <c r="G38" s="124">
        <v>466533.87</v>
      </c>
      <c r="H38" s="217"/>
      <c r="I38" s="88">
        <f>G38/F38</f>
        <v>0.99619247219298035</v>
      </c>
      <c r="J38" s="13"/>
    </row>
    <row r="39" spans="1:10" ht="16.5" x14ac:dyDescent="0.35">
      <c r="A39" s="85" t="s">
        <v>43</v>
      </c>
      <c r="B39" s="86"/>
      <c r="C39" s="3"/>
      <c r="D39" s="89"/>
      <c r="E39" s="89"/>
      <c r="F39" s="124">
        <v>0</v>
      </c>
      <c r="G39" s="124">
        <v>0</v>
      </c>
      <c r="H39" s="217"/>
      <c r="I39" s="88" t="s">
        <v>157</v>
      </c>
      <c r="J39" s="13"/>
    </row>
    <row r="40" spans="1:10" ht="16.5" customHeight="1" x14ac:dyDescent="0.2">
      <c r="A40" s="90" t="s">
        <v>171</v>
      </c>
      <c r="B40" s="90"/>
      <c r="C40" s="90"/>
      <c r="D40" s="90"/>
      <c r="E40" s="90"/>
      <c r="F40" s="124">
        <v>361317</v>
      </c>
      <c r="G40" s="124">
        <v>361317</v>
      </c>
      <c r="H40" s="217"/>
      <c r="I40" s="88">
        <f>G40/F40</f>
        <v>1</v>
      </c>
      <c r="J40" s="13"/>
    </row>
    <row r="41" spans="1:10" ht="16.5" x14ac:dyDescent="0.35">
      <c r="A41" s="85" t="s">
        <v>37</v>
      </c>
      <c r="B41" s="58"/>
      <c r="C41" s="58"/>
      <c r="D41" s="91"/>
      <c r="E41" s="91" t="s">
        <v>156</v>
      </c>
      <c r="F41" s="124">
        <v>0</v>
      </c>
      <c r="G41" s="124">
        <v>0</v>
      </c>
      <c r="H41" s="217"/>
      <c r="I41" s="92" t="s">
        <v>157</v>
      </c>
      <c r="J41" s="13"/>
    </row>
    <row r="42" spans="1:10" x14ac:dyDescent="0.2">
      <c r="A42" s="334" t="s">
        <v>199</v>
      </c>
      <c r="B42" s="334"/>
      <c r="C42" s="334"/>
      <c r="D42" s="334"/>
      <c r="E42" s="334"/>
      <c r="F42" s="334"/>
      <c r="G42" s="334"/>
      <c r="H42" s="334"/>
      <c r="I42" s="334"/>
      <c r="J42" s="13"/>
    </row>
    <row r="43" spans="1:10" x14ac:dyDescent="0.2">
      <c r="A43" s="193"/>
      <c r="B43" s="193"/>
      <c r="C43" s="193"/>
      <c r="D43" s="193"/>
      <c r="E43" s="193"/>
      <c r="F43" s="193"/>
      <c r="G43" s="193"/>
      <c r="H43" s="193"/>
      <c r="I43" s="193"/>
      <c r="J43" s="13"/>
    </row>
    <row r="44" spans="1:10" ht="19.5" thickBot="1" x14ac:dyDescent="0.45">
      <c r="A44" s="55" t="s">
        <v>23</v>
      </c>
      <c r="B44" s="55" t="s">
        <v>24</v>
      </c>
      <c r="C44" s="57"/>
      <c r="D44" s="59"/>
      <c r="E44" s="59"/>
      <c r="F44" s="94"/>
      <c r="G44" s="95"/>
      <c r="H44" s="325" t="s">
        <v>41</v>
      </c>
      <c r="I44" s="320"/>
      <c r="J44" s="13"/>
    </row>
    <row r="45" spans="1:10" ht="18.75" thickTop="1" x14ac:dyDescent="0.35">
      <c r="A45" s="196"/>
      <c r="B45" s="197"/>
      <c r="C45" s="198"/>
      <c r="D45" s="197"/>
      <c r="E45" s="199" t="s">
        <v>191</v>
      </c>
      <c r="F45" s="200" t="s">
        <v>25</v>
      </c>
      <c r="G45" s="201" t="s">
        <v>26</v>
      </c>
      <c r="H45" s="202" t="s">
        <v>27</v>
      </c>
      <c r="I45" s="203" t="s">
        <v>40</v>
      </c>
      <c r="J45" s="13"/>
    </row>
    <row r="46" spans="1:10" x14ac:dyDescent="0.2">
      <c r="A46" s="204"/>
      <c r="B46" s="205"/>
      <c r="C46" s="205"/>
      <c r="D46" s="205"/>
      <c r="E46" s="204"/>
      <c r="F46" s="318"/>
      <c r="G46" s="206"/>
      <c r="H46" s="207">
        <v>41274</v>
      </c>
      <c r="I46" s="208">
        <v>41274</v>
      </c>
      <c r="J46" s="13"/>
    </row>
    <row r="47" spans="1:10" x14ac:dyDescent="0.2">
      <c r="A47" s="204"/>
      <c r="B47" s="205"/>
      <c r="C47" s="205"/>
      <c r="D47" s="205"/>
      <c r="E47" s="204"/>
      <c r="F47" s="318"/>
      <c r="G47" s="209"/>
      <c r="H47" s="209"/>
      <c r="I47" s="210"/>
      <c r="J47" s="13"/>
    </row>
    <row r="48" spans="1:10" ht="13.5" thickBot="1" x14ac:dyDescent="0.25">
      <c r="A48" s="211"/>
      <c r="B48" s="212"/>
      <c r="C48" s="212"/>
      <c r="D48" s="212"/>
      <c r="E48" s="211"/>
      <c r="F48" s="213"/>
      <c r="G48" s="214"/>
      <c r="H48" s="214"/>
      <c r="I48" s="215"/>
      <c r="J48" s="13"/>
    </row>
    <row r="49" spans="1:10" ht="13.5" thickTop="1" x14ac:dyDescent="0.2">
      <c r="A49" s="96"/>
      <c r="B49" s="97"/>
      <c r="C49" s="97" t="s">
        <v>20</v>
      </c>
      <c r="D49" s="97"/>
      <c r="E49" s="98">
        <v>43105.51</v>
      </c>
      <c r="F49" s="99">
        <v>20000</v>
      </c>
      <c r="G49" s="100">
        <v>30058.79</v>
      </c>
      <c r="H49" s="100">
        <f>E49+F49-G49</f>
        <v>33046.720000000001</v>
      </c>
      <c r="I49" s="125">
        <f>H49</f>
        <v>33046.720000000001</v>
      </c>
      <c r="J49" s="13"/>
    </row>
    <row r="50" spans="1:10" x14ac:dyDescent="0.2">
      <c r="A50" s="102"/>
      <c r="B50" s="103"/>
      <c r="C50" s="103" t="s">
        <v>28</v>
      </c>
      <c r="D50" s="103"/>
      <c r="E50" s="104">
        <v>19641.27</v>
      </c>
      <c r="F50" s="105">
        <v>216261</v>
      </c>
      <c r="G50" s="106">
        <v>211609</v>
      </c>
      <c r="H50" s="106">
        <f>E50+F50-G50</f>
        <v>24293.26999999999</v>
      </c>
      <c r="I50" s="126">
        <v>27379.5</v>
      </c>
      <c r="J50" s="13"/>
    </row>
    <row r="51" spans="1:10" x14ac:dyDescent="0.2">
      <c r="A51" s="102"/>
      <c r="B51" s="103"/>
      <c r="C51" s="103" t="s">
        <v>19</v>
      </c>
      <c r="D51" s="103"/>
      <c r="E51" s="104">
        <v>1554688.98</v>
      </c>
      <c r="F51" s="105">
        <f>53831.29+3165019.21</f>
        <v>3218850.5</v>
      </c>
      <c r="G51" s="106">
        <f>12267.9+1432966.32</f>
        <v>1445234.22</v>
      </c>
      <c r="H51" s="106">
        <f t="shared" ref="H51:H52" si="0">E51+F51-G51</f>
        <v>3328305.2600000007</v>
      </c>
      <c r="I51" s="222">
        <f>132659.18+3197598.95</f>
        <v>3330258.1300000004</v>
      </c>
      <c r="J51" s="13"/>
    </row>
    <row r="52" spans="1:10" x14ac:dyDescent="0.2">
      <c r="A52" s="102"/>
      <c r="B52" s="103"/>
      <c r="C52" s="103" t="s">
        <v>29</v>
      </c>
      <c r="D52" s="103"/>
      <c r="E52" s="104">
        <v>184924.34</v>
      </c>
      <c r="F52" s="105">
        <v>476157</v>
      </c>
      <c r="G52" s="106">
        <v>537229.68000000005</v>
      </c>
      <c r="H52" s="106">
        <f t="shared" si="0"/>
        <v>123851.65999999992</v>
      </c>
      <c r="I52" s="126">
        <f>H52</f>
        <v>123851.65999999992</v>
      </c>
      <c r="J52" s="13"/>
    </row>
    <row r="53" spans="1:10" ht="18.75" thickBot="1" x14ac:dyDescent="0.4">
      <c r="A53" s="108" t="s">
        <v>12</v>
      </c>
      <c r="B53" s="109"/>
      <c r="C53" s="109"/>
      <c r="D53" s="109"/>
      <c r="E53" s="122">
        <f>E49+E50+E51+E52</f>
        <v>1802360.1</v>
      </c>
      <c r="F53" s="111">
        <f>F49+F50+F51+F52</f>
        <v>3931268.5</v>
      </c>
      <c r="G53" s="111">
        <f>G49+G50+G51+G52</f>
        <v>2224131.69</v>
      </c>
      <c r="H53" s="111">
        <f>H49+H50+H51+H52</f>
        <v>3509496.9100000011</v>
      </c>
      <c r="I53" s="112">
        <f>I49+I50+I51+I52</f>
        <v>3514536.0100000007</v>
      </c>
      <c r="J53" s="13"/>
    </row>
    <row r="54" spans="1:10" ht="18.75" thickTop="1" x14ac:dyDescent="0.35">
      <c r="A54" s="113"/>
      <c r="B54" s="114"/>
      <c r="C54" s="114"/>
      <c r="D54" s="59"/>
      <c r="E54" s="59"/>
      <c r="F54" s="94"/>
      <c r="G54" s="95"/>
      <c r="H54" s="115"/>
      <c r="I54" s="115"/>
      <c r="J54" s="13"/>
    </row>
    <row r="55" spans="1:10" ht="18" x14ac:dyDescent="0.35">
      <c r="A55" s="113"/>
      <c r="B55" s="114"/>
      <c r="C55" s="114"/>
      <c r="D55" s="59"/>
      <c r="E55" s="59"/>
      <c r="F55" s="94"/>
      <c r="G55" s="116"/>
      <c r="H55" s="117"/>
      <c r="I55" s="117"/>
      <c r="J55" s="13"/>
    </row>
    <row r="56" spans="1:10" ht="1.5" customHeight="1" x14ac:dyDescent="0.35">
      <c r="A56" s="118"/>
      <c r="B56" s="119"/>
      <c r="C56" s="119"/>
      <c r="D56" s="120"/>
      <c r="E56" s="120"/>
      <c r="F56" s="117"/>
      <c r="G56" s="117"/>
      <c r="H56" s="117"/>
      <c r="I56" s="117"/>
      <c r="J56" s="13"/>
    </row>
    <row r="57" spans="1:10" x14ac:dyDescent="0.2">
      <c r="A57" s="121"/>
      <c r="B57" s="121"/>
      <c r="C57" s="121"/>
      <c r="D57" s="121"/>
      <c r="E57" s="121"/>
      <c r="F57" s="121"/>
      <c r="G57" s="121"/>
      <c r="H57" s="121"/>
      <c r="I57" s="121"/>
    </row>
  </sheetData>
  <mergeCells count="11">
    <mergeCell ref="A2:D2"/>
    <mergeCell ref="E2:I2"/>
    <mergeCell ref="E3:I3"/>
    <mergeCell ref="E4:I4"/>
    <mergeCell ref="F46:F47"/>
    <mergeCell ref="E5:I5"/>
    <mergeCell ref="E7:I7"/>
    <mergeCell ref="H13:I13"/>
    <mergeCell ref="A32:I34"/>
    <mergeCell ref="A42:I42"/>
    <mergeCell ref="H44:I44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zoomScaleNormal="100" workbookViewId="0">
      <selection activeCell="B35" sqref="B35:B36"/>
    </sheetView>
  </sheetViews>
  <sheetFormatPr defaultRowHeight="12.75" x14ac:dyDescent="0.2"/>
  <cols>
    <col min="1" max="1" width="7.5703125" style="38" customWidth="1"/>
    <col min="2" max="2" width="2.5703125" style="38" customWidth="1"/>
    <col min="3" max="3" width="8.42578125" style="38" customWidth="1"/>
    <col min="4" max="4" width="8.28515625" style="38" customWidth="1"/>
    <col min="5" max="5" width="14.7109375" style="38" customWidth="1"/>
    <col min="6" max="6" width="15.5703125" style="38" customWidth="1"/>
    <col min="7" max="8" width="14.7109375" style="38" customWidth="1"/>
    <col min="9" max="9" width="14.85546875" style="38" customWidth="1"/>
    <col min="10" max="10" width="16.85546875" style="38" customWidth="1"/>
    <col min="11" max="16384" width="9.140625" style="12"/>
  </cols>
  <sheetData>
    <row r="1" spans="1:10" ht="19.5" x14ac:dyDescent="0.4">
      <c r="A1" s="36" t="s">
        <v>0</v>
      </c>
      <c r="B1" s="37"/>
      <c r="C1" s="37"/>
      <c r="D1" s="37"/>
    </row>
    <row r="2" spans="1:10" ht="19.5" x14ac:dyDescent="0.4">
      <c r="A2" s="314" t="s">
        <v>1</v>
      </c>
      <c r="B2" s="314"/>
      <c r="C2" s="314"/>
      <c r="D2" s="314"/>
      <c r="E2" s="315" t="s">
        <v>114</v>
      </c>
      <c r="F2" s="315"/>
      <c r="G2" s="315"/>
      <c r="H2" s="315"/>
      <c r="I2" s="315"/>
      <c r="J2" s="40"/>
    </row>
    <row r="3" spans="1:10" ht="9.75" customHeight="1" x14ac:dyDescent="0.4">
      <c r="A3" s="39"/>
      <c r="B3" s="39"/>
      <c r="C3" s="39"/>
      <c r="D3" s="39"/>
      <c r="E3" s="316" t="s">
        <v>32</v>
      </c>
      <c r="F3" s="316"/>
      <c r="G3" s="316"/>
      <c r="H3" s="316"/>
      <c r="I3" s="316"/>
      <c r="J3" s="40"/>
    </row>
    <row r="4" spans="1:10" ht="15.75" x14ac:dyDescent="0.25">
      <c r="A4" s="41" t="s">
        <v>2</v>
      </c>
      <c r="E4" s="326" t="s">
        <v>115</v>
      </c>
      <c r="F4" s="326"/>
      <c r="G4" s="326"/>
      <c r="H4" s="326"/>
      <c r="I4" s="326"/>
    </row>
    <row r="5" spans="1:10" ht="7.5" customHeight="1" x14ac:dyDescent="0.25">
      <c r="A5" s="41"/>
      <c r="E5" s="316" t="s">
        <v>32</v>
      </c>
      <c r="F5" s="316"/>
      <c r="G5" s="316"/>
      <c r="H5" s="316"/>
      <c r="I5" s="316"/>
    </row>
    <row r="6" spans="1:10" ht="19.5" x14ac:dyDescent="0.4">
      <c r="A6" s="40" t="s">
        <v>154</v>
      </c>
      <c r="E6" s="43">
        <v>70259909</v>
      </c>
      <c r="F6" s="43"/>
      <c r="G6" s="44" t="s">
        <v>3</v>
      </c>
      <c r="H6" s="42"/>
      <c r="I6" s="42">
        <v>1109</v>
      </c>
    </row>
    <row r="7" spans="1:10" ht="8.25" customHeight="1" x14ac:dyDescent="0.4">
      <c r="A7" s="40"/>
      <c r="E7" s="316" t="s">
        <v>33</v>
      </c>
      <c r="F7" s="316"/>
      <c r="G7" s="316"/>
      <c r="H7" s="316"/>
      <c r="I7" s="316"/>
    </row>
    <row r="8" spans="1:10" ht="19.5" hidden="1" x14ac:dyDescent="0.4">
      <c r="A8" s="40"/>
      <c r="E8" s="42"/>
      <c r="F8" s="42"/>
      <c r="G8" s="42"/>
      <c r="H8" s="44"/>
      <c r="I8" s="42"/>
    </row>
    <row r="9" spans="1:10" ht="30.75" customHeight="1" x14ac:dyDescent="0.4">
      <c r="A9" s="40"/>
      <c r="E9" s="42"/>
      <c r="F9" s="42"/>
      <c r="G9" s="42"/>
      <c r="H9" s="44"/>
      <c r="I9" s="42"/>
    </row>
    <row r="11" spans="1:10" s="6" customFormat="1" ht="15" customHeight="1" x14ac:dyDescent="0.4">
      <c r="A11" s="45"/>
      <c r="B11" s="46"/>
      <c r="C11" s="46"/>
      <c r="D11" s="46"/>
      <c r="E11" s="47" t="s">
        <v>4</v>
      </c>
      <c r="F11" s="47" t="s">
        <v>5</v>
      </c>
      <c r="G11" s="48" t="s">
        <v>6</v>
      </c>
      <c r="H11" s="49" t="s">
        <v>7</v>
      </c>
      <c r="I11" s="49"/>
      <c r="J11" s="46"/>
    </row>
    <row r="12" spans="1:10" s="6" customFormat="1" ht="15" customHeight="1" x14ac:dyDescent="0.4">
      <c r="A12" s="50"/>
      <c r="B12" s="50"/>
      <c r="C12" s="50"/>
      <c r="D12" s="50"/>
      <c r="E12" s="47" t="s">
        <v>8</v>
      </c>
      <c r="F12" s="47" t="s">
        <v>8</v>
      </c>
      <c r="G12" s="48" t="s">
        <v>9</v>
      </c>
      <c r="H12" s="51" t="s">
        <v>10</v>
      </c>
      <c r="I12" s="52" t="s">
        <v>11</v>
      </c>
      <c r="J12" s="46"/>
    </row>
    <row r="13" spans="1:10" s="6" customFormat="1" ht="12.75" customHeight="1" x14ac:dyDescent="0.2">
      <c r="A13" s="50"/>
      <c r="B13" s="50"/>
      <c r="C13" s="50"/>
      <c r="D13" s="50"/>
      <c r="E13" s="47" t="s">
        <v>12</v>
      </c>
      <c r="F13" s="47" t="s">
        <v>12</v>
      </c>
      <c r="G13" s="53"/>
      <c r="H13" s="327" t="s">
        <v>186</v>
      </c>
      <c r="I13" s="327"/>
      <c r="J13" s="46"/>
    </row>
    <row r="14" spans="1:10" s="6" customFormat="1" ht="12.75" customHeight="1" x14ac:dyDescent="0.2">
      <c r="A14" s="50"/>
      <c r="B14" s="50"/>
      <c r="C14" s="50"/>
      <c r="D14" s="50"/>
      <c r="E14" s="47"/>
      <c r="F14" s="47"/>
      <c r="G14" s="53"/>
      <c r="H14" s="1"/>
      <c r="I14" s="54"/>
      <c r="J14" s="46"/>
    </row>
    <row r="15" spans="1:10" s="6" customFormat="1" ht="18.75" x14ac:dyDescent="0.4">
      <c r="A15" s="55" t="s">
        <v>13</v>
      </c>
      <c r="B15" s="55"/>
      <c r="C15" s="56"/>
      <c r="D15" s="57"/>
      <c r="E15" s="58"/>
      <c r="F15" s="58"/>
      <c r="G15" s="59"/>
      <c r="H15" s="50"/>
      <c r="I15" s="50"/>
      <c r="J15" s="46"/>
    </row>
    <row r="16" spans="1:10" s="6" customFormat="1" ht="19.5" x14ac:dyDescent="0.4">
      <c r="A16" s="60" t="s">
        <v>14</v>
      </c>
      <c r="B16" s="55"/>
      <c r="C16" s="56"/>
      <c r="D16" s="57"/>
      <c r="E16" s="218">
        <v>3558000</v>
      </c>
      <c r="F16" s="219">
        <v>20624350</v>
      </c>
      <c r="G16" s="9">
        <f>H16+I16</f>
        <v>21171386.440000001</v>
      </c>
      <c r="H16" s="218">
        <v>20968104.440000001</v>
      </c>
      <c r="I16" s="218">
        <v>203282</v>
      </c>
      <c r="J16" s="46"/>
    </row>
    <row r="17" spans="1:10" s="6" customFormat="1" ht="20.25" customHeight="1" x14ac:dyDescent="0.35">
      <c r="A17" s="3"/>
      <c r="B17" s="46"/>
      <c r="C17" s="46"/>
      <c r="D17" s="46"/>
      <c r="J17" s="46"/>
    </row>
    <row r="18" spans="1:10" s="6" customFormat="1" ht="19.5" x14ac:dyDescent="0.4">
      <c r="A18" s="60" t="s">
        <v>15</v>
      </c>
      <c r="B18" s="4"/>
      <c r="C18" s="4"/>
      <c r="D18" s="4"/>
      <c r="E18" s="218">
        <v>3558000</v>
      </c>
      <c r="F18" s="219">
        <v>21490751.390000001</v>
      </c>
      <c r="G18" s="9">
        <f>H18+I18</f>
        <v>21209813.809999999</v>
      </c>
      <c r="H18" s="218">
        <v>20961588.809999999</v>
      </c>
      <c r="I18" s="218">
        <v>248225</v>
      </c>
      <c r="J18" s="4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61"/>
      <c r="F20" s="61"/>
      <c r="G20" s="62"/>
      <c r="H20" s="2"/>
      <c r="I20" s="2"/>
      <c r="J20" s="5"/>
    </row>
    <row r="21" spans="1:10" ht="19.5" x14ac:dyDescent="0.4">
      <c r="A21" s="63" t="s">
        <v>16</v>
      </c>
      <c r="B21" s="61"/>
      <c r="C21" s="61"/>
      <c r="D21" s="61"/>
      <c r="E21" s="61"/>
      <c r="F21" s="61"/>
      <c r="G21" s="64"/>
      <c r="H21" s="62"/>
      <c r="I21" s="62"/>
      <c r="J21" s="62"/>
    </row>
    <row r="22" spans="1:10" ht="18" x14ac:dyDescent="0.35">
      <c r="A22" s="61"/>
      <c r="B22" s="61"/>
      <c r="C22" s="65" t="s">
        <v>38</v>
      </c>
      <c r="D22" s="61"/>
      <c r="E22" s="61"/>
      <c r="F22" s="61"/>
      <c r="G22" s="7">
        <f>H22+I22</f>
        <v>0</v>
      </c>
      <c r="H22" s="8">
        <v>0</v>
      </c>
      <c r="I22" s="8">
        <v>0</v>
      </c>
      <c r="J22" s="62"/>
    </row>
    <row r="23" spans="1:10" ht="18" x14ac:dyDescent="0.35">
      <c r="A23" s="61"/>
      <c r="B23" s="61"/>
      <c r="C23" s="65"/>
      <c r="D23" s="61"/>
      <c r="E23" s="61"/>
      <c r="F23" s="61"/>
      <c r="G23" s="7"/>
      <c r="H23" s="8"/>
      <c r="I23" s="8"/>
      <c r="J23" s="62"/>
    </row>
    <row r="24" spans="1:10" ht="22.5" x14ac:dyDescent="0.45">
      <c r="A24" s="66" t="s">
        <v>34</v>
      </c>
      <c r="B24" s="66"/>
      <c r="C24" s="67"/>
      <c r="D24" s="66"/>
      <c r="E24" s="66"/>
      <c r="F24" s="66"/>
      <c r="G24" s="68">
        <f>G18-G16-G22</f>
        <v>38427.369999997318</v>
      </c>
      <c r="H24" s="68">
        <f>H18-H16-H22</f>
        <v>-6515.6300000026822</v>
      </c>
      <c r="I24" s="68">
        <f>I18-I16-I22</f>
        <v>44943</v>
      </c>
      <c r="J24" s="69"/>
    </row>
    <row r="26" spans="1:10" ht="24" customHeight="1" x14ac:dyDescent="0.2">
      <c r="H26" s="70"/>
    </row>
    <row r="28" spans="1:10" ht="19.5" x14ac:dyDescent="0.4">
      <c r="A28" s="55" t="s">
        <v>17</v>
      </c>
      <c r="B28" s="55" t="s">
        <v>35</v>
      </c>
      <c r="C28" s="55"/>
      <c r="D28" s="4"/>
      <c r="E28" s="4"/>
      <c r="F28" s="50"/>
      <c r="G28" s="71">
        <f>G29+G30+G31</f>
        <v>38427.369999999995</v>
      </c>
      <c r="H28" s="72"/>
      <c r="I28" s="73"/>
      <c r="J28" s="70"/>
    </row>
    <row r="29" spans="1:10" s="6" customFormat="1" ht="18.75" x14ac:dyDescent="0.4">
      <c r="A29" s="74"/>
      <c r="B29" s="74"/>
      <c r="C29" s="75" t="s">
        <v>18</v>
      </c>
      <c r="D29" s="76"/>
      <c r="E29" s="77"/>
      <c r="F29" s="70" t="s">
        <v>20</v>
      </c>
      <c r="G29" s="8">
        <v>18000</v>
      </c>
      <c r="H29" s="72"/>
      <c r="I29" s="73"/>
    </row>
    <row r="30" spans="1:10" s="6" customFormat="1" ht="18.75" x14ac:dyDescent="0.4">
      <c r="A30" s="74"/>
      <c r="B30" s="74"/>
      <c r="C30" s="75"/>
      <c r="D30" s="76"/>
      <c r="E30" s="77"/>
      <c r="F30" s="70" t="s">
        <v>19</v>
      </c>
      <c r="G30" s="8">
        <v>20427.37</v>
      </c>
      <c r="H30" s="72"/>
      <c r="I30" s="73"/>
    </row>
    <row r="31" spans="1:10" s="6" customFormat="1" ht="18.75" x14ac:dyDescent="0.4">
      <c r="A31" s="74"/>
      <c r="B31" s="74"/>
      <c r="C31" s="75" t="s">
        <v>21</v>
      </c>
      <c r="D31" s="76"/>
      <c r="E31" s="77"/>
      <c r="F31" s="70" t="s">
        <v>155</v>
      </c>
      <c r="G31" s="78">
        <v>0</v>
      </c>
      <c r="H31" s="79"/>
      <c r="I31" s="73"/>
    </row>
    <row r="32" spans="1:10" s="6" customFormat="1" x14ac:dyDescent="0.2">
      <c r="A32" s="321"/>
      <c r="B32" s="322"/>
      <c r="C32" s="322"/>
      <c r="D32" s="322"/>
      <c r="E32" s="322"/>
      <c r="F32" s="322"/>
      <c r="G32" s="322"/>
      <c r="H32" s="322"/>
      <c r="I32" s="322"/>
    </row>
    <row r="33" spans="1:10" s="6" customFormat="1" x14ac:dyDescent="0.2">
      <c r="A33" s="322"/>
      <c r="B33" s="322"/>
      <c r="C33" s="322"/>
      <c r="D33" s="322"/>
      <c r="E33" s="322"/>
      <c r="F33" s="322"/>
      <c r="G33" s="322"/>
      <c r="H33" s="322"/>
      <c r="I33" s="322"/>
    </row>
    <row r="34" spans="1:10" x14ac:dyDescent="0.2">
      <c r="A34" s="322"/>
      <c r="B34" s="322"/>
      <c r="C34" s="322"/>
      <c r="D34" s="322"/>
      <c r="E34" s="322"/>
      <c r="F34" s="322"/>
      <c r="G34" s="322"/>
      <c r="H34" s="322"/>
      <c r="I34" s="322"/>
      <c r="J34" s="80"/>
    </row>
    <row r="35" spans="1:10" ht="19.5" x14ac:dyDescent="0.4">
      <c r="A35" s="55" t="s">
        <v>22</v>
      </c>
      <c r="B35" s="55" t="s">
        <v>30</v>
      </c>
      <c r="C35" s="55"/>
      <c r="D35" s="81"/>
      <c r="E35" s="59"/>
      <c r="F35" s="4"/>
      <c r="G35" s="82"/>
      <c r="H35" s="73"/>
      <c r="I35" s="73"/>
      <c r="J35" s="80"/>
    </row>
    <row r="36" spans="1:10" ht="18.75" x14ac:dyDescent="0.4">
      <c r="A36" s="55"/>
      <c r="B36" s="55"/>
      <c r="C36" s="55"/>
      <c r="D36" s="81"/>
      <c r="F36" s="83" t="s">
        <v>36</v>
      </c>
      <c r="G36" s="194" t="s">
        <v>6</v>
      </c>
      <c r="H36" s="50"/>
      <c r="I36" s="84" t="s">
        <v>39</v>
      </c>
      <c r="J36" s="80"/>
    </row>
    <row r="37" spans="1:10" ht="15" customHeight="1" x14ac:dyDescent="0.35">
      <c r="A37" s="85" t="s">
        <v>31</v>
      </c>
      <c r="B37" s="86"/>
      <c r="C37" s="3"/>
      <c r="D37" s="86"/>
      <c r="E37" s="59"/>
      <c r="F37" s="124">
        <v>0</v>
      </c>
      <c r="G37" s="124">
        <v>0</v>
      </c>
      <c r="H37" s="217"/>
      <c r="I37" s="92" t="s">
        <v>157</v>
      </c>
      <c r="J37" s="80"/>
    </row>
    <row r="38" spans="1:10" ht="16.5" x14ac:dyDescent="0.35">
      <c r="A38" s="85" t="s">
        <v>42</v>
      </c>
      <c r="B38" s="86"/>
      <c r="C38" s="3"/>
      <c r="D38" s="89"/>
      <c r="E38" s="89"/>
      <c r="F38" s="124">
        <v>799000</v>
      </c>
      <c r="G38" s="124">
        <v>799074.5</v>
      </c>
      <c r="H38" s="217"/>
      <c r="I38" s="88">
        <f>G38/F38</f>
        <v>1.0000932415519399</v>
      </c>
      <c r="J38" s="13"/>
    </row>
    <row r="39" spans="1:10" ht="16.5" x14ac:dyDescent="0.35">
      <c r="A39" s="85" t="s">
        <v>43</v>
      </c>
      <c r="B39" s="86"/>
      <c r="C39" s="3"/>
      <c r="D39" s="89"/>
      <c r="E39" s="89"/>
      <c r="F39" s="124">
        <v>0</v>
      </c>
      <c r="G39" s="124">
        <v>0</v>
      </c>
      <c r="H39" s="217"/>
      <c r="I39" s="88" t="s">
        <v>157</v>
      </c>
      <c r="J39" s="13"/>
    </row>
    <row r="40" spans="1:10" ht="16.5" customHeight="1" x14ac:dyDescent="0.2">
      <c r="A40" s="90" t="s">
        <v>171</v>
      </c>
      <c r="B40" s="90"/>
      <c r="C40" s="90"/>
      <c r="D40" s="90"/>
      <c r="E40" s="90"/>
      <c r="F40" s="124">
        <v>599000</v>
      </c>
      <c r="G40" s="124">
        <v>599000</v>
      </c>
      <c r="H40" s="217"/>
      <c r="I40" s="88">
        <f>G40/F40</f>
        <v>1</v>
      </c>
      <c r="J40" s="13"/>
    </row>
    <row r="41" spans="1:10" ht="16.5" x14ac:dyDescent="0.35">
      <c r="A41" s="85" t="s">
        <v>37</v>
      </c>
      <c r="B41" s="58"/>
      <c r="C41" s="58"/>
      <c r="D41" s="91"/>
      <c r="E41" s="91" t="s">
        <v>156</v>
      </c>
      <c r="F41" s="124">
        <v>0</v>
      </c>
      <c r="G41" s="124">
        <v>0</v>
      </c>
      <c r="H41" s="217"/>
      <c r="I41" s="92" t="s">
        <v>157</v>
      </c>
      <c r="J41" s="13"/>
    </row>
    <row r="42" spans="1:10" x14ac:dyDescent="0.2">
      <c r="A42" s="323" t="s">
        <v>215</v>
      </c>
      <c r="B42" s="324"/>
      <c r="C42" s="324"/>
      <c r="D42" s="324"/>
      <c r="E42" s="324"/>
      <c r="F42" s="324"/>
      <c r="G42" s="324"/>
      <c r="H42" s="324"/>
      <c r="I42" s="324"/>
      <c r="J42" s="13"/>
    </row>
    <row r="43" spans="1:10" ht="16.5" x14ac:dyDescent="0.35">
      <c r="A43" s="85"/>
      <c r="B43" s="58"/>
      <c r="C43" s="58"/>
      <c r="D43" s="91"/>
      <c r="E43" s="91"/>
      <c r="F43" s="87"/>
      <c r="G43" s="87"/>
      <c r="H43" s="72"/>
      <c r="I43" s="92"/>
      <c r="J43" s="13"/>
    </row>
    <row r="44" spans="1:10" ht="19.5" thickBot="1" x14ac:dyDescent="0.45">
      <c r="A44" s="55" t="s">
        <v>23</v>
      </c>
      <c r="B44" s="55" t="s">
        <v>24</v>
      </c>
      <c r="C44" s="57"/>
      <c r="D44" s="59"/>
      <c r="E44" s="59"/>
      <c r="F44" s="94"/>
      <c r="G44" s="95"/>
      <c r="H44" s="325" t="s">
        <v>41</v>
      </c>
      <c r="I44" s="320"/>
      <c r="J44" s="13"/>
    </row>
    <row r="45" spans="1:10" ht="18.75" thickTop="1" x14ac:dyDescent="0.35">
      <c r="A45" s="196"/>
      <c r="B45" s="197"/>
      <c r="C45" s="198"/>
      <c r="D45" s="197"/>
      <c r="E45" s="199" t="s">
        <v>191</v>
      </c>
      <c r="F45" s="200" t="s">
        <v>25</v>
      </c>
      <c r="G45" s="201" t="s">
        <v>26</v>
      </c>
      <c r="H45" s="202" t="s">
        <v>27</v>
      </c>
      <c r="I45" s="203" t="s">
        <v>40</v>
      </c>
      <c r="J45" s="13"/>
    </row>
    <row r="46" spans="1:10" x14ac:dyDescent="0.2">
      <c r="A46" s="204"/>
      <c r="B46" s="205"/>
      <c r="C46" s="205"/>
      <c r="D46" s="205"/>
      <c r="E46" s="204"/>
      <c r="F46" s="318"/>
      <c r="G46" s="206"/>
      <c r="H46" s="207">
        <v>41274</v>
      </c>
      <c r="I46" s="208">
        <v>41274</v>
      </c>
      <c r="J46" s="13"/>
    </row>
    <row r="47" spans="1:10" x14ac:dyDescent="0.2">
      <c r="A47" s="204"/>
      <c r="B47" s="205"/>
      <c r="C47" s="205"/>
      <c r="D47" s="205"/>
      <c r="E47" s="204"/>
      <c r="F47" s="318"/>
      <c r="G47" s="209"/>
      <c r="H47" s="209"/>
      <c r="I47" s="210"/>
      <c r="J47" s="13"/>
    </row>
    <row r="48" spans="1:10" ht="13.5" thickBot="1" x14ac:dyDescent="0.25">
      <c r="A48" s="211"/>
      <c r="B48" s="212"/>
      <c r="C48" s="212"/>
      <c r="D48" s="212"/>
      <c r="E48" s="211"/>
      <c r="F48" s="213"/>
      <c r="G48" s="214"/>
      <c r="H48" s="214"/>
      <c r="I48" s="215"/>
      <c r="J48" s="13"/>
    </row>
    <row r="49" spans="1:10" ht="13.5" thickTop="1" x14ac:dyDescent="0.2">
      <c r="A49" s="96"/>
      <c r="B49" s="97"/>
      <c r="C49" s="97" t="s">
        <v>20</v>
      </c>
      <c r="D49" s="97"/>
      <c r="E49" s="98">
        <v>10100</v>
      </c>
      <c r="F49" s="99">
        <v>1000</v>
      </c>
      <c r="G49" s="100">
        <v>2000</v>
      </c>
      <c r="H49" s="100">
        <f>E49+F49-G49</f>
        <v>9100</v>
      </c>
      <c r="I49" s="125">
        <f>H49</f>
        <v>9100</v>
      </c>
      <c r="J49" s="13"/>
    </row>
    <row r="50" spans="1:10" x14ac:dyDescent="0.2">
      <c r="A50" s="102"/>
      <c r="B50" s="103"/>
      <c r="C50" s="103" t="s">
        <v>28</v>
      </c>
      <c r="D50" s="103"/>
      <c r="E50" s="104">
        <v>95884.55</v>
      </c>
      <c r="F50" s="105">
        <v>118736.58</v>
      </c>
      <c r="G50" s="106">
        <v>136941.6</v>
      </c>
      <c r="H50" s="106">
        <f>E50+F50-G50</f>
        <v>77679.53</v>
      </c>
      <c r="I50" s="126">
        <v>77534.53</v>
      </c>
      <c r="J50" s="13"/>
    </row>
    <row r="51" spans="1:10" x14ac:dyDescent="0.2">
      <c r="A51" s="102"/>
      <c r="B51" s="103"/>
      <c r="C51" s="103" t="s">
        <v>19</v>
      </c>
      <c r="D51" s="103"/>
      <c r="E51" s="104">
        <v>173955.57</v>
      </c>
      <c r="F51" s="105">
        <f>57155.88+128142.4</f>
        <v>185298.28</v>
      </c>
      <c r="G51" s="106">
        <f>17610+108444.68</f>
        <v>126054.68</v>
      </c>
      <c r="H51" s="106">
        <f t="shared" ref="H51:H52" si="0">E51+F51-G51</f>
        <v>233199.16999999998</v>
      </c>
      <c r="I51" s="126">
        <f>100511.97+128142.4</f>
        <v>228654.37</v>
      </c>
      <c r="J51" s="13"/>
    </row>
    <row r="52" spans="1:10" x14ac:dyDescent="0.2">
      <c r="A52" s="102"/>
      <c r="B52" s="103"/>
      <c r="C52" s="103" t="s">
        <v>29</v>
      </c>
      <c r="D52" s="103"/>
      <c r="E52" s="104">
        <v>375734.11</v>
      </c>
      <c r="F52" s="105">
        <v>862768.5</v>
      </c>
      <c r="G52" s="106">
        <v>739427</v>
      </c>
      <c r="H52" s="106">
        <f t="shared" si="0"/>
        <v>499075.60999999987</v>
      </c>
      <c r="I52" s="126">
        <f>H52</f>
        <v>499075.60999999987</v>
      </c>
      <c r="J52" s="13"/>
    </row>
    <row r="53" spans="1:10" ht="18.75" thickBot="1" x14ac:dyDescent="0.4">
      <c r="A53" s="108" t="s">
        <v>12</v>
      </c>
      <c r="B53" s="109"/>
      <c r="C53" s="109"/>
      <c r="D53" s="109"/>
      <c r="E53" s="110">
        <f>E49+E50+E51+E52</f>
        <v>655674.23</v>
      </c>
      <c r="F53" s="111">
        <f>F49+F50+F51+F52</f>
        <v>1167803.3599999999</v>
      </c>
      <c r="G53" s="111">
        <f>G49+G50+G51+G52</f>
        <v>1004423.28</v>
      </c>
      <c r="H53" s="111">
        <f>H49+H50+H51+H52</f>
        <v>819054.30999999982</v>
      </c>
      <c r="I53" s="112">
        <f>I49+I50+I51+I52</f>
        <v>814364.50999999989</v>
      </c>
      <c r="J53" s="13"/>
    </row>
    <row r="54" spans="1:10" ht="18.75" thickTop="1" x14ac:dyDescent="0.35">
      <c r="A54" s="113"/>
      <c r="B54" s="114"/>
      <c r="C54" s="114"/>
      <c r="D54" s="59"/>
      <c r="E54" s="59"/>
      <c r="F54" s="94"/>
      <c r="G54" s="95"/>
      <c r="H54" s="115"/>
      <c r="I54" s="115"/>
      <c r="J54" s="13"/>
    </row>
    <row r="55" spans="1:10" ht="18" x14ac:dyDescent="0.35">
      <c r="A55" s="113"/>
      <c r="B55" s="114"/>
      <c r="C55" s="114"/>
      <c r="D55" s="59"/>
      <c r="E55" s="59"/>
      <c r="F55" s="94"/>
      <c r="G55" s="116"/>
      <c r="H55" s="117"/>
      <c r="I55" s="117"/>
      <c r="J55" s="13"/>
    </row>
    <row r="56" spans="1:10" ht="1.5" customHeight="1" x14ac:dyDescent="0.35">
      <c r="A56" s="118"/>
      <c r="B56" s="119"/>
      <c r="C56" s="119"/>
      <c r="D56" s="120"/>
      <c r="E56" s="120"/>
      <c r="F56" s="117"/>
      <c r="G56" s="117"/>
      <c r="H56" s="117"/>
      <c r="I56" s="117"/>
      <c r="J56" s="13"/>
    </row>
    <row r="57" spans="1:10" x14ac:dyDescent="0.2">
      <c r="A57" s="121"/>
      <c r="B57" s="121"/>
      <c r="C57" s="121"/>
      <c r="D57" s="121"/>
      <c r="E57" s="121"/>
      <c r="F57" s="121"/>
      <c r="G57" s="121"/>
      <c r="H57" s="121"/>
      <c r="I57" s="121"/>
    </row>
  </sheetData>
  <mergeCells count="11">
    <mergeCell ref="A2:D2"/>
    <mergeCell ref="E2:I2"/>
    <mergeCell ref="E3:I3"/>
    <mergeCell ref="E4:I4"/>
    <mergeCell ref="F46:F47"/>
    <mergeCell ref="E5:I5"/>
    <mergeCell ref="E7:I7"/>
    <mergeCell ref="H13:I13"/>
    <mergeCell ref="A32:I34"/>
    <mergeCell ref="A42:I42"/>
    <mergeCell ref="H44:I44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60"/>
  <sheetViews>
    <sheetView topLeftCell="A7" zoomScaleNormal="100" workbookViewId="0">
      <selection activeCell="B35" sqref="B35:B36"/>
    </sheetView>
  </sheetViews>
  <sheetFormatPr defaultRowHeight="12.75" x14ac:dyDescent="0.2"/>
  <cols>
    <col min="1" max="1" width="7.5703125" style="38" customWidth="1"/>
    <col min="2" max="2" width="2.5703125" style="38" customWidth="1"/>
    <col min="3" max="3" width="8.42578125" style="38" customWidth="1"/>
    <col min="4" max="4" width="8.28515625" style="38" customWidth="1"/>
    <col min="5" max="5" width="14.7109375" style="38" customWidth="1"/>
    <col min="6" max="6" width="15.5703125" style="38" customWidth="1"/>
    <col min="7" max="8" width="14.7109375" style="38" customWidth="1"/>
    <col min="9" max="9" width="15" style="38" customWidth="1"/>
    <col min="10" max="10" width="16.85546875" style="38" customWidth="1"/>
    <col min="11" max="16384" width="9.140625" style="12"/>
  </cols>
  <sheetData>
    <row r="1" spans="1:10" ht="19.5" x14ac:dyDescent="0.4">
      <c r="A1" s="36" t="s">
        <v>0</v>
      </c>
      <c r="B1" s="37"/>
      <c r="C1" s="37"/>
      <c r="D1" s="37"/>
    </row>
    <row r="2" spans="1:10" ht="19.5" x14ac:dyDescent="0.4">
      <c r="A2" s="314" t="s">
        <v>1</v>
      </c>
      <c r="B2" s="314"/>
      <c r="C2" s="314"/>
      <c r="D2" s="314"/>
      <c r="E2" s="315" t="s">
        <v>116</v>
      </c>
      <c r="F2" s="315"/>
      <c r="G2" s="315"/>
      <c r="H2" s="315"/>
      <c r="I2" s="315"/>
      <c r="J2" s="40"/>
    </row>
    <row r="3" spans="1:10" ht="9.75" customHeight="1" x14ac:dyDescent="0.4">
      <c r="A3" s="39"/>
      <c r="B3" s="39"/>
      <c r="C3" s="39"/>
      <c r="D3" s="39"/>
      <c r="E3" s="316" t="s">
        <v>32</v>
      </c>
      <c r="F3" s="316"/>
      <c r="G3" s="316"/>
      <c r="H3" s="316"/>
      <c r="I3" s="316"/>
      <c r="J3" s="40"/>
    </row>
    <row r="4" spans="1:10" ht="15.75" x14ac:dyDescent="0.25">
      <c r="A4" s="41" t="s">
        <v>2</v>
      </c>
      <c r="E4" s="326" t="s">
        <v>117</v>
      </c>
      <c r="F4" s="326"/>
      <c r="G4" s="326"/>
      <c r="H4" s="326"/>
      <c r="I4" s="326"/>
    </row>
    <row r="5" spans="1:10" ht="7.5" customHeight="1" x14ac:dyDescent="0.25">
      <c r="A5" s="41"/>
      <c r="E5" s="316" t="s">
        <v>32</v>
      </c>
      <c r="F5" s="316"/>
      <c r="G5" s="316"/>
      <c r="H5" s="316"/>
      <c r="I5" s="316"/>
    </row>
    <row r="6" spans="1:10" ht="19.5" x14ac:dyDescent="0.4">
      <c r="A6" s="40" t="s">
        <v>154</v>
      </c>
      <c r="E6" s="43">
        <v>70259861</v>
      </c>
      <c r="F6" s="43"/>
      <c r="G6" s="44" t="s">
        <v>3</v>
      </c>
      <c r="H6" s="42"/>
      <c r="I6" s="42">
        <v>1110</v>
      </c>
    </row>
    <row r="7" spans="1:10" ht="8.25" customHeight="1" x14ac:dyDescent="0.4">
      <c r="A7" s="40"/>
      <c r="E7" s="316" t="s">
        <v>33</v>
      </c>
      <c r="F7" s="316"/>
      <c r="G7" s="316"/>
      <c r="H7" s="316"/>
      <c r="I7" s="316"/>
    </row>
    <row r="8" spans="1:10" ht="19.5" hidden="1" x14ac:dyDescent="0.4">
      <c r="A8" s="40"/>
      <c r="E8" s="42"/>
      <c r="F8" s="42"/>
      <c r="G8" s="42"/>
      <c r="H8" s="44"/>
      <c r="I8" s="42"/>
    </row>
    <row r="9" spans="1:10" ht="30.75" customHeight="1" x14ac:dyDescent="0.4">
      <c r="A9" s="40"/>
      <c r="E9" s="42"/>
      <c r="F9" s="42"/>
      <c r="G9" s="42"/>
      <c r="H9" s="44"/>
      <c r="I9" s="42"/>
    </row>
    <row r="11" spans="1:10" s="6" customFormat="1" ht="15" customHeight="1" x14ac:dyDescent="0.4">
      <c r="A11" s="45"/>
      <c r="B11" s="46"/>
      <c r="C11" s="46"/>
      <c r="D11" s="46"/>
      <c r="E11" s="47" t="s">
        <v>4</v>
      </c>
      <c r="F11" s="47" t="s">
        <v>5</v>
      </c>
      <c r="G11" s="48" t="s">
        <v>6</v>
      </c>
      <c r="H11" s="49" t="s">
        <v>7</v>
      </c>
      <c r="I11" s="49"/>
      <c r="J11" s="46"/>
    </row>
    <row r="12" spans="1:10" s="6" customFormat="1" ht="15" customHeight="1" x14ac:dyDescent="0.4">
      <c r="A12" s="50"/>
      <c r="B12" s="50"/>
      <c r="C12" s="50"/>
      <c r="D12" s="50"/>
      <c r="E12" s="47" t="s">
        <v>8</v>
      </c>
      <c r="F12" s="47" t="s">
        <v>8</v>
      </c>
      <c r="G12" s="48" t="s">
        <v>9</v>
      </c>
      <c r="H12" s="51" t="s">
        <v>10</v>
      </c>
      <c r="I12" s="52" t="s">
        <v>11</v>
      </c>
      <c r="J12" s="46"/>
    </row>
    <row r="13" spans="1:10" s="6" customFormat="1" ht="12.75" customHeight="1" x14ac:dyDescent="0.2">
      <c r="A13" s="50"/>
      <c r="B13" s="50"/>
      <c r="C13" s="50"/>
      <c r="D13" s="50"/>
      <c r="E13" s="47" t="s">
        <v>12</v>
      </c>
      <c r="F13" s="47" t="s">
        <v>12</v>
      </c>
      <c r="G13" s="53"/>
      <c r="H13" s="327" t="s">
        <v>186</v>
      </c>
      <c r="I13" s="327"/>
      <c r="J13" s="46"/>
    </row>
    <row r="14" spans="1:10" s="6" customFormat="1" ht="12.75" customHeight="1" x14ac:dyDescent="0.2">
      <c r="A14" s="50"/>
      <c r="B14" s="50"/>
      <c r="C14" s="50"/>
      <c r="D14" s="50"/>
      <c r="E14" s="47"/>
      <c r="F14" s="47"/>
      <c r="G14" s="53"/>
      <c r="H14" s="1"/>
      <c r="I14" s="54"/>
      <c r="J14" s="46"/>
    </row>
    <row r="15" spans="1:10" s="6" customFormat="1" ht="18.75" x14ac:dyDescent="0.4">
      <c r="A15" s="55" t="s">
        <v>13</v>
      </c>
      <c r="B15" s="55"/>
      <c r="C15" s="56"/>
      <c r="D15" s="57"/>
      <c r="E15" s="58"/>
      <c r="F15" s="58"/>
      <c r="G15" s="59"/>
      <c r="H15" s="50"/>
      <c r="I15" s="50"/>
      <c r="J15" s="46"/>
    </row>
    <row r="16" spans="1:10" s="6" customFormat="1" ht="19.5" x14ac:dyDescent="0.4">
      <c r="A16" s="60" t="s">
        <v>14</v>
      </c>
      <c r="B16" s="55"/>
      <c r="C16" s="56"/>
      <c r="D16" s="57"/>
      <c r="E16" s="218">
        <v>3777000</v>
      </c>
      <c r="F16" s="219">
        <v>17676944</v>
      </c>
      <c r="G16" s="9">
        <f>H16+I16</f>
        <v>17454064.399999999</v>
      </c>
      <c r="H16" s="218">
        <v>17326531.399999999</v>
      </c>
      <c r="I16" s="218">
        <v>127533</v>
      </c>
      <c r="J16" s="46"/>
    </row>
    <row r="17" spans="1:10" s="6" customFormat="1" ht="20.25" customHeight="1" x14ac:dyDescent="0.35">
      <c r="A17" s="3"/>
      <c r="B17" s="46"/>
      <c r="C17" s="46"/>
      <c r="D17" s="46"/>
      <c r="J17" s="46"/>
    </row>
    <row r="18" spans="1:10" s="6" customFormat="1" ht="19.5" x14ac:dyDescent="0.4">
      <c r="A18" s="60" t="s">
        <v>15</v>
      </c>
      <c r="B18" s="4"/>
      <c r="C18" s="4"/>
      <c r="D18" s="4"/>
      <c r="E18" s="218">
        <v>3777000</v>
      </c>
      <c r="F18" s="219">
        <v>18349510.390000001</v>
      </c>
      <c r="G18" s="9">
        <f>H18+I18</f>
        <v>17675720.559999999</v>
      </c>
      <c r="H18" s="218">
        <v>17350642.559999999</v>
      </c>
      <c r="I18" s="218">
        <v>325078</v>
      </c>
      <c r="J18" s="46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61"/>
      <c r="F20" s="61"/>
      <c r="G20" s="62"/>
      <c r="H20" s="2"/>
      <c r="I20" s="2"/>
      <c r="J20" s="5"/>
    </row>
    <row r="21" spans="1:10" ht="19.5" x14ac:dyDescent="0.4">
      <c r="A21" s="63" t="s">
        <v>16</v>
      </c>
      <c r="B21" s="61"/>
      <c r="C21" s="61"/>
      <c r="D21" s="61"/>
      <c r="E21" s="61"/>
      <c r="F21" s="61"/>
      <c r="G21" s="64"/>
      <c r="H21" s="62"/>
      <c r="I21" s="62"/>
      <c r="J21" s="62"/>
    </row>
    <row r="22" spans="1:10" ht="18" x14ac:dyDescent="0.35">
      <c r="A22" s="61"/>
      <c r="B22" s="61"/>
      <c r="C22" s="65" t="s">
        <v>38</v>
      </c>
      <c r="D22" s="61"/>
      <c r="E22" s="61"/>
      <c r="F22" s="61"/>
      <c r="G22" s="7">
        <f>H22+I22</f>
        <v>0</v>
      </c>
      <c r="H22" s="8">
        <v>0</v>
      </c>
      <c r="I22" s="8">
        <v>0</v>
      </c>
      <c r="J22" s="62"/>
    </row>
    <row r="23" spans="1:10" ht="18" x14ac:dyDescent="0.35">
      <c r="A23" s="61"/>
      <c r="B23" s="61"/>
      <c r="C23" s="65"/>
      <c r="D23" s="61"/>
      <c r="E23" s="61"/>
      <c r="F23" s="61"/>
      <c r="G23" s="7"/>
      <c r="H23" s="8"/>
      <c r="I23" s="8"/>
      <c r="J23" s="62"/>
    </row>
    <row r="24" spans="1:10" ht="22.5" x14ac:dyDescent="0.45">
      <c r="A24" s="66" t="s">
        <v>34</v>
      </c>
      <c r="B24" s="66"/>
      <c r="C24" s="67"/>
      <c r="D24" s="66"/>
      <c r="E24" s="66"/>
      <c r="F24" s="66"/>
      <c r="G24" s="68">
        <f>G18-G16-G22</f>
        <v>221656.16000000015</v>
      </c>
      <c r="H24" s="68">
        <f>H18-H16-H22</f>
        <v>24111.160000000149</v>
      </c>
      <c r="I24" s="68">
        <f>I18-I16-I22</f>
        <v>197545</v>
      </c>
      <c r="J24" s="69"/>
    </row>
    <row r="26" spans="1:10" ht="24" customHeight="1" x14ac:dyDescent="0.2">
      <c r="H26" s="70"/>
    </row>
    <row r="28" spans="1:10" ht="19.5" x14ac:dyDescent="0.4">
      <c r="A28" s="55" t="s">
        <v>17</v>
      </c>
      <c r="B28" s="55" t="s">
        <v>35</v>
      </c>
      <c r="C28" s="55"/>
      <c r="D28" s="4"/>
      <c r="E28" s="4"/>
      <c r="F28" s="50"/>
      <c r="G28" s="71">
        <f>G29+G30+G31</f>
        <v>221656.16</v>
      </c>
      <c r="H28" s="72"/>
      <c r="I28" s="73"/>
      <c r="J28" s="70"/>
    </row>
    <row r="29" spans="1:10" s="6" customFormat="1" ht="18.75" x14ac:dyDescent="0.4">
      <c r="A29" s="74"/>
      <c r="B29" s="74"/>
      <c r="C29" s="75" t="s">
        <v>18</v>
      </c>
      <c r="D29" s="76"/>
      <c r="E29" s="77"/>
      <c r="F29" s="70" t="s">
        <v>20</v>
      </c>
      <c r="G29" s="8">
        <v>20000</v>
      </c>
      <c r="H29" s="72"/>
      <c r="I29" s="73"/>
    </row>
    <row r="30" spans="1:10" s="6" customFormat="1" ht="18.75" x14ac:dyDescent="0.4">
      <c r="A30" s="74"/>
      <c r="B30" s="74"/>
      <c r="C30" s="75"/>
      <c r="D30" s="76"/>
      <c r="E30" s="77"/>
      <c r="F30" s="70" t="s">
        <v>19</v>
      </c>
      <c r="G30" s="8">
        <v>201656.16</v>
      </c>
      <c r="H30" s="72"/>
      <c r="I30" s="73"/>
    </row>
    <row r="31" spans="1:10" s="6" customFormat="1" ht="18.75" x14ac:dyDescent="0.4">
      <c r="A31" s="74"/>
      <c r="B31" s="74"/>
      <c r="C31" s="75" t="s">
        <v>21</v>
      </c>
      <c r="D31" s="76"/>
      <c r="E31" s="77"/>
      <c r="F31" s="70" t="s">
        <v>155</v>
      </c>
      <c r="G31" s="78">
        <v>0</v>
      </c>
      <c r="H31" s="79"/>
      <c r="I31" s="73"/>
    </row>
    <row r="32" spans="1:10" s="6" customFormat="1" x14ac:dyDescent="0.2">
      <c r="A32" s="321"/>
      <c r="B32" s="322"/>
      <c r="C32" s="322"/>
      <c r="D32" s="322"/>
      <c r="E32" s="322"/>
      <c r="F32" s="322"/>
      <c r="G32" s="322"/>
      <c r="H32" s="322"/>
      <c r="I32" s="322"/>
    </row>
    <row r="33" spans="1:10" s="6" customFormat="1" x14ac:dyDescent="0.2">
      <c r="A33" s="322"/>
      <c r="B33" s="322"/>
      <c r="C33" s="322"/>
      <c r="D33" s="322"/>
      <c r="E33" s="322"/>
      <c r="F33" s="322"/>
      <c r="G33" s="322"/>
      <c r="H33" s="322"/>
      <c r="I33" s="322"/>
    </row>
    <row r="34" spans="1:10" x14ac:dyDescent="0.2">
      <c r="A34" s="322"/>
      <c r="B34" s="322"/>
      <c r="C34" s="322"/>
      <c r="D34" s="322"/>
      <c r="E34" s="322"/>
      <c r="F34" s="322"/>
      <c r="G34" s="322"/>
      <c r="H34" s="322"/>
      <c r="I34" s="322"/>
      <c r="J34" s="80"/>
    </row>
    <row r="35" spans="1:10" ht="19.5" x14ac:dyDescent="0.4">
      <c r="A35" s="55" t="s">
        <v>22</v>
      </c>
      <c r="B35" s="55" t="s">
        <v>30</v>
      </c>
      <c r="C35" s="55"/>
      <c r="D35" s="81"/>
      <c r="E35" s="59"/>
      <c r="F35" s="4"/>
      <c r="G35" s="82"/>
      <c r="H35" s="73"/>
      <c r="I35" s="73"/>
      <c r="J35" s="80"/>
    </row>
    <row r="36" spans="1:10" ht="18.75" x14ac:dyDescent="0.4">
      <c r="A36" s="55"/>
      <c r="B36" s="55"/>
      <c r="C36" s="55"/>
      <c r="D36" s="81"/>
      <c r="F36" s="83" t="s">
        <v>36</v>
      </c>
      <c r="G36" s="194" t="s">
        <v>6</v>
      </c>
      <c r="H36" s="50"/>
      <c r="I36" s="84" t="s">
        <v>39</v>
      </c>
      <c r="J36" s="80"/>
    </row>
    <row r="37" spans="1:10" ht="15" customHeight="1" x14ac:dyDescent="0.35">
      <c r="A37" s="85" t="s">
        <v>31</v>
      </c>
      <c r="B37" s="86"/>
      <c r="C37" s="3"/>
      <c r="D37" s="86"/>
      <c r="E37" s="59"/>
      <c r="F37" s="124">
        <v>0</v>
      </c>
      <c r="G37" s="124">
        <v>0</v>
      </c>
      <c r="H37" s="217"/>
      <c r="I37" s="88" t="s">
        <v>157</v>
      </c>
      <c r="J37" s="80"/>
    </row>
    <row r="38" spans="1:10" ht="16.5" x14ac:dyDescent="0.35">
      <c r="A38" s="85" t="s">
        <v>42</v>
      </c>
      <c r="B38" s="86"/>
      <c r="C38" s="3"/>
      <c r="D38" s="89"/>
      <c r="E38" s="89"/>
      <c r="F38" s="124">
        <v>1222688</v>
      </c>
      <c r="G38" s="124">
        <v>1297800</v>
      </c>
      <c r="H38" s="217"/>
      <c r="I38" s="88">
        <f>G38/F38</f>
        <v>1.0614318616032872</v>
      </c>
      <c r="J38" s="13"/>
    </row>
    <row r="39" spans="1:10" ht="16.5" x14ac:dyDescent="0.35">
      <c r="A39" s="85" t="s">
        <v>43</v>
      </c>
      <c r="B39" s="86"/>
      <c r="C39" s="3"/>
      <c r="D39" s="89"/>
      <c r="E39" s="89"/>
      <c r="F39" s="124">
        <v>0</v>
      </c>
      <c r="G39" s="124">
        <v>0</v>
      </c>
      <c r="H39" s="217"/>
      <c r="I39" s="88" t="s">
        <v>157</v>
      </c>
      <c r="J39" s="13"/>
    </row>
    <row r="40" spans="1:10" ht="16.5" customHeight="1" x14ac:dyDescent="0.2">
      <c r="A40" s="90" t="s">
        <v>171</v>
      </c>
      <c r="B40" s="90"/>
      <c r="C40" s="90"/>
      <c r="D40" s="90"/>
      <c r="E40" s="90"/>
      <c r="F40" s="124">
        <v>917016</v>
      </c>
      <c r="G40" s="124">
        <v>917016</v>
      </c>
      <c r="H40" s="217"/>
      <c r="I40" s="88">
        <f>G40/F40</f>
        <v>1</v>
      </c>
      <c r="J40" s="13"/>
    </row>
    <row r="41" spans="1:10" ht="16.5" x14ac:dyDescent="0.35">
      <c r="A41" s="85" t="s">
        <v>37</v>
      </c>
      <c r="B41" s="58"/>
      <c r="C41" s="58"/>
      <c r="D41" s="91"/>
      <c r="E41" s="91" t="s">
        <v>156</v>
      </c>
      <c r="F41" s="124">
        <v>0</v>
      </c>
      <c r="G41" s="124">
        <v>0</v>
      </c>
      <c r="H41" s="217"/>
      <c r="I41" s="92" t="s">
        <v>157</v>
      </c>
      <c r="J41" s="13"/>
    </row>
    <row r="42" spans="1:10" ht="16.5" customHeight="1" x14ac:dyDescent="0.2">
      <c r="A42" s="336" t="s">
        <v>194</v>
      </c>
      <c r="B42" s="336"/>
      <c r="C42" s="336"/>
      <c r="D42" s="336"/>
      <c r="E42" s="336"/>
      <c r="F42" s="336"/>
      <c r="G42" s="336"/>
      <c r="H42" s="336"/>
      <c r="I42" s="336"/>
      <c r="J42" s="13"/>
    </row>
    <row r="43" spans="1:10" ht="16.5" customHeight="1" x14ac:dyDescent="0.2">
      <c r="A43" s="336"/>
      <c r="B43" s="336"/>
      <c r="C43" s="336"/>
      <c r="D43" s="336"/>
      <c r="E43" s="336"/>
      <c r="F43" s="336"/>
      <c r="G43" s="336"/>
      <c r="H43" s="336"/>
      <c r="I43" s="336"/>
      <c r="J43" s="13"/>
    </row>
    <row r="44" spans="1:10" x14ac:dyDescent="0.2">
      <c r="A44" s="335" t="s">
        <v>193</v>
      </c>
      <c r="B44" s="324"/>
      <c r="C44" s="324"/>
      <c r="D44" s="324"/>
      <c r="E44" s="324"/>
      <c r="F44" s="324"/>
      <c r="G44" s="324"/>
      <c r="H44" s="324"/>
      <c r="I44" s="324"/>
      <c r="J44" s="13"/>
    </row>
    <row r="45" spans="1:10" ht="19.5" thickBot="1" x14ac:dyDescent="0.45">
      <c r="A45" s="55" t="s">
        <v>23</v>
      </c>
      <c r="B45" s="55" t="s">
        <v>24</v>
      </c>
      <c r="C45" s="57"/>
      <c r="D45" s="59"/>
      <c r="E45" s="59"/>
      <c r="F45" s="94"/>
      <c r="G45" s="95"/>
      <c r="H45" s="325" t="s">
        <v>41</v>
      </c>
      <c r="I45" s="320"/>
      <c r="J45" s="13"/>
    </row>
    <row r="46" spans="1:10" ht="18.75" thickTop="1" x14ac:dyDescent="0.35">
      <c r="A46" s="196"/>
      <c r="B46" s="197"/>
      <c r="C46" s="198"/>
      <c r="D46" s="197"/>
      <c r="E46" s="199" t="s">
        <v>191</v>
      </c>
      <c r="F46" s="200" t="s">
        <v>25</v>
      </c>
      <c r="G46" s="201" t="s">
        <v>26</v>
      </c>
      <c r="H46" s="202" t="s">
        <v>27</v>
      </c>
      <c r="I46" s="203" t="s">
        <v>40</v>
      </c>
      <c r="J46" s="13"/>
    </row>
    <row r="47" spans="1:10" x14ac:dyDescent="0.2">
      <c r="A47" s="204"/>
      <c r="B47" s="205"/>
      <c r="C47" s="205"/>
      <c r="D47" s="205"/>
      <c r="E47" s="204"/>
      <c r="F47" s="318"/>
      <c r="G47" s="206"/>
      <c r="H47" s="207">
        <v>41274</v>
      </c>
      <c r="I47" s="208">
        <v>41274</v>
      </c>
      <c r="J47" s="13"/>
    </row>
    <row r="48" spans="1:10" x14ac:dyDescent="0.2">
      <c r="A48" s="204"/>
      <c r="B48" s="205"/>
      <c r="C48" s="205"/>
      <c r="D48" s="205"/>
      <c r="E48" s="204"/>
      <c r="F48" s="318"/>
      <c r="G48" s="209"/>
      <c r="H48" s="209"/>
      <c r="I48" s="210"/>
      <c r="J48" s="13"/>
    </row>
    <row r="49" spans="1:10" ht="13.5" thickBot="1" x14ac:dyDescent="0.25">
      <c r="A49" s="211"/>
      <c r="B49" s="212"/>
      <c r="C49" s="212"/>
      <c r="D49" s="212"/>
      <c r="E49" s="211"/>
      <c r="F49" s="213"/>
      <c r="G49" s="214"/>
      <c r="H49" s="214"/>
      <c r="I49" s="215"/>
      <c r="J49" s="13"/>
    </row>
    <row r="50" spans="1:10" ht="13.5" thickTop="1" x14ac:dyDescent="0.2">
      <c r="A50" s="96"/>
      <c r="B50" s="97"/>
      <c r="C50" s="97" t="s">
        <v>20</v>
      </c>
      <c r="D50" s="97"/>
      <c r="E50" s="98">
        <v>36100</v>
      </c>
      <c r="F50" s="99">
        <v>24200</v>
      </c>
      <c r="G50" s="100">
        <v>2000</v>
      </c>
      <c r="H50" s="100">
        <f>E50+F50-G50</f>
        <v>58300</v>
      </c>
      <c r="I50" s="125">
        <f>H50</f>
        <v>58300</v>
      </c>
      <c r="J50" s="13"/>
    </row>
    <row r="51" spans="1:10" x14ac:dyDescent="0.2">
      <c r="A51" s="102"/>
      <c r="B51" s="103"/>
      <c r="C51" s="103" t="s">
        <v>28</v>
      </c>
      <c r="D51" s="103"/>
      <c r="E51" s="104">
        <v>77891.520000000004</v>
      </c>
      <c r="F51" s="105">
        <v>91412</v>
      </c>
      <c r="G51" s="106">
        <v>107255</v>
      </c>
      <c r="H51" s="106">
        <f>E51+F51-G51</f>
        <v>62048.520000000019</v>
      </c>
      <c r="I51" s="126">
        <v>57118.05</v>
      </c>
      <c r="J51" s="13"/>
    </row>
    <row r="52" spans="1:10" x14ac:dyDescent="0.2">
      <c r="A52" s="102"/>
      <c r="B52" s="103"/>
      <c r="C52" s="103" t="s">
        <v>19</v>
      </c>
      <c r="D52" s="103"/>
      <c r="E52" s="104">
        <v>869189.32</v>
      </c>
      <c r="F52" s="105">
        <f>263941.65+553839.2</f>
        <v>817780.85</v>
      </c>
      <c r="G52" s="106">
        <f>184320+93844</f>
        <v>278164</v>
      </c>
      <c r="H52" s="106">
        <f t="shared" ref="H52:H53" si="0">E52+F52-G52</f>
        <v>1408806.17</v>
      </c>
      <c r="I52" s="126">
        <f>H52</f>
        <v>1408806.17</v>
      </c>
      <c r="J52" s="13"/>
    </row>
    <row r="53" spans="1:10" x14ac:dyDescent="0.2">
      <c r="A53" s="102"/>
      <c r="B53" s="103"/>
      <c r="C53" s="103" t="s">
        <v>29</v>
      </c>
      <c r="D53" s="103"/>
      <c r="E53" s="104">
        <v>1613381.86</v>
      </c>
      <c r="F53" s="105">
        <v>1297800</v>
      </c>
      <c r="G53" s="106">
        <v>1037697</v>
      </c>
      <c r="H53" s="106">
        <f t="shared" si="0"/>
        <v>1873484.8600000003</v>
      </c>
      <c r="I53" s="126">
        <f>H53</f>
        <v>1873484.8600000003</v>
      </c>
      <c r="J53" s="13"/>
    </row>
    <row r="54" spans="1:10" ht="18.75" thickBot="1" x14ac:dyDescent="0.4">
      <c r="A54" s="108" t="s">
        <v>12</v>
      </c>
      <c r="B54" s="109"/>
      <c r="C54" s="109"/>
      <c r="D54" s="109"/>
      <c r="E54" s="110">
        <f>E50+E51+E52+E53</f>
        <v>2596562.7000000002</v>
      </c>
      <c r="F54" s="111">
        <f>F50+F51+F52+F53</f>
        <v>2231192.85</v>
      </c>
      <c r="G54" s="111">
        <f>G50+G51+G52+G53</f>
        <v>1425116</v>
      </c>
      <c r="H54" s="111">
        <f>H50+H51+H52+H53</f>
        <v>3402639.5500000003</v>
      </c>
      <c r="I54" s="112">
        <f>I50+I51+I52+I53</f>
        <v>3397709.08</v>
      </c>
      <c r="J54" s="13"/>
    </row>
    <row r="55" spans="1:10" ht="18.75" thickTop="1" x14ac:dyDescent="0.35">
      <c r="A55" s="113"/>
      <c r="B55" s="114"/>
      <c r="C55" s="114"/>
      <c r="D55" s="59"/>
      <c r="E55" s="59"/>
      <c r="F55" s="94"/>
      <c r="G55" s="95"/>
      <c r="H55" s="115"/>
      <c r="I55" s="115"/>
      <c r="J55" s="13"/>
    </row>
    <row r="56" spans="1:10" ht="18" x14ac:dyDescent="0.35">
      <c r="A56" s="113"/>
      <c r="B56" s="114"/>
      <c r="C56" s="114"/>
      <c r="D56" s="59"/>
      <c r="E56" s="59"/>
      <c r="F56" s="94"/>
      <c r="G56" s="116"/>
      <c r="H56" s="117"/>
      <c r="I56" s="117"/>
      <c r="J56" s="13"/>
    </row>
    <row r="57" spans="1:10" ht="1.5" customHeight="1" x14ac:dyDescent="0.35">
      <c r="A57" s="118"/>
      <c r="B57" s="119"/>
      <c r="C57" s="119"/>
      <c r="D57" s="120"/>
      <c r="E57" s="120"/>
      <c r="F57" s="117"/>
      <c r="G57" s="117"/>
      <c r="H57" s="117"/>
      <c r="I57" s="117"/>
      <c r="J57" s="13"/>
    </row>
    <row r="58" spans="1:10" x14ac:dyDescent="0.2">
      <c r="A58" s="121"/>
      <c r="B58" s="121"/>
      <c r="C58" s="121"/>
      <c r="D58" s="121"/>
      <c r="E58" s="121"/>
      <c r="F58" s="121"/>
      <c r="G58" s="121"/>
      <c r="H58" s="121"/>
      <c r="I58" s="121"/>
    </row>
    <row r="60" spans="1:10" x14ac:dyDescent="0.2">
      <c r="A60" s="12"/>
      <c r="B60" s="12"/>
      <c r="C60" s="12"/>
      <c r="D60" s="12"/>
      <c r="E60" s="12"/>
      <c r="F60" s="12"/>
      <c r="G60" s="12"/>
      <c r="H60" s="12"/>
      <c r="I60" s="12"/>
    </row>
  </sheetData>
  <mergeCells count="12">
    <mergeCell ref="A2:D2"/>
    <mergeCell ref="E2:I2"/>
    <mergeCell ref="E3:I3"/>
    <mergeCell ref="E4:I4"/>
    <mergeCell ref="F47:F48"/>
    <mergeCell ref="E5:I5"/>
    <mergeCell ref="E7:I7"/>
    <mergeCell ref="H13:I13"/>
    <mergeCell ref="A32:I34"/>
    <mergeCell ref="H45:I45"/>
    <mergeCell ref="A44:I44"/>
    <mergeCell ref="A42:I43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K56"/>
  <sheetViews>
    <sheetView zoomScaleNormal="100" workbookViewId="0">
      <selection activeCell="B35" sqref="B35:B36"/>
    </sheetView>
  </sheetViews>
  <sheetFormatPr defaultRowHeight="12.75" x14ac:dyDescent="0.2"/>
  <cols>
    <col min="1" max="1" width="7.5703125" style="38" customWidth="1"/>
    <col min="2" max="2" width="2.5703125" style="38" customWidth="1"/>
    <col min="3" max="3" width="8.42578125" style="38" customWidth="1"/>
    <col min="4" max="4" width="8.28515625" style="38" customWidth="1"/>
    <col min="5" max="5" width="14.7109375" style="38" customWidth="1"/>
    <col min="6" max="6" width="15.5703125" style="38" customWidth="1"/>
    <col min="7" max="8" width="14.7109375" style="38" customWidth="1"/>
    <col min="9" max="9" width="14.85546875" style="38" customWidth="1"/>
    <col min="10" max="10" width="16.85546875" style="38" customWidth="1"/>
    <col min="11" max="11" width="10.7109375" style="12" bestFit="1" customWidth="1"/>
    <col min="12" max="16384" width="9.140625" style="12"/>
  </cols>
  <sheetData>
    <row r="1" spans="1:10" ht="19.5" x14ac:dyDescent="0.4">
      <c r="A1" s="36" t="s">
        <v>0</v>
      </c>
      <c r="B1" s="37"/>
      <c r="C1" s="37"/>
      <c r="D1" s="37"/>
    </row>
    <row r="2" spans="1:10" ht="19.5" x14ac:dyDescent="0.4">
      <c r="A2" s="314" t="s">
        <v>1</v>
      </c>
      <c r="B2" s="314"/>
      <c r="C2" s="314"/>
      <c r="D2" s="314"/>
      <c r="E2" s="315" t="s">
        <v>178</v>
      </c>
      <c r="F2" s="315"/>
      <c r="G2" s="315"/>
      <c r="H2" s="315"/>
      <c r="I2" s="315"/>
      <c r="J2" s="40"/>
    </row>
    <row r="3" spans="1:10" ht="9.75" customHeight="1" x14ac:dyDescent="0.4">
      <c r="A3" s="39"/>
      <c r="B3" s="39"/>
      <c r="C3" s="39"/>
      <c r="D3" s="39"/>
      <c r="E3" s="316" t="s">
        <v>32</v>
      </c>
      <c r="F3" s="316"/>
      <c r="G3" s="316"/>
      <c r="H3" s="316"/>
      <c r="I3" s="316"/>
      <c r="J3" s="40"/>
    </row>
    <row r="4" spans="1:10" ht="15.75" x14ac:dyDescent="0.25">
      <c r="A4" s="41" t="s">
        <v>2</v>
      </c>
      <c r="E4" s="326" t="s">
        <v>118</v>
      </c>
      <c r="F4" s="326"/>
      <c r="G4" s="326"/>
      <c r="H4" s="326"/>
      <c r="I4" s="326"/>
    </row>
    <row r="5" spans="1:10" ht="7.5" customHeight="1" x14ac:dyDescent="0.25">
      <c r="A5" s="41"/>
      <c r="E5" s="316" t="s">
        <v>32</v>
      </c>
      <c r="F5" s="316"/>
      <c r="G5" s="316"/>
      <c r="H5" s="316"/>
      <c r="I5" s="316"/>
    </row>
    <row r="6" spans="1:10" ht="19.5" x14ac:dyDescent="0.4">
      <c r="A6" s="40" t="s">
        <v>154</v>
      </c>
      <c r="E6" s="123" t="s">
        <v>119</v>
      </c>
      <c r="F6" s="43"/>
      <c r="G6" s="44" t="s">
        <v>3</v>
      </c>
      <c r="H6" s="42"/>
      <c r="I6" s="42">
        <v>1128</v>
      </c>
    </row>
    <row r="7" spans="1:10" ht="8.25" customHeight="1" x14ac:dyDescent="0.4">
      <c r="A7" s="40"/>
      <c r="E7" s="316" t="s">
        <v>33</v>
      </c>
      <c r="F7" s="316"/>
      <c r="G7" s="316"/>
      <c r="H7" s="316"/>
      <c r="I7" s="316"/>
    </row>
    <row r="8" spans="1:10" ht="19.5" hidden="1" x14ac:dyDescent="0.4">
      <c r="A8" s="40"/>
      <c r="E8" s="42"/>
      <c r="F8" s="42"/>
      <c r="G8" s="42"/>
      <c r="H8" s="44"/>
      <c r="I8" s="42"/>
    </row>
    <row r="9" spans="1:10" ht="30.75" customHeight="1" x14ac:dyDescent="0.4">
      <c r="A9" s="40"/>
      <c r="E9" s="42"/>
      <c r="F9" s="42"/>
      <c r="G9" s="42"/>
      <c r="H9" s="44"/>
      <c r="I9" s="42"/>
    </row>
    <row r="11" spans="1:10" s="6" customFormat="1" ht="15" customHeight="1" x14ac:dyDescent="0.4">
      <c r="A11" s="45"/>
      <c r="B11" s="46"/>
      <c r="C11" s="46"/>
      <c r="D11" s="46"/>
      <c r="E11" s="47" t="s">
        <v>4</v>
      </c>
      <c r="F11" s="47" t="s">
        <v>5</v>
      </c>
      <c r="G11" s="48" t="s">
        <v>6</v>
      </c>
      <c r="H11" s="49" t="s">
        <v>7</v>
      </c>
      <c r="I11" s="49"/>
      <c r="J11" s="46"/>
    </row>
    <row r="12" spans="1:10" s="6" customFormat="1" ht="15" customHeight="1" x14ac:dyDescent="0.4">
      <c r="A12" s="50"/>
      <c r="B12" s="50"/>
      <c r="C12" s="50"/>
      <c r="D12" s="50"/>
      <c r="E12" s="47" t="s">
        <v>8</v>
      </c>
      <c r="F12" s="47" t="s">
        <v>8</v>
      </c>
      <c r="G12" s="48" t="s">
        <v>9</v>
      </c>
      <c r="H12" s="51" t="s">
        <v>10</v>
      </c>
      <c r="I12" s="52" t="s">
        <v>11</v>
      </c>
      <c r="J12" s="46"/>
    </row>
    <row r="13" spans="1:10" s="6" customFormat="1" ht="12.75" customHeight="1" x14ac:dyDescent="0.2">
      <c r="A13" s="50"/>
      <c r="B13" s="50"/>
      <c r="C13" s="50"/>
      <c r="D13" s="50"/>
      <c r="E13" s="47" t="s">
        <v>12</v>
      </c>
      <c r="F13" s="47" t="s">
        <v>12</v>
      </c>
      <c r="G13" s="53"/>
      <c r="H13" s="327" t="s">
        <v>186</v>
      </c>
      <c r="I13" s="327"/>
      <c r="J13" s="46"/>
    </row>
    <row r="14" spans="1:10" s="6" customFormat="1" ht="12.75" customHeight="1" x14ac:dyDescent="0.2">
      <c r="A14" s="50"/>
      <c r="B14" s="50"/>
      <c r="C14" s="50"/>
      <c r="D14" s="50"/>
      <c r="E14" s="47"/>
      <c r="F14" s="47"/>
      <c r="G14" s="53"/>
      <c r="H14" s="1"/>
      <c r="I14" s="54"/>
      <c r="J14" s="46"/>
    </row>
    <row r="15" spans="1:10" s="6" customFormat="1" ht="18.75" x14ac:dyDescent="0.4">
      <c r="A15" s="55" t="s">
        <v>13</v>
      </c>
      <c r="B15" s="55"/>
      <c r="C15" s="56"/>
      <c r="D15" s="57"/>
      <c r="E15" s="58"/>
      <c r="F15" s="58"/>
      <c r="G15" s="59"/>
      <c r="H15" s="50"/>
      <c r="I15" s="50"/>
      <c r="J15" s="46"/>
    </row>
    <row r="16" spans="1:10" s="6" customFormat="1" ht="19.5" x14ac:dyDescent="0.4">
      <c r="A16" s="60" t="s">
        <v>14</v>
      </c>
      <c r="B16" s="55"/>
      <c r="C16" s="56"/>
      <c r="D16" s="57"/>
      <c r="E16" s="218">
        <v>15878000</v>
      </c>
      <c r="F16" s="219">
        <v>48337500.100000001</v>
      </c>
      <c r="G16" s="9">
        <f>H16+I16</f>
        <v>48337500.100000001</v>
      </c>
      <c r="H16" s="218">
        <v>44344143.32</v>
      </c>
      <c r="I16" s="218">
        <v>3993356.78</v>
      </c>
      <c r="J16" s="46"/>
    </row>
    <row r="17" spans="1:11" s="6" customFormat="1" ht="20.25" customHeight="1" x14ac:dyDescent="0.35">
      <c r="A17" s="3"/>
      <c r="B17" s="46"/>
      <c r="C17" s="46"/>
      <c r="D17" s="46"/>
      <c r="J17" s="46"/>
    </row>
    <row r="18" spans="1:11" s="6" customFormat="1" ht="19.5" x14ac:dyDescent="0.4">
      <c r="A18" s="60" t="s">
        <v>15</v>
      </c>
      <c r="B18" s="4"/>
      <c r="C18" s="4"/>
      <c r="D18" s="4"/>
      <c r="E18" s="218">
        <v>15878000</v>
      </c>
      <c r="F18" s="219">
        <v>48264895.509999998</v>
      </c>
      <c r="G18" s="9">
        <f>H18+I18</f>
        <v>48445750.100000001</v>
      </c>
      <c r="H18" s="218">
        <v>43735505.969999999</v>
      </c>
      <c r="I18" s="218">
        <v>4710244.13</v>
      </c>
      <c r="J18" s="46"/>
    </row>
    <row r="19" spans="1:11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  <c r="K19" s="278"/>
    </row>
    <row r="20" spans="1:11" s="6" customFormat="1" ht="14.25" customHeight="1" x14ac:dyDescent="0.35">
      <c r="A20" s="3"/>
      <c r="B20" s="4"/>
      <c r="C20" s="4"/>
      <c r="D20" s="4"/>
      <c r="E20" s="61"/>
      <c r="F20" s="61"/>
      <c r="G20" s="62"/>
      <c r="H20" s="2"/>
      <c r="I20" s="2"/>
      <c r="J20" s="5"/>
      <c r="K20" s="278"/>
    </row>
    <row r="21" spans="1:11" ht="19.5" x14ac:dyDescent="0.4">
      <c r="A21" s="63" t="s">
        <v>16</v>
      </c>
      <c r="B21" s="61"/>
      <c r="C21" s="61"/>
      <c r="D21" s="61"/>
      <c r="E21" s="61"/>
      <c r="F21" s="61"/>
      <c r="G21" s="64"/>
      <c r="H21" s="62"/>
      <c r="I21" s="62"/>
      <c r="J21" s="62"/>
      <c r="K21" s="279"/>
    </row>
    <row r="22" spans="1:11" ht="18" x14ac:dyDescent="0.35">
      <c r="A22" s="61"/>
      <c r="B22" s="61"/>
      <c r="C22" s="65" t="s">
        <v>38</v>
      </c>
      <c r="D22" s="61"/>
      <c r="E22" s="61"/>
      <c r="F22" s="61"/>
      <c r="G22" s="7">
        <f>H22+I22</f>
        <v>108250</v>
      </c>
      <c r="H22" s="8">
        <v>0</v>
      </c>
      <c r="I22" s="8">
        <v>108250</v>
      </c>
      <c r="J22" s="64"/>
    </row>
    <row r="23" spans="1:11" ht="18" x14ac:dyDescent="0.35">
      <c r="A23" s="61"/>
      <c r="B23" s="61"/>
      <c r="C23" s="65"/>
      <c r="D23" s="61"/>
      <c r="E23" s="61"/>
      <c r="F23" s="61"/>
      <c r="G23" s="7"/>
      <c r="H23" s="8"/>
      <c r="I23" s="8"/>
      <c r="J23" s="62"/>
    </row>
    <row r="24" spans="1:11" ht="22.5" x14ac:dyDescent="0.45">
      <c r="A24" s="66" t="s">
        <v>34</v>
      </c>
      <c r="B24" s="66"/>
      <c r="C24" s="67"/>
      <c r="D24" s="66"/>
      <c r="E24" s="66"/>
      <c r="F24" s="66"/>
      <c r="G24" s="68">
        <f>G18-G16-G22</f>
        <v>0</v>
      </c>
      <c r="H24" s="68">
        <f>H18-H16-H22</f>
        <v>-608637.35000000149</v>
      </c>
      <c r="I24" s="68">
        <f>I18-I16-I22</f>
        <v>608637.35000000009</v>
      </c>
      <c r="J24" s="69"/>
    </row>
    <row r="26" spans="1:11" ht="24" customHeight="1" x14ac:dyDescent="0.2">
      <c r="H26" s="70"/>
    </row>
    <row r="28" spans="1:11" ht="19.5" x14ac:dyDescent="0.4">
      <c r="A28" s="55" t="s">
        <v>17</v>
      </c>
      <c r="B28" s="55" t="s">
        <v>35</v>
      </c>
      <c r="C28" s="55"/>
      <c r="D28" s="4"/>
      <c r="E28" s="4"/>
      <c r="F28" s="50"/>
      <c r="G28" s="71">
        <f>G29+G30+G31</f>
        <v>0</v>
      </c>
      <c r="H28" s="72"/>
      <c r="I28" s="73"/>
      <c r="J28" s="70"/>
    </row>
    <row r="29" spans="1:11" s="6" customFormat="1" ht="18.75" x14ac:dyDescent="0.4">
      <c r="A29" s="74"/>
      <c r="B29" s="74"/>
      <c r="C29" s="75" t="s">
        <v>18</v>
      </c>
      <c r="D29" s="76"/>
      <c r="E29" s="77"/>
      <c r="F29" s="70" t="s">
        <v>20</v>
      </c>
      <c r="G29" s="8">
        <v>0</v>
      </c>
      <c r="H29" s="72"/>
      <c r="I29" s="73"/>
    </row>
    <row r="30" spans="1:11" s="6" customFormat="1" ht="18.75" x14ac:dyDescent="0.4">
      <c r="A30" s="74"/>
      <c r="B30" s="74"/>
      <c r="C30" s="75"/>
      <c r="D30" s="76"/>
      <c r="E30" s="77"/>
      <c r="F30" s="70" t="s">
        <v>19</v>
      </c>
      <c r="G30" s="8">
        <v>0</v>
      </c>
      <c r="H30" s="72"/>
      <c r="I30" s="73"/>
    </row>
    <row r="31" spans="1:11" s="6" customFormat="1" ht="18.75" x14ac:dyDescent="0.4">
      <c r="A31" s="74"/>
      <c r="B31" s="74"/>
      <c r="C31" s="75" t="s">
        <v>21</v>
      </c>
      <c r="D31" s="76"/>
      <c r="E31" s="77"/>
      <c r="F31" s="70" t="s">
        <v>155</v>
      </c>
      <c r="G31" s="78">
        <v>0</v>
      </c>
      <c r="H31" s="79"/>
      <c r="I31" s="73"/>
    </row>
    <row r="32" spans="1:11" s="6" customFormat="1" x14ac:dyDescent="0.2">
      <c r="A32" s="328"/>
      <c r="B32" s="329"/>
      <c r="C32" s="329"/>
      <c r="D32" s="329"/>
      <c r="E32" s="329"/>
      <c r="F32" s="329"/>
      <c r="G32" s="329"/>
      <c r="H32" s="329"/>
      <c r="I32" s="329"/>
    </row>
    <row r="33" spans="1:10" s="6" customFormat="1" x14ac:dyDescent="0.2">
      <c r="A33" s="329"/>
      <c r="B33" s="329"/>
      <c r="C33" s="329"/>
      <c r="D33" s="329"/>
      <c r="E33" s="329"/>
      <c r="F33" s="329"/>
      <c r="G33" s="329"/>
      <c r="H33" s="329"/>
      <c r="I33" s="329"/>
    </row>
    <row r="34" spans="1:10" x14ac:dyDescent="0.2">
      <c r="A34" s="329"/>
      <c r="B34" s="329"/>
      <c r="C34" s="329"/>
      <c r="D34" s="329"/>
      <c r="E34" s="329"/>
      <c r="F34" s="329"/>
      <c r="G34" s="329"/>
      <c r="H34" s="329"/>
      <c r="I34" s="329"/>
      <c r="J34" s="80"/>
    </row>
    <row r="35" spans="1:10" ht="19.5" x14ac:dyDescent="0.4">
      <c r="A35" s="55" t="s">
        <v>22</v>
      </c>
      <c r="B35" s="55" t="s">
        <v>30</v>
      </c>
      <c r="C35" s="55"/>
      <c r="D35" s="81"/>
      <c r="E35" s="59"/>
      <c r="F35" s="4"/>
      <c r="G35" s="82"/>
      <c r="H35" s="73"/>
      <c r="I35" s="73"/>
      <c r="J35" s="80"/>
    </row>
    <row r="36" spans="1:10" ht="18.75" x14ac:dyDescent="0.4">
      <c r="A36" s="55"/>
      <c r="B36" s="55"/>
      <c r="C36" s="55"/>
      <c r="D36" s="81"/>
      <c r="F36" s="83" t="s">
        <v>36</v>
      </c>
      <c r="G36" s="194" t="s">
        <v>6</v>
      </c>
      <c r="H36" s="50"/>
      <c r="I36" s="84" t="s">
        <v>39</v>
      </c>
      <c r="J36" s="80"/>
    </row>
    <row r="37" spans="1:10" ht="15" customHeight="1" x14ac:dyDescent="0.35">
      <c r="A37" s="85" t="s">
        <v>31</v>
      </c>
      <c r="B37" s="86"/>
      <c r="C37" s="3"/>
      <c r="D37" s="86"/>
      <c r="E37" s="59"/>
      <c r="F37" s="124">
        <v>133000</v>
      </c>
      <c r="G37" s="124">
        <v>133000</v>
      </c>
      <c r="H37" s="217"/>
      <c r="I37" s="88">
        <f>G37/F37</f>
        <v>1</v>
      </c>
      <c r="J37" s="80"/>
    </row>
    <row r="38" spans="1:10" ht="16.5" x14ac:dyDescent="0.35">
      <c r="A38" s="85" t="s">
        <v>42</v>
      </c>
      <c r="B38" s="86"/>
      <c r="C38" s="3"/>
      <c r="D38" s="89"/>
      <c r="E38" s="89"/>
      <c r="F38" s="124">
        <v>1144439</v>
      </c>
      <c r="G38" s="124">
        <v>1144439</v>
      </c>
      <c r="H38" s="217"/>
      <c r="I38" s="88">
        <f>G38/F38</f>
        <v>1</v>
      </c>
      <c r="J38" s="13"/>
    </row>
    <row r="39" spans="1:10" ht="16.5" x14ac:dyDescent="0.35">
      <c r="A39" s="85" t="s">
        <v>43</v>
      </c>
      <c r="B39" s="86"/>
      <c r="C39" s="3"/>
      <c r="D39" s="89"/>
      <c r="E39" s="89"/>
      <c r="F39" s="124">
        <v>0</v>
      </c>
      <c r="G39" s="124">
        <v>0</v>
      </c>
      <c r="H39" s="274"/>
      <c r="I39" s="88" t="s">
        <v>157</v>
      </c>
      <c r="J39" s="13"/>
    </row>
    <row r="40" spans="1:10" ht="16.5" customHeight="1" x14ac:dyDescent="0.2">
      <c r="A40" s="90" t="s">
        <v>171</v>
      </c>
      <c r="B40" s="90"/>
      <c r="C40" s="90"/>
      <c r="D40" s="90"/>
      <c r="E40" s="90"/>
      <c r="F40" s="124">
        <v>857830</v>
      </c>
      <c r="G40" s="124">
        <v>857830</v>
      </c>
      <c r="H40" s="274"/>
      <c r="I40" s="88">
        <f>G40/F40</f>
        <v>1</v>
      </c>
      <c r="J40" s="13"/>
    </row>
    <row r="41" spans="1:10" ht="16.5" x14ac:dyDescent="0.35">
      <c r="A41" s="85" t="s">
        <v>37</v>
      </c>
      <c r="B41" s="58"/>
      <c r="C41" s="58"/>
      <c r="D41" s="91"/>
      <c r="E41" s="91" t="s">
        <v>156</v>
      </c>
      <c r="F41" s="124">
        <v>0</v>
      </c>
      <c r="G41" s="124">
        <v>0</v>
      </c>
      <c r="H41" s="274"/>
      <c r="I41" s="88" t="s">
        <v>157</v>
      </c>
      <c r="J41" s="13"/>
    </row>
    <row r="42" spans="1:10" x14ac:dyDescent="0.2">
      <c r="A42" s="337" t="s">
        <v>195</v>
      </c>
      <c r="B42" s="337"/>
      <c r="C42" s="337"/>
      <c r="D42" s="337"/>
      <c r="E42" s="337"/>
      <c r="F42" s="337"/>
      <c r="G42" s="337"/>
      <c r="H42" s="337"/>
      <c r="I42" s="337"/>
      <c r="J42" s="13"/>
    </row>
    <row r="43" spans="1:10" ht="19.5" thickBot="1" x14ac:dyDescent="0.45">
      <c r="A43" s="55" t="s">
        <v>23</v>
      </c>
      <c r="B43" s="55" t="s">
        <v>24</v>
      </c>
      <c r="C43" s="57"/>
      <c r="D43" s="59"/>
      <c r="E43" s="59"/>
      <c r="F43" s="94"/>
      <c r="G43" s="95"/>
      <c r="H43" s="325" t="s">
        <v>41</v>
      </c>
      <c r="I43" s="320"/>
      <c r="J43" s="13"/>
    </row>
    <row r="44" spans="1:10" ht="18.75" thickTop="1" x14ac:dyDescent="0.35">
      <c r="A44" s="196"/>
      <c r="B44" s="197"/>
      <c r="C44" s="198"/>
      <c r="D44" s="197"/>
      <c r="E44" s="199" t="s">
        <v>191</v>
      </c>
      <c r="F44" s="200" t="s">
        <v>25</v>
      </c>
      <c r="G44" s="201" t="s">
        <v>26</v>
      </c>
      <c r="H44" s="202" t="s">
        <v>27</v>
      </c>
      <c r="I44" s="203" t="s">
        <v>40</v>
      </c>
      <c r="J44" s="13"/>
    </row>
    <row r="45" spans="1:10" x14ac:dyDescent="0.2">
      <c r="A45" s="204"/>
      <c r="B45" s="205"/>
      <c r="C45" s="205"/>
      <c r="D45" s="205"/>
      <c r="E45" s="204"/>
      <c r="F45" s="318"/>
      <c r="G45" s="206"/>
      <c r="H45" s="207">
        <v>41274</v>
      </c>
      <c r="I45" s="208">
        <v>41274</v>
      </c>
      <c r="J45" s="13"/>
    </row>
    <row r="46" spans="1:10" x14ac:dyDescent="0.2">
      <c r="A46" s="204"/>
      <c r="B46" s="205"/>
      <c r="C46" s="205"/>
      <c r="D46" s="205"/>
      <c r="E46" s="204"/>
      <c r="F46" s="318"/>
      <c r="G46" s="209"/>
      <c r="H46" s="209"/>
      <c r="I46" s="210"/>
      <c r="J46" s="13"/>
    </row>
    <row r="47" spans="1:10" ht="13.5" thickBot="1" x14ac:dyDescent="0.25">
      <c r="A47" s="211"/>
      <c r="B47" s="212"/>
      <c r="C47" s="212"/>
      <c r="D47" s="212"/>
      <c r="E47" s="211"/>
      <c r="F47" s="213"/>
      <c r="G47" s="214"/>
      <c r="H47" s="214"/>
      <c r="I47" s="215"/>
      <c r="J47" s="13"/>
    </row>
    <row r="48" spans="1:10" ht="13.5" thickTop="1" x14ac:dyDescent="0.2">
      <c r="A48" s="96"/>
      <c r="B48" s="97"/>
      <c r="C48" s="97" t="s">
        <v>20</v>
      </c>
      <c r="D48" s="97"/>
      <c r="E48" s="98">
        <v>0</v>
      </c>
      <c r="F48" s="99">
        <v>0</v>
      </c>
      <c r="G48" s="100">
        <v>0</v>
      </c>
      <c r="H48" s="100">
        <f>E48+F48-G48</f>
        <v>0</v>
      </c>
      <c r="I48" s="125">
        <f>H48</f>
        <v>0</v>
      </c>
      <c r="J48" s="13"/>
    </row>
    <row r="49" spans="1:10" x14ac:dyDescent="0.2">
      <c r="A49" s="102"/>
      <c r="B49" s="103"/>
      <c r="C49" s="103" t="s">
        <v>28</v>
      </c>
      <c r="D49" s="103"/>
      <c r="E49" s="104">
        <v>336938</v>
      </c>
      <c r="F49" s="105">
        <v>217506</v>
      </c>
      <c r="G49" s="106">
        <v>254424.09</v>
      </c>
      <c r="H49" s="106">
        <f>E49+F49-G49</f>
        <v>300019.91000000003</v>
      </c>
      <c r="I49" s="126">
        <v>305040.64000000001</v>
      </c>
      <c r="J49" s="13"/>
    </row>
    <row r="50" spans="1:10" x14ac:dyDescent="0.2">
      <c r="A50" s="102"/>
      <c r="B50" s="103"/>
      <c r="C50" s="103" t="s">
        <v>19</v>
      </c>
      <c r="D50" s="103"/>
      <c r="E50" s="104">
        <v>524477.07999999996</v>
      </c>
      <c r="F50" s="105">
        <v>55000</v>
      </c>
      <c r="G50" s="106">
        <f>7266.54+172223.6</f>
        <v>179490.14</v>
      </c>
      <c r="H50" s="106">
        <f t="shared" ref="H50:H51" si="0">E50+F50-G50</f>
        <v>399986.93999999994</v>
      </c>
      <c r="I50" s="126">
        <f>H50</f>
        <v>399986.93999999994</v>
      </c>
      <c r="J50" s="13"/>
    </row>
    <row r="51" spans="1:10" x14ac:dyDescent="0.2">
      <c r="A51" s="102"/>
      <c r="B51" s="103"/>
      <c r="C51" s="103" t="s">
        <v>29</v>
      </c>
      <c r="D51" s="103"/>
      <c r="E51" s="104">
        <v>139817.81</v>
      </c>
      <c r="F51" s="105">
        <v>1392208</v>
      </c>
      <c r="G51" s="106">
        <v>1079123</v>
      </c>
      <c r="H51" s="106">
        <f t="shared" si="0"/>
        <v>452902.81000000006</v>
      </c>
      <c r="I51" s="126">
        <f>H51</f>
        <v>452902.81000000006</v>
      </c>
      <c r="J51" s="13"/>
    </row>
    <row r="52" spans="1:10" ht="18.75" thickBot="1" x14ac:dyDescent="0.4">
      <c r="A52" s="108" t="s">
        <v>12</v>
      </c>
      <c r="B52" s="109"/>
      <c r="C52" s="109"/>
      <c r="D52" s="109"/>
      <c r="E52" s="122">
        <f>E48+E49+E50+E51</f>
        <v>1001232.8899999999</v>
      </c>
      <c r="F52" s="111">
        <f>F48+F49+F50+F51</f>
        <v>1664714</v>
      </c>
      <c r="G52" s="111">
        <f>G48+G49+G50+G51</f>
        <v>1513037.23</v>
      </c>
      <c r="H52" s="111">
        <f>H48+H49+H50+H51</f>
        <v>1152909.6600000001</v>
      </c>
      <c r="I52" s="112">
        <f>I48+I49+I50+I51</f>
        <v>1157930.3900000001</v>
      </c>
      <c r="J52" s="13"/>
    </row>
    <row r="53" spans="1:10" ht="18.75" thickTop="1" x14ac:dyDescent="0.35">
      <c r="A53" s="113"/>
      <c r="B53" s="114"/>
      <c r="C53" s="114"/>
      <c r="D53" s="59"/>
      <c r="E53" s="59"/>
      <c r="F53" s="94"/>
      <c r="G53" s="95"/>
      <c r="H53" s="115"/>
      <c r="I53" s="115"/>
      <c r="J53" s="13"/>
    </row>
    <row r="54" spans="1:10" ht="18" x14ac:dyDescent="0.35">
      <c r="A54" s="113"/>
      <c r="B54" s="114"/>
      <c r="C54" s="114"/>
      <c r="D54" s="59"/>
      <c r="E54" s="59"/>
      <c r="F54" s="94"/>
      <c r="G54" s="116"/>
      <c r="H54" s="117"/>
      <c r="I54" s="117"/>
      <c r="J54" s="13"/>
    </row>
    <row r="55" spans="1:10" ht="1.5" customHeight="1" x14ac:dyDescent="0.35">
      <c r="A55" s="118"/>
      <c r="B55" s="119"/>
      <c r="C55" s="119"/>
      <c r="D55" s="120"/>
      <c r="E55" s="120"/>
      <c r="F55" s="117"/>
      <c r="G55" s="117"/>
      <c r="H55" s="117"/>
      <c r="I55" s="117"/>
      <c r="J55" s="13"/>
    </row>
    <row r="56" spans="1:10" x14ac:dyDescent="0.2">
      <c r="A56" s="121"/>
      <c r="B56" s="121"/>
      <c r="C56" s="121"/>
      <c r="D56" s="121"/>
      <c r="E56" s="121"/>
      <c r="F56" s="121"/>
      <c r="G56" s="121"/>
      <c r="H56" s="121"/>
      <c r="I56" s="121"/>
    </row>
  </sheetData>
  <mergeCells count="11">
    <mergeCell ref="A2:D2"/>
    <mergeCell ref="E2:I2"/>
    <mergeCell ref="E3:I3"/>
    <mergeCell ref="E4:I4"/>
    <mergeCell ref="F45:F46"/>
    <mergeCell ref="E5:I5"/>
    <mergeCell ref="E7:I7"/>
    <mergeCell ref="H13:I13"/>
    <mergeCell ref="A32:I34"/>
    <mergeCell ref="H43:I43"/>
    <mergeCell ref="A42:I42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4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32</vt:i4>
      </vt:variant>
    </vt:vector>
  </HeadingPairs>
  <TitlesOfParts>
    <vt:vector size="63" baseType="lpstr">
      <vt:lpstr>Rekapitulace</vt:lpstr>
      <vt:lpstr>1035</vt:lpstr>
      <vt:lpstr>1036</vt:lpstr>
      <vt:lpstr>1037</vt:lpstr>
      <vt:lpstr>1038</vt:lpstr>
      <vt:lpstr>1108</vt:lpstr>
      <vt:lpstr>1109</vt:lpstr>
      <vt:lpstr>1110</vt:lpstr>
      <vt:lpstr>1128</vt:lpstr>
      <vt:lpstr>1129</vt:lpstr>
      <vt:lpstr>1130</vt:lpstr>
      <vt:lpstr>1131</vt:lpstr>
      <vt:lpstr>1132</vt:lpstr>
      <vt:lpstr>1133</vt:lpstr>
      <vt:lpstr>1134</vt:lpstr>
      <vt:lpstr>1152</vt:lpstr>
      <vt:lpstr>1162</vt:lpstr>
      <vt:lpstr>1171</vt:lpstr>
      <vt:lpstr>1173</vt:lpstr>
      <vt:lpstr>1216</vt:lpstr>
      <vt:lpstr>1218</vt:lpstr>
      <vt:lpstr>1306</vt:lpstr>
      <vt:lpstr>1307</vt:lpstr>
      <vt:lpstr>1308</vt:lpstr>
      <vt:lpstr>1309</vt:lpstr>
      <vt:lpstr>1310</vt:lpstr>
      <vt:lpstr>1353</vt:lpstr>
      <vt:lpstr>1403</vt:lpstr>
      <vt:lpstr>1404</vt:lpstr>
      <vt:lpstr>1405</vt:lpstr>
      <vt:lpstr>List1</vt:lpstr>
      <vt:lpstr>Rekapitulace!názvy.tisku</vt:lpstr>
      <vt:lpstr>Rekapitulace!Názvy_tisku</vt:lpstr>
      <vt:lpstr>'1035'!Oblast_tisku</vt:lpstr>
      <vt:lpstr>'1036'!Oblast_tisku</vt:lpstr>
      <vt:lpstr>'1037'!Oblast_tisku</vt:lpstr>
      <vt:lpstr>'1038'!Oblast_tisku</vt:lpstr>
      <vt:lpstr>'1108'!Oblast_tisku</vt:lpstr>
      <vt:lpstr>'1109'!Oblast_tisku</vt:lpstr>
      <vt:lpstr>'1110'!Oblast_tisku</vt:lpstr>
      <vt:lpstr>'1128'!Oblast_tisku</vt:lpstr>
      <vt:lpstr>'1129'!Oblast_tisku</vt:lpstr>
      <vt:lpstr>'1130'!Oblast_tisku</vt:lpstr>
      <vt:lpstr>'1131'!Oblast_tisku</vt:lpstr>
      <vt:lpstr>'1132'!Oblast_tisku</vt:lpstr>
      <vt:lpstr>'1133'!Oblast_tisku</vt:lpstr>
      <vt:lpstr>'1134'!Oblast_tisku</vt:lpstr>
      <vt:lpstr>'1152'!Oblast_tisku</vt:lpstr>
      <vt:lpstr>'1162'!Oblast_tisku</vt:lpstr>
      <vt:lpstr>'1171'!Oblast_tisku</vt:lpstr>
      <vt:lpstr>'1173'!Oblast_tisku</vt:lpstr>
      <vt:lpstr>'1216'!Oblast_tisku</vt:lpstr>
      <vt:lpstr>'1218'!Oblast_tisku</vt:lpstr>
      <vt:lpstr>'1306'!Oblast_tisku</vt:lpstr>
      <vt:lpstr>'1307'!Oblast_tisku</vt:lpstr>
      <vt:lpstr>'1308'!Oblast_tisku</vt:lpstr>
      <vt:lpstr>'1309'!Oblast_tisku</vt:lpstr>
      <vt:lpstr>'1310'!Oblast_tisku</vt:lpstr>
      <vt:lpstr>'1353'!Oblast_tisku</vt:lpstr>
      <vt:lpstr>'1403'!Oblast_tisku</vt:lpstr>
      <vt:lpstr>'1404'!Oblast_tisku</vt:lpstr>
      <vt:lpstr>'1405'!Oblast_tisku</vt:lpstr>
      <vt:lpstr>Rekapitulace!Oblast_tisku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Dresslerová Veronika</cp:lastModifiedBy>
  <cp:lastPrinted>2013-05-30T12:12:27Z</cp:lastPrinted>
  <dcterms:created xsi:type="dcterms:W3CDTF">2008-01-24T08:46:29Z</dcterms:created>
  <dcterms:modified xsi:type="dcterms:W3CDTF">2013-06-10T10:19:14Z</dcterms:modified>
</cp:coreProperties>
</file>