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6360" windowHeight="11640" tabRatio="944"/>
  </bookViews>
  <sheets>
    <sheet name="Rekapitulace" sheetId="41" r:id="rId1"/>
    <sheet name="1016" sheetId="7" r:id="rId2"/>
    <sheet name="1017" sheetId="35" r:id="rId3"/>
    <sheet name="1106" sheetId="34" r:id="rId4"/>
    <sheet name="1125" sheetId="33" r:id="rId5"/>
    <sheet name="1126" sheetId="32" r:id="rId6"/>
    <sheet name="1127" sheetId="31" r:id="rId7"/>
    <sheet name="1151" sheetId="30" r:id="rId8"/>
    <sheet name="1161" sheetId="29" r:id="rId9"/>
    <sheet name="1212" sheetId="28" r:id="rId10"/>
    <sheet name="1305" sheetId="26" r:id="rId11"/>
    <sheet name="1401" sheetId="25" r:id="rId12"/>
    <sheet name="1402" sheetId="24" r:id="rId13"/>
    <sheet name="1465" sheetId="23" r:id="rId14"/>
    <sheet name="List1" sheetId="42" state="hidden" r:id="rId15"/>
  </sheets>
  <definedNames>
    <definedName name="názvy.tisku">#REF!</definedName>
    <definedName name="_xlnm.Print_Area" localSheetId="1">'1016'!$A$1:$I$57</definedName>
    <definedName name="_xlnm.Print_Area" localSheetId="2">'1017'!$A$1:$I$52</definedName>
    <definedName name="_xlnm.Print_Area" localSheetId="3">'1106'!$A$1:$I$53</definedName>
    <definedName name="_xlnm.Print_Area" localSheetId="4">'1125'!$A$1:$I$53</definedName>
    <definedName name="_xlnm.Print_Area" localSheetId="5">'1126'!$A$1:$I$54</definedName>
    <definedName name="_xlnm.Print_Area" localSheetId="6">'1127'!$A$1:$I$55</definedName>
    <definedName name="_xlnm.Print_Area" localSheetId="7">'1151'!$A$1:$I$53</definedName>
    <definedName name="_xlnm.Print_Area" localSheetId="8">'1161'!$A$1:$I$53</definedName>
    <definedName name="_xlnm.Print_Area" localSheetId="9">'1212'!$A$1:$I$52</definedName>
    <definedName name="_xlnm.Print_Area" localSheetId="10">'1305'!$A$1:$I$53</definedName>
    <definedName name="_xlnm.Print_Area" localSheetId="11">'1401'!$A$1:$I$53</definedName>
    <definedName name="_xlnm.Print_Area" localSheetId="12">'1402'!$A$1:$I$52</definedName>
    <definedName name="_xlnm.Print_Area" localSheetId="13">'1465'!$A$1:$I$53</definedName>
  </definedNames>
  <calcPr calcId="145621"/>
</workbook>
</file>

<file path=xl/calcChain.xml><?xml version="1.0" encoding="utf-8"?>
<calcChain xmlns="http://schemas.openxmlformats.org/spreadsheetml/2006/main">
  <c r="H34" i="41" l="1"/>
  <c r="I53" i="42" l="1"/>
  <c r="H53" i="42"/>
  <c r="G53" i="42"/>
  <c r="F53" i="42"/>
  <c r="E53" i="42"/>
  <c r="I52" i="42"/>
  <c r="H52" i="42"/>
  <c r="G52" i="42"/>
  <c r="F52" i="42"/>
  <c r="E52" i="42"/>
  <c r="I51" i="42"/>
  <c r="H51" i="42"/>
  <c r="G51" i="42"/>
  <c r="F51" i="42"/>
  <c r="E51" i="42"/>
  <c r="I50" i="42"/>
  <c r="H50" i="42"/>
  <c r="G50" i="42"/>
  <c r="F50" i="42"/>
  <c r="E50" i="42"/>
  <c r="I49" i="42"/>
  <c r="H49" i="42"/>
  <c r="G49" i="42"/>
  <c r="F49" i="42"/>
  <c r="E49" i="42"/>
  <c r="G41" i="42"/>
  <c r="F41" i="42"/>
  <c r="G40" i="42"/>
  <c r="F40" i="42"/>
  <c r="G39" i="42"/>
  <c r="F39" i="42"/>
  <c r="G38" i="42"/>
  <c r="F38" i="42"/>
  <c r="G37" i="42"/>
  <c r="F37" i="42"/>
  <c r="G31" i="42"/>
  <c r="G30" i="42"/>
  <c r="G29" i="42"/>
  <c r="G28" i="42"/>
  <c r="I24" i="42"/>
  <c r="H24" i="42"/>
  <c r="G24" i="42"/>
  <c r="I22" i="42"/>
  <c r="H22" i="42"/>
  <c r="G22" i="42"/>
  <c r="I18" i="42"/>
  <c r="H18" i="42"/>
  <c r="G18" i="42"/>
  <c r="F18" i="42"/>
  <c r="E18" i="42"/>
  <c r="I16" i="42"/>
  <c r="H16" i="42"/>
  <c r="G16" i="42"/>
  <c r="F16" i="42"/>
  <c r="E16" i="42"/>
  <c r="L9" i="41"/>
  <c r="J9" i="41"/>
  <c r="I37" i="41" l="1"/>
  <c r="H36" i="41"/>
  <c r="J36" i="41"/>
  <c r="K36" i="41"/>
  <c r="L36" i="41"/>
  <c r="M36" i="41" l="1"/>
  <c r="J12" i="41"/>
  <c r="L11" i="41" l="1"/>
  <c r="G50" i="24" l="1"/>
  <c r="G16" i="24"/>
  <c r="I51" i="25" l="1"/>
  <c r="F50" i="28" l="1"/>
  <c r="F51" i="29"/>
  <c r="I51" i="30"/>
  <c r="F51" i="30"/>
  <c r="F53" i="31"/>
  <c r="F52" i="32"/>
  <c r="G52" i="32"/>
  <c r="F51" i="33"/>
  <c r="F51" i="34"/>
  <c r="I50" i="35"/>
  <c r="G50" i="35"/>
  <c r="I51" i="7"/>
  <c r="F51" i="7"/>
  <c r="I41" i="23" l="1"/>
  <c r="L13" i="41" l="1"/>
  <c r="L15" i="41"/>
  <c r="L17" i="41"/>
  <c r="L19" i="41"/>
  <c r="L23" i="41"/>
  <c r="L25" i="41"/>
  <c r="L27" i="41"/>
  <c r="L29" i="41"/>
  <c r="L33" i="41"/>
  <c r="K11" i="41" l="1"/>
  <c r="H51" i="23"/>
  <c r="H52" i="23"/>
  <c r="H50" i="23"/>
  <c r="H49" i="23"/>
  <c r="G22" i="23" l="1"/>
  <c r="H50" i="24" l="1"/>
  <c r="H51" i="24"/>
  <c r="H49" i="24"/>
  <c r="H48" i="24"/>
  <c r="H51" i="25" l="1"/>
  <c r="H52" i="25"/>
  <c r="H50" i="25"/>
  <c r="H49" i="25"/>
  <c r="H51" i="26"/>
  <c r="H52" i="26"/>
  <c r="H50" i="26"/>
  <c r="H49" i="26"/>
  <c r="H50" i="28" l="1"/>
  <c r="H51" i="28"/>
  <c r="H49" i="28"/>
  <c r="H48" i="28"/>
  <c r="H51" i="29" l="1"/>
  <c r="H52" i="29"/>
  <c r="H50" i="29"/>
  <c r="H49" i="29"/>
  <c r="H51" i="30"/>
  <c r="H52" i="30"/>
  <c r="H50" i="30"/>
  <c r="H49" i="30"/>
  <c r="G18" i="30"/>
  <c r="H53" i="31"/>
  <c r="H54" i="31"/>
  <c r="H52" i="31"/>
  <c r="H51" i="31"/>
  <c r="H52" i="32"/>
  <c r="H53" i="32"/>
  <c r="H51" i="32"/>
  <c r="H50" i="32"/>
  <c r="H51" i="33"/>
  <c r="H52" i="33"/>
  <c r="H50" i="33"/>
  <c r="H49" i="33"/>
  <c r="H51" i="34"/>
  <c r="I51" i="34" s="1"/>
  <c r="H52" i="34"/>
  <c r="H50" i="34"/>
  <c r="H49" i="34"/>
  <c r="H50" i="35" l="1"/>
  <c r="H51" i="35"/>
  <c r="H49" i="35"/>
  <c r="H48" i="35"/>
  <c r="H51" i="7" l="1"/>
  <c r="H52" i="7"/>
  <c r="H50" i="7"/>
  <c r="H49" i="7"/>
  <c r="I51" i="32" l="1"/>
  <c r="I52" i="7"/>
  <c r="I52" i="34" l="1"/>
  <c r="I49" i="26"/>
  <c r="G16" i="7"/>
  <c r="E9" i="41"/>
  <c r="G16" i="35"/>
  <c r="E12" i="41"/>
  <c r="G16" i="34"/>
  <c r="E14" i="41"/>
  <c r="G16" i="33"/>
  <c r="E16" i="41"/>
  <c r="G16" i="32"/>
  <c r="E18" i="41"/>
  <c r="G16" i="31"/>
  <c r="E20" i="41"/>
  <c r="G16" i="30"/>
  <c r="E22" i="41"/>
  <c r="G16" i="29"/>
  <c r="E24" i="41"/>
  <c r="G16" i="28"/>
  <c r="E26" i="41"/>
  <c r="G16" i="26"/>
  <c r="E28" i="41" s="1"/>
  <c r="G16" i="25"/>
  <c r="E30" i="41" s="1"/>
  <c r="E32" i="41"/>
  <c r="G16" i="23"/>
  <c r="E34" i="41" s="1"/>
  <c r="G18" i="7"/>
  <c r="F9" i="41"/>
  <c r="G18" i="23"/>
  <c r="F34" i="41" s="1"/>
  <c r="G18" i="24"/>
  <c r="F32" i="41" s="1"/>
  <c r="H32" i="41" s="1"/>
  <c r="G18" i="25"/>
  <c r="F30" i="41" s="1"/>
  <c r="H30" i="41" s="1"/>
  <c r="G18" i="26"/>
  <c r="F28" i="41" s="1"/>
  <c r="H28" i="41" s="1"/>
  <c r="G18" i="28"/>
  <c r="F26" i="41" s="1"/>
  <c r="H26" i="41" s="1"/>
  <c r="G18" i="29"/>
  <c r="F24" i="41" s="1"/>
  <c r="H24" i="41" s="1"/>
  <c r="F22" i="41"/>
  <c r="H22" i="41" s="1"/>
  <c r="G18" i="31"/>
  <c r="F20" i="41" s="1"/>
  <c r="H20" i="41" s="1"/>
  <c r="G18" i="32"/>
  <c r="F18" i="41" s="1"/>
  <c r="H18" i="41" s="1"/>
  <c r="G18" i="33"/>
  <c r="F16" i="41" s="1"/>
  <c r="H16" i="41" s="1"/>
  <c r="G18" i="34"/>
  <c r="F14" i="41" s="1"/>
  <c r="H14" i="41" s="1"/>
  <c r="G18" i="35"/>
  <c r="F12" i="41" s="1"/>
  <c r="H12" i="41" s="1"/>
  <c r="G34" i="41"/>
  <c r="G36" i="41" s="1"/>
  <c r="H24" i="32"/>
  <c r="K21" i="41"/>
  <c r="J21" i="41"/>
  <c r="J33" i="41"/>
  <c r="K33" i="41"/>
  <c r="I52" i="29"/>
  <c r="I49" i="34"/>
  <c r="J31" i="41"/>
  <c r="G24" i="23"/>
  <c r="K19" i="41"/>
  <c r="J19" i="41"/>
  <c r="M19" i="41"/>
  <c r="K20" i="41" s="1"/>
  <c r="J20" i="41"/>
  <c r="K31" i="41"/>
  <c r="I40" i="34"/>
  <c r="I38" i="34"/>
  <c r="I37" i="34"/>
  <c r="I40" i="33"/>
  <c r="I38" i="33"/>
  <c r="I40" i="32"/>
  <c r="I38" i="32"/>
  <c r="I40" i="31"/>
  <c r="I38" i="31"/>
  <c r="I37" i="31"/>
  <c r="I40" i="30"/>
  <c r="I38" i="30"/>
  <c r="I40" i="29"/>
  <c r="I38" i="29"/>
  <c r="I40" i="28"/>
  <c r="I38" i="28"/>
  <c r="I37" i="28"/>
  <c r="I40" i="26"/>
  <c r="I38" i="26"/>
  <c r="I40" i="25"/>
  <c r="I38" i="25"/>
  <c r="I40" i="24"/>
  <c r="I38" i="24"/>
  <c r="I40" i="23"/>
  <c r="I38" i="23"/>
  <c r="I37" i="23"/>
  <c r="I40" i="35"/>
  <c r="I38" i="35"/>
  <c r="I40" i="7"/>
  <c r="I38" i="7"/>
  <c r="I52" i="33"/>
  <c r="I51" i="33"/>
  <c r="I49" i="33"/>
  <c r="I53" i="32"/>
  <c r="I52" i="32"/>
  <c r="I50" i="32"/>
  <c r="I54" i="32" s="1"/>
  <c r="I54" i="31"/>
  <c r="I53" i="31"/>
  <c r="I51" i="31"/>
  <c r="I52" i="30"/>
  <c r="I49" i="30"/>
  <c r="I51" i="29"/>
  <c r="I49" i="29"/>
  <c r="I51" i="28"/>
  <c r="I50" i="28"/>
  <c r="I48" i="28"/>
  <c r="I52" i="28" s="1"/>
  <c r="I52" i="26"/>
  <c r="I49" i="25"/>
  <c r="I53" i="25" s="1"/>
  <c r="I52" i="24"/>
  <c r="I49" i="23"/>
  <c r="I51" i="35"/>
  <c r="I48" i="35"/>
  <c r="I49" i="7"/>
  <c r="I24" i="34"/>
  <c r="H24" i="34"/>
  <c r="I24" i="33"/>
  <c r="H24" i="33"/>
  <c r="I24" i="32"/>
  <c r="G22" i="32"/>
  <c r="G24" i="32" s="1"/>
  <c r="I24" i="31"/>
  <c r="H24" i="31"/>
  <c r="I24" i="30"/>
  <c r="H24" i="30"/>
  <c r="I24" i="29"/>
  <c r="H24" i="29"/>
  <c r="I24" i="28"/>
  <c r="H24" i="28"/>
  <c r="I24" i="26"/>
  <c r="H24" i="26"/>
  <c r="I24" i="25"/>
  <c r="H24" i="25"/>
  <c r="I24" i="24"/>
  <c r="H24" i="24"/>
  <c r="G22" i="24"/>
  <c r="G24" i="24"/>
  <c r="I24" i="23"/>
  <c r="H24" i="23"/>
  <c r="I24" i="35"/>
  <c r="H24" i="35"/>
  <c r="I24" i="7"/>
  <c r="H24" i="7"/>
  <c r="H10" i="41"/>
  <c r="K29" i="41"/>
  <c r="J29" i="41"/>
  <c r="K27" i="41"/>
  <c r="J27" i="41"/>
  <c r="K25" i="41"/>
  <c r="J25" i="41"/>
  <c r="K23" i="41"/>
  <c r="J23" i="41"/>
  <c r="K17" i="41"/>
  <c r="J17" i="41"/>
  <c r="K15" i="41"/>
  <c r="J15" i="41"/>
  <c r="K13" i="41"/>
  <c r="J13" i="41"/>
  <c r="J11" i="41"/>
  <c r="M11" i="41" s="1"/>
  <c r="K12" i="41" s="1"/>
  <c r="M12" i="41" s="1"/>
  <c r="K9" i="41"/>
  <c r="G28" i="23"/>
  <c r="G28" i="24"/>
  <c r="G28" i="25"/>
  <c r="G28" i="26"/>
  <c r="G28" i="28"/>
  <c r="G28" i="29"/>
  <c r="G28" i="31"/>
  <c r="G28" i="32"/>
  <c r="G28" i="33"/>
  <c r="G28" i="34"/>
  <c r="G28" i="35"/>
  <c r="G28" i="7"/>
  <c r="G28" i="30"/>
  <c r="M17" i="41"/>
  <c r="M15" i="41"/>
  <c r="K16" i="41" s="1"/>
  <c r="M13" i="41"/>
  <c r="M9" i="41"/>
  <c r="J10" i="41" s="1"/>
  <c r="K10" i="41"/>
  <c r="J14" i="41"/>
  <c r="K14" i="41"/>
  <c r="J16" i="41"/>
  <c r="J18" i="41"/>
  <c r="K18" i="41"/>
  <c r="M23" i="41"/>
  <c r="J24" i="41" s="1"/>
  <c r="K24" i="41"/>
  <c r="M25" i="41"/>
  <c r="J26" i="41"/>
  <c r="K26" i="41"/>
  <c r="M27" i="41"/>
  <c r="J28" i="41" s="1"/>
  <c r="K28" i="41"/>
  <c r="M29" i="41"/>
  <c r="J30" i="41"/>
  <c r="K30" i="41"/>
  <c r="I53" i="23"/>
  <c r="H53" i="23"/>
  <c r="G53" i="23"/>
  <c r="F53" i="23"/>
  <c r="E53" i="23"/>
  <c r="H52" i="24"/>
  <c r="G52" i="24"/>
  <c r="F52" i="24"/>
  <c r="E52" i="24"/>
  <c r="H53" i="25"/>
  <c r="G53" i="25"/>
  <c r="F53" i="25"/>
  <c r="E53" i="25"/>
  <c r="G22" i="25"/>
  <c r="G24" i="25" s="1"/>
  <c r="H53" i="26"/>
  <c r="G53" i="26"/>
  <c r="F53" i="26"/>
  <c r="E53" i="26"/>
  <c r="G22" i="26"/>
  <c r="G24" i="26" s="1"/>
  <c r="H52" i="28"/>
  <c r="G52" i="28"/>
  <c r="F52" i="28"/>
  <c r="E52" i="28"/>
  <c r="G22" i="28"/>
  <c r="G24" i="28" s="1"/>
  <c r="H53" i="29"/>
  <c r="G53" i="29"/>
  <c r="F53" i="29"/>
  <c r="E53" i="29"/>
  <c r="G22" i="29"/>
  <c r="G24" i="29" s="1"/>
  <c r="H53" i="30"/>
  <c r="G53" i="30"/>
  <c r="F53" i="30"/>
  <c r="E53" i="30"/>
  <c r="G22" i="30"/>
  <c r="G24" i="30" s="1"/>
  <c r="H55" i="31"/>
  <c r="G55" i="31"/>
  <c r="F55" i="31"/>
  <c r="E55" i="31"/>
  <c r="G22" i="31"/>
  <c r="G24" i="31" s="1"/>
  <c r="H54" i="32"/>
  <c r="G54" i="32"/>
  <c r="F54" i="32"/>
  <c r="E54" i="32"/>
  <c r="H53" i="33"/>
  <c r="G53" i="33"/>
  <c r="F53" i="33"/>
  <c r="E53" i="33"/>
  <c r="G22" i="33"/>
  <c r="G24" i="33" s="1"/>
  <c r="I53" i="34"/>
  <c r="H53" i="34"/>
  <c r="G53" i="34"/>
  <c r="F53" i="34"/>
  <c r="E53" i="34"/>
  <c r="G22" i="34"/>
  <c r="G24" i="34" s="1"/>
  <c r="I52" i="35"/>
  <c r="G52" i="35"/>
  <c r="F52" i="35"/>
  <c r="E52" i="35"/>
  <c r="G22" i="35"/>
  <c r="G24" i="35" s="1"/>
  <c r="G22" i="7"/>
  <c r="G24" i="7" s="1"/>
  <c r="I53" i="7"/>
  <c r="H53" i="7"/>
  <c r="G53" i="7"/>
  <c r="F53" i="7"/>
  <c r="E53" i="7"/>
  <c r="M24" i="41" l="1"/>
  <c r="M31" i="41"/>
  <c r="K32" i="41" s="1"/>
  <c r="M33" i="41"/>
  <c r="L34" i="41" s="1"/>
  <c r="M21" i="41"/>
  <c r="K22" i="41" s="1"/>
  <c r="J22" i="41"/>
  <c r="I55" i="31"/>
  <c r="H52" i="35"/>
  <c r="I53" i="29"/>
  <c r="I53" i="30"/>
  <c r="I53" i="33"/>
  <c r="F36" i="41"/>
  <c r="I36" i="41"/>
  <c r="E36" i="41"/>
  <c r="I53" i="26"/>
  <c r="M22" i="41" l="1"/>
  <c r="J34" i="41"/>
  <c r="J32" i="41"/>
  <c r="M32" i="41" s="1"/>
</calcChain>
</file>

<file path=xl/sharedStrings.xml><?xml version="1.0" encoding="utf-8"?>
<sst xmlns="http://schemas.openxmlformats.org/spreadsheetml/2006/main" count="936" uniqueCount="137">
  <si>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</si>
  <si>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</si>
  <si>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</si>
  <si>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</si>
  <si>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</si>
  <si>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</si>
  <si>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</si>
  <si>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</si>
  <si>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</si>
  <si>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</si>
  <si>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</si>
  <si>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</si>
  <si>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</si>
  <si>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</si>
  <si>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</si>
  <si>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</si>
  <si>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</si>
  <si>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</si>
  <si>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>v Kč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</si>
  <si>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</si>
  <si>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</si>
  <si>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</si>
  <si>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</si>
  <si>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</si>
  <si>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</si>
  <si>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</si>
  <si>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</si>
  <si>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</si>
  <si>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</si>
  <si>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</si>
  <si>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</si>
  <si>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</si>
  <si>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</si>
  <si>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</si>
  <si>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</si>
  <si>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</si>
  <si>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</si>
  <si>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</si>
  <si>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</si>
  <si>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</si>
  <si>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</si>
  <si>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</si>
  <si>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</si>
  <si>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</si>
  <si>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</si>
  <si>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a) Příspěvkové organizace v oblasti školství</t>
  </si>
  <si>
    <t>ORJ -10</t>
  </si>
  <si>
    <t xml:space="preserve">                Mgr. Miroslav Gajdůšek , MBA</t>
  </si>
  <si>
    <t xml:space="preserve">Název školy </t>
  </si>
  <si>
    <t>Adresa</t>
  </si>
  <si>
    <t>Daň</t>
  </si>
  <si>
    <t>Výsledek hospodaření</t>
  </si>
  <si>
    <t>Rozdělení do fondů - v Kč</t>
  </si>
  <si>
    <t>Pokrytí ztráty z minulých let</t>
  </si>
  <si>
    <t>zlepšený VH</t>
  </si>
  <si>
    <t>ztráta</t>
  </si>
  <si>
    <t>Celkem</t>
  </si>
  <si>
    <t>Střední zdravotnická škola</t>
  </si>
  <si>
    <t>Základní umělecká škola</t>
  </si>
  <si>
    <t>Dětský domov a Školní jídelna</t>
  </si>
  <si>
    <t>CELKEM</t>
  </si>
  <si>
    <t>saldo</t>
  </si>
  <si>
    <t>Komenského 10</t>
  </si>
  <si>
    <t>Prostějov</t>
  </si>
  <si>
    <t>Základní škola a Dětský domov</t>
  </si>
  <si>
    <t>Lidická 86</t>
  </si>
  <si>
    <t>Gymnázium Jiřího Wolkera</t>
  </si>
  <si>
    <t>Kollárova 3</t>
  </si>
  <si>
    <t>Lidická 4</t>
  </si>
  <si>
    <t>nám. Spojenců 17</t>
  </si>
  <si>
    <t>Obchodní akademie</t>
  </si>
  <si>
    <t>Palackého 18</t>
  </si>
  <si>
    <t>Vápenice 3</t>
  </si>
  <si>
    <t>SOU obchodní</t>
  </si>
  <si>
    <t>nám. E.Husserla 1</t>
  </si>
  <si>
    <t>Na Příhonech 425</t>
  </si>
  <si>
    <t>Konice</t>
  </si>
  <si>
    <t>Vrchlického 369</t>
  </si>
  <si>
    <t>Balkán 333</t>
  </si>
  <si>
    <t>Plumlov</t>
  </si>
  <si>
    <t>SŠ, ZŠ a MŠ Prostějov, Komenského 10</t>
  </si>
  <si>
    <t>Komenského 10, Prostějov</t>
  </si>
  <si>
    <t>Základní škola a Dětský domov Prostějov, Lidická 86</t>
  </si>
  <si>
    <t>Lidická 86, Prostějov</t>
  </si>
  <si>
    <t>Gymnázium Jiřího Wokera, Prostějov, Kollárova 3</t>
  </si>
  <si>
    <t>Kollárova 3, Prostějov</t>
  </si>
  <si>
    <t>SOŠ průmyslová a SOU strojírenské, Prostějov, Lidická 4</t>
  </si>
  <si>
    <t>Lidická 4, Prostějov</t>
  </si>
  <si>
    <t>nám. Spojenců 17, Prostějov</t>
  </si>
  <si>
    <t>Obchodní akademie, Prostějov, Palackého 18</t>
  </si>
  <si>
    <t>Palackého 18, Prostějov</t>
  </si>
  <si>
    <t>Střední zdravotnická škola, Prostějov, Vápenice 3</t>
  </si>
  <si>
    <t>Vápenice 3, Prostějov</t>
  </si>
  <si>
    <t>SOU obchodní Prostějov, nám. E. Husserla 1</t>
  </si>
  <si>
    <t>nám. E. Husserla 1, Prostějov</t>
  </si>
  <si>
    <t>Základní umělecká škola Konice, Na Příhonech 425</t>
  </si>
  <si>
    <t>Na Příhonech 425, Konice</t>
  </si>
  <si>
    <t>Dětský domov a Školní jídelna, Konice, Vrchlického 369</t>
  </si>
  <si>
    <t>Vrchlického 369, Konice</t>
  </si>
  <si>
    <t>Dětský domov a Školní jídelna, Plumlov, Balkán 333</t>
  </si>
  <si>
    <t>Balkán 333, Plumlov</t>
  </si>
  <si>
    <t>SCHOLA SERVIS - zařízení pro DVPP a SSŠ, Prostějov</t>
  </si>
  <si>
    <t>IČ</t>
  </si>
  <si>
    <t xml:space="preserve">Částka </t>
  </si>
  <si>
    <t>nerozp.</t>
  </si>
  <si>
    <t xml:space="preserve"> /spolufin. akcí/</t>
  </si>
  <si>
    <t>00566896</t>
  </si>
  <si>
    <t>47922117</t>
  </si>
  <si>
    <t>00599212</t>
  </si>
  <si>
    <t>00544612</t>
  </si>
  <si>
    <t>00402320</t>
  </si>
  <si>
    <t>47922320</t>
  </si>
  <si>
    <t>Správce:  vedoucí odboru</t>
  </si>
  <si>
    <t>Odvody z investičního fondu /odpisy/</t>
  </si>
  <si>
    <t>SCHOLA SERVIS - zařízení pro DVPP a SSŠ</t>
  </si>
  <si>
    <t>SOŠ průmyslová a SOU strojírenské</t>
  </si>
  <si>
    <t>Střední škola, Základní škola a Mateřská škola</t>
  </si>
  <si>
    <t>Olomoucká 2931/25</t>
  </si>
  <si>
    <t>Vápenice 2986/1, Prostějov</t>
  </si>
  <si>
    <t>Střední škola designu a módy</t>
  </si>
  <si>
    <t>Vápenice 2986/1</t>
  </si>
  <si>
    <t>Střední škola designu a módy, Prostějov, Vápenice 1</t>
  </si>
  <si>
    <t>Olomoucká 2931/25, Prostějov</t>
  </si>
  <si>
    <t>jednotka - Kč na 2 des. místa</t>
  </si>
  <si>
    <t>Rekapitulace hospodaření /výsledek hospodaření/   za rok  2012   -  okres Prostějov</t>
  </si>
  <si>
    <t>Stav k 1.1.2012</t>
  </si>
  <si>
    <t>Švehlova střední škola polytechnická</t>
  </si>
  <si>
    <t>Švehlova střední škola polytechnická, Prostějov, nám. Spojenců 17</t>
  </si>
  <si>
    <t>Pozn.: Vynaložené odpisy nad stanovený limit byly finančně pokryty z provozních prostředků organizace- 5 509,- Kč.</t>
  </si>
  <si>
    <t>Pozn.: Vynaložené odpisy nad stanovený limit byly finančně pokryty z provozních prostředků organizace- 1 527,64 Kč.</t>
  </si>
  <si>
    <t>Pozn.: Vynaložené odpisy nad stanovený limit byly finančně pokryty z provozních prostředků organizace-   40,80 Kč.</t>
  </si>
  <si>
    <t>Z celkového počtu 13 organizací okresu Prostějov skončilo:</t>
  </si>
  <si>
    <t xml:space="preserve">Pozn. Neinvestiční příspěvek - odpisy - příspěvková organizace vrátila částku 13 437,- Kč  dne 11.1.2013 na účet Olom. kraje </t>
  </si>
  <si>
    <t xml:space="preserve">Pozn.: Neinvestiční příspěvek - odpisy - příspěvková organizace vrátila částku 415,- Kč  dne 10.1.2013 na účet Olom. kraje </t>
  </si>
  <si>
    <t xml:space="preserve">Pozn. Neinvestiční příspěvek - odpisy - příspěvková organizace vrátila částku 2 746,- Kč dne 15.1.2013 na účet Olom. kraje </t>
  </si>
  <si>
    <t xml:space="preserve"> - 13 organizací se zlepšeným výsledkem hospodaření v celkové výši 991 539,46 Kč</t>
  </si>
  <si>
    <t xml:space="preserve">Zlepšený výsledek hospodaření za rok 2012 ve výši 72 026,81 Kč bude použit k úhradě ztráty z minulých let, která je k 31.12.2012 ve výši -210 714,29 Kč. Zbylá část ztráty ve výši 138 687,48 Kč bude uhrazena ze zlepšeného výsledku hospodaření v následujících letech.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</si>
</sst>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9" fillId="0" borderId="0" xfId="0" applyFont="1" applyFill="1" applyAlignment="1" applyProtection="1">
      <alignment horizontal="right"/>
      <protection hidden="1"/>
    </xf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4" fontId="0" fillId="0" borderId="3" xfId="0" applyNumberFormat="1" applyFill="1" applyBorder="1"/>
    <xf numFmtId="10" fontId="2" fillId="0" borderId="4" xfId="0" applyNumberFormat="1" applyFont="1" applyFill="1" applyBorder="1"/>
    <xf numFmtId="10" fontId="2" fillId="0" borderId="5" xfId="0" applyNumberFormat="1" applyFont="1" applyFill="1" applyBorder="1"/>
    <xf numFmtId="10" fontId="2" fillId="0" borderId="6" xfId="0" applyNumberFormat="1" applyFont="1" applyFill="1" applyBorder="1"/>
    <xf numFmtId="4" fontId="0" fillId="0" borderId="7" xfId="0" applyNumberFormat="1" applyFill="1" applyBorder="1"/>
    <xf numFmtId="4" fontId="9" fillId="0" borderId="1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4" fontId="0" fillId="0" borderId="11" xfId="0" applyNumberFormat="1" applyFill="1" applyBorder="1"/>
    <xf numFmtId="10" fontId="2" fillId="0" borderId="12" xfId="0" applyNumberFormat="1" applyFont="1" applyFill="1" applyBorder="1"/>
    <xf numFmtId="10" fontId="2" fillId="0" borderId="13" xfId="0" applyNumberFormat="1" applyFont="1" applyFill="1" applyBorder="1"/>
    <xf numFmtId="10" fontId="2" fillId="0" borderId="14" xfId="0" applyNumberFormat="1" applyFont="1" applyFill="1" applyBorder="1"/>
    <xf numFmtId="4" fontId="0" fillId="0" borderId="15" xfId="0" applyNumberFormat="1" applyFill="1" applyBorder="1"/>
    <xf numFmtId="10" fontId="2" fillId="0" borderId="0" xfId="0" applyNumberFormat="1" applyFont="1" applyFill="1" applyBorder="1"/>
    <xf numFmtId="10" fontId="2" fillId="0" borderId="11" xfId="0" applyNumberFormat="1" applyFont="1" applyFill="1" applyBorder="1"/>
    <xf numFmtId="4" fontId="0" fillId="0" borderId="12" xfId="0" applyNumberFormat="1" applyFill="1" applyBorder="1"/>
    <xf numFmtId="4" fontId="0" fillId="0" borderId="13" xfId="0" applyNumberFormat="1" applyFill="1" applyBorder="1"/>
    <xf numFmtId="4" fontId="0" fillId="0" borderId="14" xfId="0" applyNumberFormat="1" applyFill="1" applyBorder="1"/>
    <xf numFmtId="4" fontId="9" fillId="0" borderId="17" xfId="0" applyNumberFormat="1" applyFont="1" applyFill="1" applyBorder="1" applyAlignment="1">
      <alignment horizontal="right"/>
    </xf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3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30" fillId="0" borderId="0" xfId="0" applyFont="1" applyFill="1" applyBorder="1" applyProtection="1"/>
    <xf numFmtId="0" fontId="29" fillId="0" borderId="0" xfId="0" applyFont="1" applyFill="1"/>
    <xf numFmtId="4" fontId="29" fillId="0" borderId="0" xfId="0" applyNumberFormat="1" applyFont="1" applyFill="1" applyBorder="1" applyAlignment="1" applyProtection="1">
      <alignment shrinkToFit="1"/>
      <protection hidden="1"/>
    </xf>
    <xf numFmtId="0" fontId="14" fillId="0" borderId="0" xfId="0" applyFont="1" applyFill="1" applyBorder="1"/>
    <xf numFmtId="0" fontId="1" fillId="0" borderId="0" xfId="0" applyFont="1" applyFill="1" applyBorder="1" applyProtection="1"/>
    <xf numFmtId="4" fontId="20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1" fillId="0" borderId="0" xfId="0" applyFont="1" applyFill="1" applyBorder="1" applyProtection="1"/>
    <xf numFmtId="0" fontId="22" fillId="0" borderId="0" xfId="0" applyFont="1" applyFill="1" applyBorder="1" applyProtection="1"/>
    <xf numFmtId="4" fontId="16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4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1" fillId="0" borderId="0" xfId="0" applyFont="1" applyFill="1" applyBorder="1" applyProtection="1">
      <protection hidden="1"/>
    </xf>
    <xf numFmtId="4" fontId="9" fillId="0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7" fillId="0" borderId="0" xfId="0" applyFont="1" applyFill="1" applyBorder="1" applyProtection="1">
      <protection hidden="1"/>
    </xf>
    <xf numFmtId="0" fontId="9" fillId="0" borderId="0" xfId="0" applyFont="1" applyFill="1" applyAlignment="1" applyProtection="1">
      <alignment horizontal="left" indent="2"/>
      <protection hidden="1"/>
    </xf>
    <xf numFmtId="0" fontId="26" fillId="0" borderId="0" xfId="0" applyFont="1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9" fillId="0" borderId="0" xfId="0" applyFont="1" applyFill="1" applyAlignment="1" applyProtection="1">
      <alignment vertical="top"/>
      <protection hidden="1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23" xfId="0" applyFill="1" applyBorder="1" applyProtection="1">
      <protection hidden="1"/>
    </xf>
    <xf numFmtId="0" fontId="0" fillId="0" borderId="24" xfId="0" applyFill="1" applyBorder="1" applyProtection="1">
      <protection hidden="1"/>
    </xf>
    <xf numFmtId="4" fontId="0" fillId="0" borderId="23" xfId="0" applyNumberFormat="1" applyFill="1" applyBorder="1" applyProtection="1">
      <protection hidden="1"/>
    </xf>
    <xf numFmtId="4" fontId="0" fillId="0" borderId="25" xfId="0" applyNumberFormat="1" applyFill="1" applyBorder="1" applyAlignment="1" applyProtection="1">
      <alignment horizontal="right"/>
      <protection hidden="1"/>
    </xf>
    <xf numFmtId="4" fontId="0" fillId="0" borderId="25" xfId="0" applyNumberFormat="1" applyFill="1" applyBorder="1" applyProtection="1">
      <protection hidden="1"/>
    </xf>
    <xf numFmtId="4" fontId="0" fillId="0" borderId="26" xfId="0" applyNumberFormat="1" applyFill="1" applyBorder="1" applyProtection="1">
      <protection hidden="1"/>
    </xf>
    <xf numFmtId="0" fontId="0" fillId="0" borderId="27" xfId="0" applyFill="1" applyBorder="1" applyProtection="1">
      <protection hidden="1"/>
    </xf>
    <xf numFmtId="0" fontId="0" fillId="0" borderId="28" xfId="0" applyFill="1" applyBorder="1" applyProtection="1">
      <protection hidden="1"/>
    </xf>
    <xf numFmtId="4" fontId="0" fillId="0" borderId="27" xfId="0" applyNumberFormat="1" applyFill="1" applyBorder="1" applyProtection="1">
      <protection hidden="1"/>
    </xf>
    <xf numFmtId="4" fontId="0" fillId="0" borderId="29" xfId="0" applyNumberFormat="1" applyFill="1" applyBorder="1" applyAlignment="1" applyProtection="1">
      <alignment horizontal="right"/>
      <protection hidden="1"/>
    </xf>
    <xf numFmtId="4" fontId="0" fillId="0" borderId="29" xfId="0" applyNumberFormat="1" applyFill="1" applyBorder="1" applyProtection="1">
      <protection hidden="1"/>
    </xf>
    <xf numFmtId="4" fontId="0" fillId="0" borderId="30" xfId="0" applyNumberFormat="1" applyFill="1" applyBorder="1" applyProtection="1">
      <protection hidden="1"/>
    </xf>
    <xf numFmtId="0" fontId="17" fillId="0" borderId="12" xfId="0" applyFont="1" applyFill="1" applyBorder="1" applyProtection="1">
      <protection hidden="1"/>
    </xf>
    <xf numFmtId="0" fontId="27" fillId="0" borderId="13" xfId="0" applyFont="1" applyFill="1" applyBorder="1" applyProtection="1">
      <protection hidden="1"/>
    </xf>
    <xf numFmtId="4" fontId="27" fillId="0" borderId="12" xfId="0" applyNumberFormat="1" applyFont="1" applyFill="1" applyBorder="1" applyProtection="1">
      <protection hidden="1"/>
    </xf>
    <xf numFmtId="4" fontId="27" fillId="0" borderId="31" xfId="0" applyNumberFormat="1" applyFont="1" applyFill="1" applyBorder="1" applyProtection="1">
      <protection hidden="1"/>
    </xf>
    <xf numFmtId="4" fontId="27" fillId="0" borderId="32" xfId="0" applyNumberFormat="1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8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6" fillId="0" borderId="0" xfId="0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9" fontId="0" fillId="0" borderId="0" xfId="0" applyNumberFormat="1" applyFill="1" applyAlignment="1" applyProtection="1">
      <alignment horizontal="left"/>
      <protection hidden="1"/>
    </xf>
    <xf numFmtId="0" fontId="35" fillId="0" borderId="0" xfId="0" applyFont="1" applyFill="1" applyBorder="1" applyProtection="1">
      <protection hidden="1"/>
    </xf>
    <xf numFmtId="4" fontId="0" fillId="0" borderId="33" xfId="0" applyNumberFormat="1" applyFill="1" applyBorder="1" applyProtection="1">
      <protection hidden="1"/>
    </xf>
    <xf numFmtId="4" fontId="0" fillId="0" borderId="34" xfId="0" applyNumberFormat="1" applyFill="1" applyBorder="1" applyProtection="1">
      <protection hidden="1"/>
    </xf>
    <xf numFmtId="4" fontId="0" fillId="0" borderId="0" xfId="0" applyNumberFormat="1" applyFill="1" applyBorder="1" applyProtection="1">
      <protection hidden="1"/>
    </xf>
    <xf numFmtId="4" fontId="27" fillId="0" borderId="35" xfId="0" applyNumberFormat="1" applyFont="1" applyFill="1" applyBorder="1" applyProtection="1">
      <protection hidden="1"/>
    </xf>
    <xf numFmtId="0" fontId="28" fillId="0" borderId="0" xfId="0" applyFont="1" applyFill="1"/>
    <xf numFmtId="0" fontId="31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28" fillId="0" borderId="0" xfId="0" applyFont="1" applyFill="1" applyAlignment="1">
      <alignment horizontal="right"/>
    </xf>
    <xf numFmtId="4" fontId="0" fillId="0" borderId="0" xfId="0" applyNumberFormat="1" applyFill="1"/>
    <xf numFmtId="0" fontId="32" fillId="0" borderId="0" xfId="0" applyFont="1" applyFill="1"/>
    <xf numFmtId="0" fontId="0" fillId="0" borderId="0" xfId="0" applyFill="1" applyAlignment="1">
      <alignment horizontal="right"/>
    </xf>
    <xf numFmtId="0" fontId="8" fillId="0" borderId="36" xfId="0" applyFont="1" applyFill="1" applyBorder="1"/>
    <xf numFmtId="0" fontId="7" fillId="0" borderId="37" xfId="0" applyFont="1" applyFill="1" applyBorder="1"/>
    <xf numFmtId="0" fontId="33" fillId="0" borderId="38" xfId="0" applyFont="1" applyFill="1" applyBorder="1"/>
    <xf numFmtId="0" fontId="33" fillId="0" borderId="3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0" fillId="0" borderId="3" xfId="0" applyFill="1" applyBorder="1" applyAlignment="1">
      <alignment horizontal="left" vertical="center"/>
    </xf>
    <xf numFmtId="0" fontId="8" fillId="0" borderId="41" xfId="0" applyFont="1" applyFill="1" applyBorder="1"/>
    <xf numFmtId="0" fontId="7" fillId="0" borderId="42" xfId="0" applyFont="1" applyFill="1" applyBorder="1"/>
    <xf numFmtId="0" fontId="33" fillId="0" borderId="43" xfId="0" applyFont="1" applyFill="1" applyBorder="1"/>
    <xf numFmtId="0" fontId="33" fillId="0" borderId="14" xfId="0" applyFont="1" applyFill="1" applyBorder="1"/>
    <xf numFmtId="0" fontId="9" fillId="0" borderId="12" xfId="0" applyFont="1" applyFill="1" applyBorder="1"/>
    <xf numFmtId="0" fontId="9" fillId="0" borderId="44" xfId="0" applyFont="1" applyFill="1" applyBorder="1"/>
    <xf numFmtId="0" fontId="9" fillId="0" borderId="45" xfId="0" applyFont="1" applyFill="1" applyBorder="1"/>
    <xf numFmtId="0" fontId="9" fillId="0" borderId="46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" fontId="0" fillId="0" borderId="47" xfId="0" applyNumberFormat="1" applyFill="1" applyBorder="1" applyAlignment="1">
      <alignment horizontal="right"/>
    </xf>
    <xf numFmtId="4" fontId="0" fillId="0" borderId="48" xfId="0" applyNumberFormat="1" applyFill="1" applyBorder="1"/>
    <xf numFmtId="4" fontId="0" fillId="0" borderId="7" xfId="0" applyNumberFormat="1" applyFill="1" applyBorder="1" applyAlignment="1">
      <alignment horizontal="right"/>
    </xf>
    <xf numFmtId="4" fontId="0" fillId="0" borderId="50" xfId="0" applyNumberFormat="1" applyFill="1" applyBorder="1" applyAlignment="1">
      <alignment horizontal="right"/>
    </xf>
    <xf numFmtId="4" fontId="0" fillId="0" borderId="51" xfId="0" applyNumberFormat="1" applyFill="1" applyBorder="1" applyAlignment="1">
      <alignment horizontal="right"/>
    </xf>
    <xf numFmtId="4" fontId="0" fillId="0" borderId="10" xfId="0" applyNumberFormat="1" applyFill="1" applyBorder="1" applyAlignment="1">
      <alignment horizontal="right"/>
    </xf>
    <xf numFmtId="4" fontId="0" fillId="0" borderId="52" xfId="0" applyNumberFormat="1" applyFill="1" applyBorder="1" applyAlignment="1">
      <alignment horizontal="right"/>
    </xf>
    <xf numFmtId="4" fontId="0" fillId="0" borderId="4" xfId="0" applyNumberFormat="1" applyFill="1" applyBorder="1"/>
    <xf numFmtId="4" fontId="0" fillId="0" borderId="53" xfId="0" applyNumberFormat="1" applyFill="1" applyBorder="1"/>
    <xf numFmtId="4" fontId="0" fillId="0" borderId="54" xfId="0" applyNumberFormat="1" applyFill="1" applyBorder="1"/>
    <xf numFmtId="4" fontId="0" fillId="0" borderId="55" xfId="0" applyNumberFormat="1" applyFill="1" applyBorder="1"/>
    <xf numFmtId="4" fontId="0" fillId="0" borderId="50" xfId="0" applyNumberFormat="1" applyFill="1" applyBorder="1"/>
    <xf numFmtId="4" fontId="0" fillId="0" borderId="51" xfId="0" applyNumberFormat="1" applyFill="1" applyBorder="1"/>
    <xf numFmtId="4" fontId="0" fillId="0" borderId="10" xfId="0" applyNumberFormat="1" applyFill="1" applyBorder="1"/>
    <xf numFmtId="4" fontId="0" fillId="0" borderId="52" xfId="0" applyNumberFormat="1" applyFill="1" applyBorder="1"/>
    <xf numFmtId="4" fontId="0" fillId="0" borderId="56" xfId="0" applyNumberFormat="1" applyFill="1" applyBorder="1"/>
    <xf numFmtId="4" fontId="0" fillId="0" borderId="58" xfId="0" applyNumberFormat="1" applyFill="1" applyBorder="1"/>
    <xf numFmtId="4" fontId="0" fillId="0" borderId="44" xfId="0" applyNumberFormat="1" applyFill="1" applyBorder="1"/>
    <xf numFmtId="4" fontId="0" fillId="0" borderId="45" xfId="0" applyNumberFormat="1" applyFill="1" applyBorder="1"/>
    <xf numFmtId="0" fontId="34" fillId="0" borderId="1" xfId="0" applyFont="1" applyFill="1" applyBorder="1"/>
    <xf numFmtId="0" fontId="34" fillId="0" borderId="2" xfId="0" applyFont="1" applyFill="1" applyBorder="1"/>
    <xf numFmtId="0" fontId="28" fillId="0" borderId="2" xfId="0" applyFont="1" applyFill="1" applyBorder="1"/>
    <xf numFmtId="0" fontId="0" fillId="0" borderId="2" xfId="0" applyFill="1" applyBorder="1"/>
    <xf numFmtId="0" fontId="15" fillId="0" borderId="15" xfId="0" applyFont="1" applyFill="1" applyBorder="1"/>
    <xf numFmtId="0" fontId="15" fillId="0" borderId="0" xfId="0" applyFont="1" applyFill="1" applyBorder="1"/>
    <xf numFmtId="0" fontId="33" fillId="0" borderId="0" xfId="0" applyFont="1" applyFill="1" applyBorder="1"/>
    <xf numFmtId="0" fontId="34" fillId="0" borderId="12" xfId="0" applyFont="1" applyFill="1" applyBorder="1"/>
    <xf numFmtId="0" fontId="34" fillId="0" borderId="13" xfId="0" applyFont="1" applyFill="1" applyBorder="1"/>
    <xf numFmtId="0" fontId="28" fillId="0" borderId="13" xfId="0" applyFont="1" applyFill="1" applyBorder="1"/>
    <xf numFmtId="0" fontId="23" fillId="0" borderId="0" xfId="0" applyFont="1" applyFill="1" applyBorder="1"/>
    <xf numFmtId="0" fontId="28" fillId="0" borderId="0" xfId="0" applyFont="1" applyFill="1" applyBorder="1"/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/>
    <xf numFmtId="2" fontId="6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/>
    <xf numFmtId="0" fontId="1" fillId="0" borderId="0" xfId="0" applyFont="1" applyFill="1" applyBorder="1" applyAlignment="1" applyProtection="1">
      <alignment horizontal="center" shrinkToFit="1"/>
      <protection hidden="1"/>
    </xf>
    <xf numFmtId="4" fontId="0" fillId="0" borderId="18" xfId="0" applyNumberFormat="1" applyFill="1" applyBorder="1" applyProtection="1">
      <protection hidden="1"/>
    </xf>
    <xf numFmtId="4" fontId="0" fillId="0" borderId="59" xfId="0" applyNumberFormat="1" applyFill="1" applyBorder="1" applyProtection="1"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36" fillId="0" borderId="0" xfId="0" applyFont="1" applyFill="1"/>
    <xf numFmtId="0" fontId="36" fillId="0" borderId="0" xfId="0" applyFont="1" applyFill="1" applyBorder="1"/>
    <xf numFmtId="10" fontId="37" fillId="0" borderId="0" xfId="0" applyNumberFormat="1" applyFont="1" applyFill="1" applyBorder="1"/>
    <xf numFmtId="0" fontId="35" fillId="0" borderId="0" xfId="0" applyFont="1" applyFill="1"/>
    <xf numFmtId="0" fontId="17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38" fillId="0" borderId="2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15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20" xfId="0" applyFont="1" applyBorder="1" applyProtection="1">
      <protection hidden="1"/>
    </xf>
    <xf numFmtId="14" fontId="1" fillId="0" borderId="20" xfId="0" applyNumberFormat="1" applyFont="1" applyBorder="1" applyAlignment="1" applyProtection="1">
      <alignment horizontal="right"/>
      <protection hidden="1"/>
    </xf>
    <xf numFmtId="14" fontId="1" fillId="0" borderId="11" xfId="0" applyNumberFormat="1" applyFont="1" applyBorder="1" applyAlignment="1" applyProtection="1">
      <alignment horizontal="right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21" xfId="0" applyFont="1" applyBorder="1" applyProtection="1">
      <protection hidden="1"/>
    </xf>
    <xf numFmtId="0" fontId="1" fillId="0" borderId="2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4" fillId="0" borderId="0" xfId="0" applyFont="1" applyFill="1" applyBorder="1"/>
    <xf numFmtId="0" fontId="1" fillId="0" borderId="0" xfId="0" applyFont="1" applyFill="1" applyAlignment="1">
      <alignment horizontal="right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center"/>
      <protection hidden="1"/>
    </xf>
    <xf numFmtId="0" fontId="39" fillId="0" borderId="0" xfId="0" applyFont="1" applyFill="1"/>
    <xf numFmtId="0" fontId="4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0" xfId="0" applyFont="1" applyFill="1"/>
    <xf numFmtId="0" fontId="41" fillId="0" borderId="0" xfId="0" applyFont="1" applyFill="1" applyBorder="1"/>
    <xf numFmtId="4" fontId="8" fillId="0" borderId="15" xfId="0" applyNumberFormat="1" applyFont="1" applyFill="1" applyBorder="1"/>
    <xf numFmtId="4" fontId="8" fillId="0" borderId="0" xfId="0" applyNumberFormat="1" applyFont="1" applyFill="1" applyBorder="1"/>
    <xf numFmtId="4" fontId="8" fillId="0" borderId="11" xfId="0" applyNumberFormat="1" applyFont="1" applyFill="1" applyBorder="1"/>
    <xf numFmtId="4" fontId="36" fillId="0" borderId="12" xfId="0" applyNumberFormat="1" applyFont="1" applyFill="1" applyBorder="1"/>
    <xf numFmtId="0" fontId="36" fillId="0" borderId="13" xfId="0" applyFont="1" applyFill="1" applyBorder="1"/>
    <xf numFmtId="0" fontId="8" fillId="0" borderId="13" xfId="0" applyFont="1" applyFill="1" applyBorder="1" applyAlignment="1">
      <alignment horizontal="right"/>
    </xf>
    <xf numFmtId="4" fontId="8" fillId="0" borderId="14" xfId="0" applyNumberFormat="1" applyFont="1" applyFill="1" applyBorder="1"/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2" fillId="0" borderId="7" xfId="0" applyNumberFormat="1" applyFont="1" applyFill="1" applyBorder="1"/>
    <xf numFmtId="4" fontId="2" fillId="0" borderId="8" xfId="0" applyNumberFormat="1" applyFont="1" applyFill="1" applyBorder="1"/>
    <xf numFmtId="4" fontId="2" fillId="0" borderId="0" xfId="0" applyNumberFormat="1" applyFont="1" applyFill="1" applyBorder="1"/>
    <xf numFmtId="4" fontId="2" fillId="0" borderId="15" xfId="0" applyNumberFormat="1" applyFont="1" applyFill="1" applyBorder="1"/>
    <xf numFmtId="4" fontId="28" fillId="0" borderId="3" xfId="0" applyNumberFormat="1" applyFont="1" applyFill="1" applyBorder="1"/>
    <xf numFmtId="4" fontId="28" fillId="0" borderId="9" xfId="0" applyNumberFormat="1" applyFont="1" applyFill="1" applyBorder="1"/>
    <xf numFmtId="4" fontId="28" fillId="0" borderId="11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6" xfId="0" applyFont="1" applyFill="1" applyBorder="1"/>
    <xf numFmtId="0" fontId="1" fillId="0" borderId="6" xfId="0" applyFont="1" applyFill="1" applyBorder="1"/>
    <xf numFmtId="0" fontId="1" fillId="0" borderId="49" xfId="0" applyFont="1" applyFill="1" applyBorder="1"/>
    <xf numFmtId="0" fontId="1" fillId="0" borderId="9" xfId="0" applyFont="1" applyFill="1" applyBorder="1"/>
    <xf numFmtId="0" fontId="1" fillId="0" borderId="16" xfId="0" applyNumberFormat="1" applyFont="1" applyFill="1" applyBorder="1"/>
    <xf numFmtId="0" fontId="1" fillId="0" borderId="49" xfId="0" applyNumberFormat="1" applyFont="1" applyFill="1" applyBorder="1"/>
    <xf numFmtId="0" fontId="1" fillId="0" borderId="6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1" fillId="0" borderId="49" xfId="0" applyFont="1" applyFill="1" applyBorder="1" applyAlignment="1">
      <alignment wrapText="1"/>
    </xf>
    <xf numFmtId="0" fontId="1" fillId="0" borderId="57" xfId="0" applyFont="1" applyFill="1" applyBorder="1"/>
    <xf numFmtId="0" fontId="1" fillId="0" borderId="14" xfId="0" applyFont="1" applyFill="1" applyBorder="1"/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2" fontId="28" fillId="0" borderId="0" xfId="0" applyNumberFormat="1" applyFont="1" applyFill="1"/>
    <xf numFmtId="2" fontId="34" fillId="0" borderId="0" xfId="0" applyNumberFormat="1" applyFont="1" applyFill="1" applyBorder="1"/>
    <xf numFmtId="2" fontId="34" fillId="0" borderId="0" xfId="0" applyNumberFormat="1" applyFont="1" applyFill="1"/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1" fillId="0" borderId="23" xfId="0" applyNumberFormat="1" applyFont="1" applyFill="1" applyBorder="1" applyAlignment="1" applyProtection="1">
      <alignment shrinkToFit="1"/>
      <protection hidden="1"/>
    </xf>
    <xf numFmtId="4" fontId="1" fillId="0" borderId="26" xfId="0" applyNumberFormat="1" applyFont="1" applyFill="1" applyBorder="1" applyAlignment="1" applyProtection="1">
      <alignment shrinkToFit="1"/>
      <protection hidden="1"/>
    </xf>
    <xf numFmtId="4" fontId="1" fillId="0" borderId="27" xfId="0" applyNumberFormat="1" applyFont="1" applyFill="1" applyBorder="1" applyAlignment="1" applyProtection="1">
      <alignment shrinkToFit="1"/>
      <protection hidden="1"/>
    </xf>
    <xf numFmtId="4" fontId="1" fillId="0" borderId="30" xfId="0" applyNumberFormat="1" applyFont="1" applyFill="1" applyBorder="1" applyAlignment="1" applyProtection="1">
      <alignment shrinkToFit="1"/>
      <protection hidden="1"/>
    </xf>
    <xf numFmtId="4" fontId="1" fillId="0" borderId="74" xfId="0" applyNumberFormat="1" applyFont="1" applyFill="1" applyBorder="1" applyAlignment="1" applyProtection="1">
      <alignment shrinkToFit="1"/>
      <protection hidden="1"/>
    </xf>
    <xf numFmtId="4" fontId="1" fillId="0" borderId="75" xfId="0" applyNumberFormat="1" applyFont="1" applyFill="1" applyBorder="1" applyAlignment="1" applyProtection="1">
      <alignment shrinkToFit="1"/>
      <protection hidden="1"/>
    </xf>
    <xf numFmtId="4" fontId="1" fillId="0" borderId="25" xfId="0" applyNumberFormat="1" applyFont="1" applyFill="1" applyBorder="1" applyAlignment="1" applyProtection="1">
      <alignment shrinkToFit="1"/>
      <protection hidden="1"/>
    </xf>
    <xf numFmtId="4" fontId="1" fillId="0" borderId="29" xfId="0" applyNumberFormat="1" applyFont="1" applyFill="1" applyBorder="1" applyAlignment="1" applyProtection="1">
      <alignment shrinkToFit="1"/>
      <protection hidden="1"/>
    </xf>
    <xf numFmtId="4" fontId="1" fillId="0" borderId="31" xfId="0" applyNumberFormat="1" applyFont="1" applyFill="1" applyBorder="1" applyAlignment="1" applyProtection="1">
      <alignment shrinkToFit="1"/>
      <protection hidden="1"/>
    </xf>
    <xf numFmtId="0" fontId="9" fillId="0" borderId="61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16" fillId="0" borderId="62" xfId="0" applyNumberFormat="1" applyFont="1" applyFill="1" applyBorder="1" applyAlignment="1">
      <alignment horizontal="left" vertical="center" wrapText="1"/>
    </xf>
    <xf numFmtId="0" fontId="16" fillId="0" borderId="65" xfId="0" applyFont="1" applyFill="1" applyBorder="1" applyAlignment="1">
      <alignment horizontal="left" vertical="center"/>
    </xf>
    <xf numFmtId="4" fontId="0" fillId="0" borderId="71" xfId="0" applyNumberFormat="1" applyFill="1" applyBorder="1" applyAlignment="1">
      <alignment horizontal="right"/>
    </xf>
    <xf numFmtId="4" fontId="0" fillId="0" borderId="72" xfId="0" applyNumberFormat="1" applyFill="1" applyBorder="1" applyAlignment="1">
      <alignment horizontal="right"/>
    </xf>
    <xf numFmtId="0" fontId="16" fillId="0" borderId="65" xfId="0" applyFont="1" applyFill="1" applyBorder="1" applyAlignment="1">
      <alignment horizontal="left" vertical="center" wrapText="1"/>
    </xf>
    <xf numFmtId="0" fontId="16" fillId="0" borderId="62" xfId="0" applyNumberFormat="1" applyFont="1" applyFill="1" applyBorder="1" applyAlignment="1">
      <alignment horizontal="left" vertical="center"/>
    </xf>
    <xf numFmtId="0" fontId="16" fillId="0" borderId="6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wrapText="1"/>
    </xf>
    <xf numFmtId="0" fontId="2" fillId="0" borderId="13" xfId="0" applyFont="1" applyFill="1" applyBorder="1"/>
    <xf numFmtId="0" fontId="0" fillId="0" borderId="41" xfId="0" applyFill="1" applyBorder="1" applyAlignment="1">
      <alignment horizontal="center" vertical="center"/>
    </xf>
    <xf numFmtId="0" fontId="16" fillId="0" borderId="63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" fontId="0" fillId="0" borderId="39" xfId="0" applyNumberFormat="1" applyFill="1" applyBorder="1" applyAlignment="1">
      <alignment horizontal="right"/>
    </xf>
    <xf numFmtId="4" fontId="0" fillId="0" borderId="53" xfId="0" applyNumberFormat="1" applyFill="1" applyBorder="1" applyAlignment="1">
      <alignment horizontal="right"/>
    </xf>
    <xf numFmtId="0" fontId="7" fillId="0" borderId="66" xfId="0" applyFont="1" applyFill="1" applyBorder="1" applyAlignment="1">
      <alignment horizontal="center" vertical="justify"/>
    </xf>
    <xf numFmtId="0" fontId="7" fillId="0" borderId="26" xfId="0" applyFont="1" applyFill="1" applyBorder="1" applyAlignment="1">
      <alignment horizontal="center" vertical="justify"/>
    </xf>
    <xf numFmtId="0" fontId="0" fillId="0" borderId="36" xfId="0" applyFill="1" applyBorder="1" applyAlignment="1">
      <alignment horizontal="center" vertical="center"/>
    </xf>
    <xf numFmtId="0" fontId="16" fillId="0" borderId="67" xfId="0" applyFont="1" applyFill="1" applyBorder="1" applyAlignment="1">
      <alignment horizontal="left" vertical="center"/>
    </xf>
    <xf numFmtId="0" fontId="1" fillId="0" borderId="68" xfId="0" applyNumberFormat="1" applyFont="1" applyFill="1" applyBorder="1" applyAlignment="1">
      <alignment horizontal="left"/>
    </xf>
    <xf numFmtId="0" fontId="1" fillId="0" borderId="16" xfId="0" applyNumberFormat="1" applyFont="1" applyFill="1" applyBorder="1" applyAlignment="1">
      <alignment horizontal="left"/>
    </xf>
    <xf numFmtId="0" fontId="1" fillId="0" borderId="69" xfId="0" applyFont="1" applyFill="1" applyBorder="1" applyAlignment="1">
      <alignment horizontal="left"/>
    </xf>
    <xf numFmtId="0" fontId="1" fillId="0" borderId="70" xfId="0" applyFont="1" applyFill="1" applyBorder="1" applyAlignment="1">
      <alignment horizontal="left"/>
    </xf>
    <xf numFmtId="4" fontId="0" fillId="0" borderId="60" xfId="0" applyNumberFormat="1" applyFill="1" applyBorder="1" applyAlignment="1">
      <alignment horizontal="right"/>
    </xf>
    <xf numFmtId="4" fontId="0" fillId="0" borderId="56" xfId="0" applyNumberFormat="1" applyFill="1" applyBorder="1" applyAlignment="1">
      <alignment horizontal="right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28" fillId="0" borderId="0" xfId="0" applyFont="1" applyFill="1" applyBorder="1" applyAlignment="1" applyProtection="1">
      <alignment vertical="top"/>
      <protection hidden="1"/>
    </xf>
    <xf numFmtId="0" fontId="1" fillId="0" borderId="73" xfId="0" applyFont="1" applyBorder="1" applyAlignment="1" applyProtection="1">
      <alignment vertical="justify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justify" wrapText="1" shrinkToFit="1"/>
      <protection locked="0"/>
    </xf>
    <xf numFmtId="0" fontId="1" fillId="0" borderId="0" xfId="0" applyFont="1" applyFill="1" applyAlignment="1">
      <alignment vertical="justify" wrapText="1"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9" fillId="0" borderId="13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vertical="top" wrapText="1" shrinkToFit="1"/>
      <protection locked="0"/>
    </xf>
    <xf numFmtId="0" fontId="9" fillId="0" borderId="0" xfId="0" applyFont="1" applyFill="1" applyAlignment="1">
      <alignment vertical="top" wrapText="1" shrinkToFit="1"/>
    </xf>
    <xf numFmtId="2" fontId="1" fillId="0" borderId="0" xfId="0" applyNumberFormat="1" applyFont="1" applyFill="1" applyBorder="1" applyAlignment="1" applyProtection="1">
      <alignment vertical="top" wrapText="1"/>
      <protection hidden="1"/>
    </xf>
    <xf numFmtId="2" fontId="9" fillId="0" borderId="0" xfId="0" applyNumberFormat="1" applyFont="1" applyFill="1" applyBorder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0" fontId="9" fillId="0" borderId="0" xfId="0" applyFont="1" applyFill="1" applyBorder="1" applyAlignment="1" applyProtection="1">
      <alignment horizontal="justify" vertical="top" wrapText="1" shrinkToFit="1"/>
      <protection locked="0"/>
    </xf>
    <xf numFmtId="0" fontId="9" fillId="0" borderId="0" xfId="0" applyFont="1" applyFill="1" applyAlignment="1">
      <alignment horizontal="justify" vertical="top" wrapText="1" shrinkToFit="1"/>
    </xf>
    <xf numFmtId="0" fontId="28" fillId="0" borderId="0" xfId="0" applyFont="1" applyFill="1" applyAlignment="1" applyProtection="1">
      <alignment vertical="top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 wrapText="1" shrinkToFit="1"/>
      <protection locked="0"/>
    </xf>
    <xf numFmtId="0" fontId="1" fillId="0" borderId="0" xfId="0" applyFont="1" applyFill="1" applyAlignment="1">
      <alignment vertical="top" wrapText="1" shrinkToFi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249977111117893"/>
  </sheetPr>
  <dimension ref="A1:Q653"/>
  <sheetViews>
    <sheetView tabSelected="1" zoomScaleNormal="100" workbookViewId="0">
      <selection activeCell="B42" sqref="B42"/>
    </sheetView>
  </sheetViews>
  <sheetFormatPr defaultRowHeight="12.75" x14ac:dyDescent="0.2"/>
  <cols>
    <col min="1" max="1" width="5.85546875" style="12" customWidth="1"/>
    <col min="2" max="2" width="43.5703125" style="129" customWidth="1"/>
    <col min="3" max="3" width="17.140625" style="124" customWidth="1"/>
    <col min="4" max="4" width="11.42578125" style="124" customWidth="1"/>
    <col min="5" max="6" width="15.7109375" style="12" customWidth="1"/>
    <col min="7" max="7" width="10.7109375" style="12" customWidth="1"/>
    <col min="8" max="9" width="11.7109375" style="12" customWidth="1"/>
    <col min="10" max="12" width="9.7109375" style="13" customWidth="1"/>
    <col min="13" max="13" width="11.28515625" style="13" customWidth="1"/>
    <col min="14" max="16384" width="9.140625" style="13"/>
  </cols>
  <sheetData>
    <row r="1" spans="1:13" ht="20.25" x14ac:dyDescent="0.3">
      <c r="A1" s="220" t="s">
        <v>45</v>
      </c>
      <c r="B1" s="12"/>
      <c r="I1" s="125"/>
      <c r="M1" s="125" t="s">
        <v>46</v>
      </c>
    </row>
    <row r="2" spans="1:13" ht="14.25" x14ac:dyDescent="0.2">
      <c r="A2" s="126" t="s">
        <v>112</v>
      </c>
      <c r="B2" s="12"/>
      <c r="D2" s="127"/>
    </row>
    <row r="3" spans="1:13" ht="14.25" x14ac:dyDescent="0.2">
      <c r="A3" s="126" t="s">
        <v>47</v>
      </c>
      <c r="B3" s="12"/>
      <c r="D3" s="127"/>
    </row>
    <row r="4" spans="1:13" x14ac:dyDescent="0.2">
      <c r="B4" s="12"/>
    </row>
    <row r="5" spans="1:13" ht="15.75" x14ac:dyDescent="0.25">
      <c r="A5" s="221" t="s">
        <v>124</v>
      </c>
      <c r="B5" s="12"/>
      <c r="G5" s="128"/>
    </row>
    <row r="6" spans="1:13" ht="13.5" thickBot="1" x14ac:dyDescent="0.25">
      <c r="I6" s="216"/>
      <c r="M6" s="130" t="s">
        <v>18</v>
      </c>
    </row>
    <row r="7" spans="1:13" ht="16.5" customHeight="1" thickTop="1" x14ac:dyDescent="0.25">
      <c r="A7" s="131" t="s">
        <v>3</v>
      </c>
      <c r="B7" s="132" t="s">
        <v>48</v>
      </c>
      <c r="C7" s="133" t="s">
        <v>49</v>
      </c>
      <c r="D7" s="134"/>
      <c r="E7" s="135" t="s">
        <v>14</v>
      </c>
      <c r="F7" s="136" t="s">
        <v>15</v>
      </c>
      <c r="G7" s="137" t="s">
        <v>50</v>
      </c>
      <c r="H7" s="291" t="s">
        <v>51</v>
      </c>
      <c r="I7" s="292"/>
      <c r="J7" s="222" t="s">
        <v>52</v>
      </c>
      <c r="K7" s="223"/>
      <c r="L7" s="283" t="s">
        <v>53</v>
      </c>
      <c r="M7" s="138"/>
    </row>
    <row r="8" spans="1:13" ht="16.5" thickBot="1" x14ac:dyDescent="0.3">
      <c r="A8" s="139"/>
      <c r="B8" s="140"/>
      <c r="C8" s="141"/>
      <c r="D8" s="142"/>
      <c r="E8" s="143"/>
      <c r="F8" s="144"/>
      <c r="G8" s="145"/>
      <c r="H8" s="146" t="s">
        <v>54</v>
      </c>
      <c r="I8" s="147" t="s">
        <v>55</v>
      </c>
      <c r="J8" s="148" t="s">
        <v>20</v>
      </c>
      <c r="K8" s="149" t="s">
        <v>21</v>
      </c>
      <c r="L8" s="284"/>
      <c r="M8" s="150" t="s">
        <v>56</v>
      </c>
    </row>
    <row r="9" spans="1:13" ht="12" customHeight="1" thickTop="1" x14ac:dyDescent="0.2">
      <c r="A9" s="293">
        <v>1016</v>
      </c>
      <c r="B9" s="294" t="s">
        <v>116</v>
      </c>
      <c r="C9" s="295" t="s">
        <v>62</v>
      </c>
      <c r="D9" s="297" t="s">
        <v>63</v>
      </c>
      <c r="E9" s="278">
        <f>'1016'!G16</f>
        <v>31031147.699999999</v>
      </c>
      <c r="F9" s="289">
        <f>'1016'!G18</f>
        <v>31114241.920000002</v>
      </c>
      <c r="G9" s="289">
        <v>0</v>
      </c>
      <c r="H9" s="151"/>
      <c r="I9" s="299">
        <v>0</v>
      </c>
      <c r="J9" s="233">
        <f>'1016'!G30</f>
        <v>63094.22</v>
      </c>
      <c r="K9" s="234">
        <f>'1016'!G29</f>
        <v>20000</v>
      </c>
      <c r="L9" s="234">
        <f>'1016'!G31</f>
        <v>0</v>
      </c>
      <c r="M9" s="239">
        <f>J9+K9</f>
        <v>83094.22</v>
      </c>
    </row>
    <row r="10" spans="1:13" ht="12" customHeight="1" x14ac:dyDescent="0.2">
      <c r="A10" s="275"/>
      <c r="B10" s="277"/>
      <c r="C10" s="296"/>
      <c r="D10" s="298"/>
      <c r="E10" s="279"/>
      <c r="F10" s="290"/>
      <c r="G10" s="290"/>
      <c r="H10" s="152">
        <f>F9-E9</f>
        <v>83094.220000002533</v>
      </c>
      <c r="I10" s="300"/>
      <c r="J10" s="15">
        <f>J9/M9</f>
        <v>0.75930937193946824</v>
      </c>
      <c r="K10" s="26">
        <f>K9/M9</f>
        <v>0.24069062806053176</v>
      </c>
      <c r="L10" s="26">
        <v>0</v>
      </c>
      <c r="M10" s="27">
        <v>1</v>
      </c>
    </row>
    <row r="11" spans="1:13" ht="12" customHeight="1" x14ac:dyDescent="0.2">
      <c r="A11" s="274">
        <v>1017</v>
      </c>
      <c r="B11" s="282" t="s">
        <v>64</v>
      </c>
      <c r="C11" s="242"/>
      <c r="D11" s="243"/>
      <c r="E11" s="153"/>
      <c r="F11" s="154"/>
      <c r="G11" s="155"/>
      <c r="H11" s="156"/>
      <c r="I11" s="157"/>
      <c r="J11" s="235">
        <f>'1017'!G30</f>
        <v>97881.24</v>
      </c>
      <c r="K11" s="236">
        <f>'1017'!G29</f>
        <v>3000</v>
      </c>
      <c r="L11" s="236">
        <f>'1017'!G31</f>
        <v>0</v>
      </c>
      <c r="M11" s="240">
        <f>J11+K11+L11</f>
        <v>100881.24</v>
      </c>
    </row>
    <row r="12" spans="1:13" ht="12" customHeight="1" x14ac:dyDescent="0.2">
      <c r="A12" s="275"/>
      <c r="B12" s="277"/>
      <c r="C12" s="244" t="s">
        <v>65</v>
      </c>
      <c r="D12" s="245" t="s">
        <v>63</v>
      </c>
      <c r="E12" s="158">
        <f>'1017'!G16</f>
        <v>31212674.989999998</v>
      </c>
      <c r="F12" s="159">
        <f>'1017'!G18</f>
        <v>31313556.23</v>
      </c>
      <c r="G12" s="160">
        <v>0</v>
      </c>
      <c r="H12" s="152">
        <f>F12-E12-G12</f>
        <v>100881.24000000209</v>
      </c>
      <c r="I12" s="161">
        <v>0</v>
      </c>
      <c r="J12" s="15">
        <f>J11/M11</f>
        <v>0.97026206259954773</v>
      </c>
      <c r="K12" s="26">
        <f>K11/M11</f>
        <v>2.9737937400452254E-2</v>
      </c>
      <c r="L12" s="16">
        <v>0</v>
      </c>
      <c r="M12" s="17">
        <f>J12+K12+L12</f>
        <v>1</v>
      </c>
    </row>
    <row r="13" spans="1:13" ht="12" customHeight="1" x14ac:dyDescent="0.2">
      <c r="A13" s="274">
        <v>1106</v>
      </c>
      <c r="B13" s="282" t="s">
        <v>66</v>
      </c>
      <c r="C13" s="246"/>
      <c r="D13" s="247"/>
      <c r="E13" s="18"/>
      <c r="F13" s="162"/>
      <c r="G13" s="163"/>
      <c r="H13" s="164"/>
      <c r="I13" s="165"/>
      <c r="J13" s="235">
        <f>'1106'!G30</f>
        <v>53554.85</v>
      </c>
      <c r="K13" s="236">
        <f>'1106'!G29</f>
        <v>0</v>
      </c>
      <c r="L13" s="236">
        <f>'1106'!G31</f>
        <v>0</v>
      </c>
      <c r="M13" s="241">
        <f>J13+K13</f>
        <v>53554.85</v>
      </c>
    </row>
    <row r="14" spans="1:13" ht="12" customHeight="1" x14ac:dyDescent="0.2">
      <c r="A14" s="275"/>
      <c r="B14" s="277"/>
      <c r="C14" s="248" t="s">
        <v>67</v>
      </c>
      <c r="D14" s="245" t="s">
        <v>63</v>
      </c>
      <c r="E14" s="158">
        <f>'1106'!G16</f>
        <v>39360283.07</v>
      </c>
      <c r="F14" s="159">
        <f>'1106'!G18</f>
        <v>39413837.920000002</v>
      </c>
      <c r="G14" s="160">
        <v>0</v>
      </c>
      <c r="H14" s="152">
        <f>F14-E14</f>
        <v>53554.85000000149</v>
      </c>
      <c r="I14" s="166">
        <v>0</v>
      </c>
      <c r="J14" s="15">
        <f>J13/M13</f>
        <v>1</v>
      </c>
      <c r="K14" s="16">
        <f>K13/M13</f>
        <v>0</v>
      </c>
      <c r="L14" s="16">
        <v>0</v>
      </c>
      <c r="M14" s="27">
        <v>1</v>
      </c>
    </row>
    <row r="15" spans="1:13" ht="12" customHeight="1" x14ac:dyDescent="0.2">
      <c r="A15" s="274">
        <v>1125</v>
      </c>
      <c r="B15" s="276" t="s">
        <v>119</v>
      </c>
      <c r="C15" s="249"/>
      <c r="D15" s="247"/>
      <c r="E15" s="18"/>
      <c r="F15" s="162"/>
      <c r="G15" s="163"/>
      <c r="H15" s="19"/>
      <c r="I15" s="165"/>
      <c r="J15" s="235">
        <f>'1125'!G30</f>
        <v>80195.539999999994</v>
      </c>
      <c r="K15" s="237">
        <f>'1125'!G29</f>
        <v>50000</v>
      </c>
      <c r="L15" s="236">
        <f>'1125'!G31</f>
        <v>0</v>
      </c>
      <c r="M15" s="240">
        <f>J15+K15</f>
        <v>130195.54</v>
      </c>
    </row>
    <row r="16" spans="1:13" ht="12" customHeight="1" x14ac:dyDescent="0.2">
      <c r="A16" s="275"/>
      <c r="B16" s="277"/>
      <c r="C16" s="248" t="s">
        <v>120</v>
      </c>
      <c r="D16" s="245" t="s">
        <v>63</v>
      </c>
      <c r="E16" s="158">
        <f>'1125'!G16</f>
        <v>20093861.59</v>
      </c>
      <c r="F16" s="159">
        <f>'1125'!G18</f>
        <v>20224057.130000003</v>
      </c>
      <c r="G16" s="160">
        <v>0</v>
      </c>
      <c r="H16" s="152">
        <f>F16-E16</f>
        <v>130195.54000000283</v>
      </c>
      <c r="I16" s="166">
        <v>0</v>
      </c>
      <c r="J16" s="15">
        <f>J15/M15</f>
        <v>0.6159622672174484</v>
      </c>
      <c r="K16" s="16">
        <f>K15/M15</f>
        <v>0.38403773278255154</v>
      </c>
      <c r="L16" s="16">
        <v>0</v>
      </c>
      <c r="M16" s="27">
        <v>1</v>
      </c>
    </row>
    <row r="17" spans="1:13" ht="12" customHeight="1" x14ac:dyDescent="0.2">
      <c r="A17" s="274">
        <v>1126</v>
      </c>
      <c r="B17" s="276" t="s">
        <v>115</v>
      </c>
      <c r="C17" s="249"/>
      <c r="D17" s="247"/>
      <c r="E17" s="18"/>
      <c r="F17" s="162"/>
      <c r="G17" s="163"/>
      <c r="H17" s="19"/>
      <c r="I17" s="165"/>
      <c r="J17" s="235">
        <f>'1126'!G30</f>
        <v>4327</v>
      </c>
      <c r="K17" s="237">
        <f>'1126'!G29</f>
        <v>17000</v>
      </c>
      <c r="L17" s="236">
        <f>'1126'!G31</f>
        <v>0</v>
      </c>
      <c r="M17" s="240">
        <f>J17+K17</f>
        <v>21327</v>
      </c>
    </row>
    <row r="18" spans="1:13" ht="12" customHeight="1" x14ac:dyDescent="0.2">
      <c r="A18" s="275"/>
      <c r="B18" s="280"/>
      <c r="C18" s="248" t="s">
        <v>68</v>
      </c>
      <c r="D18" s="250" t="s">
        <v>63</v>
      </c>
      <c r="E18" s="158">
        <f>'1126'!G16</f>
        <v>28292652.619999997</v>
      </c>
      <c r="F18" s="159">
        <f>'1126'!G18</f>
        <v>28313979.619999997</v>
      </c>
      <c r="G18" s="160">
        <v>0</v>
      </c>
      <c r="H18" s="152">
        <f>F18-E18</f>
        <v>21327</v>
      </c>
      <c r="I18" s="166">
        <v>0</v>
      </c>
      <c r="J18" s="15">
        <f>J17/M17</f>
        <v>0.20288835748112721</v>
      </c>
      <c r="K18" s="16">
        <f>K17/M17</f>
        <v>0.79711164251887279</v>
      </c>
      <c r="L18" s="16">
        <v>0</v>
      </c>
      <c r="M18" s="17">
        <v>1</v>
      </c>
    </row>
    <row r="19" spans="1:13" ht="12" customHeight="1" x14ac:dyDescent="0.2">
      <c r="A19" s="274">
        <v>1127</v>
      </c>
      <c r="B19" s="276" t="s">
        <v>126</v>
      </c>
      <c r="C19" s="249"/>
      <c r="D19" s="251"/>
      <c r="E19" s="18"/>
      <c r="F19" s="162"/>
      <c r="G19" s="163"/>
      <c r="H19" s="19"/>
      <c r="I19" s="165"/>
      <c r="J19" s="235">
        <f>'1127'!G30</f>
        <v>30027.4</v>
      </c>
      <c r="K19" s="237">
        <f>'1127'!G29</f>
        <v>7506.34</v>
      </c>
      <c r="L19" s="236">
        <f>'1127'!G31</f>
        <v>0</v>
      </c>
      <c r="M19" s="240">
        <f>J19+K19</f>
        <v>37533.740000000005</v>
      </c>
    </row>
    <row r="20" spans="1:13" ht="12" customHeight="1" x14ac:dyDescent="0.2">
      <c r="A20" s="275"/>
      <c r="B20" s="280"/>
      <c r="C20" s="252" t="s">
        <v>69</v>
      </c>
      <c r="D20" s="245" t="s">
        <v>63</v>
      </c>
      <c r="E20" s="158">
        <f>'1127'!G16</f>
        <v>51512222.719999999</v>
      </c>
      <c r="F20" s="159">
        <f>'1127'!G18</f>
        <v>51549756.460000001</v>
      </c>
      <c r="G20" s="160">
        <v>0</v>
      </c>
      <c r="H20" s="152">
        <f>F20-E20</f>
        <v>37533.740000002086</v>
      </c>
      <c r="I20" s="166">
        <v>0</v>
      </c>
      <c r="J20" s="15">
        <f>J19/M19</f>
        <v>0.80001087021970096</v>
      </c>
      <c r="K20" s="16">
        <f>K19/M19</f>
        <v>0.19998912978029898</v>
      </c>
      <c r="L20" s="16">
        <v>0</v>
      </c>
      <c r="M20" s="17">
        <v>1</v>
      </c>
    </row>
    <row r="21" spans="1:13" ht="12" customHeight="1" x14ac:dyDescent="0.2">
      <c r="A21" s="274">
        <v>1151</v>
      </c>
      <c r="B21" s="281" t="s">
        <v>70</v>
      </c>
      <c r="C21" s="253"/>
      <c r="D21" s="247"/>
      <c r="E21" s="18"/>
      <c r="F21" s="162"/>
      <c r="G21" s="163"/>
      <c r="H21" s="19"/>
      <c r="I21" s="165"/>
      <c r="J21" s="235">
        <f>'1151'!G30</f>
        <v>39.69</v>
      </c>
      <c r="K21" s="237">
        <f>'1151'!G29</f>
        <v>0</v>
      </c>
      <c r="L21" s="236">
        <v>0</v>
      </c>
      <c r="M21" s="240">
        <f>J21+K21</f>
        <v>39.69</v>
      </c>
    </row>
    <row r="22" spans="1:13" ht="12" customHeight="1" x14ac:dyDescent="0.2">
      <c r="A22" s="275"/>
      <c r="B22" s="277"/>
      <c r="C22" s="244" t="s">
        <v>71</v>
      </c>
      <c r="D22" s="245" t="s">
        <v>63</v>
      </c>
      <c r="E22" s="158">
        <f>'1151'!G16</f>
        <v>13093848.220000001</v>
      </c>
      <c r="F22" s="159">
        <f>'1151'!G18</f>
        <v>13093887.91</v>
      </c>
      <c r="G22" s="160">
        <v>0</v>
      </c>
      <c r="H22" s="152">
        <f>F22-E22-G22</f>
        <v>39.689999999478459</v>
      </c>
      <c r="I22" s="166">
        <v>0</v>
      </c>
      <c r="J22" s="15">
        <f>J21/M21</f>
        <v>1</v>
      </c>
      <c r="K22" s="16">
        <f>K21/M21</f>
        <v>0</v>
      </c>
      <c r="L22" s="16">
        <v>0</v>
      </c>
      <c r="M22" s="17">
        <f>J22+K22+L22</f>
        <v>1</v>
      </c>
    </row>
    <row r="23" spans="1:13" ht="12" customHeight="1" x14ac:dyDescent="0.2">
      <c r="A23" s="274">
        <v>1161</v>
      </c>
      <c r="B23" s="281" t="s">
        <v>57</v>
      </c>
      <c r="C23" s="246"/>
      <c r="D23" s="247"/>
      <c r="E23" s="18"/>
      <c r="F23" s="162"/>
      <c r="G23" s="163"/>
      <c r="H23" s="19"/>
      <c r="I23" s="165"/>
      <c r="J23" s="235">
        <f>'1161'!G30</f>
        <v>73931.09</v>
      </c>
      <c r="K23" s="237">
        <f>'1161'!G29</f>
        <v>10000</v>
      </c>
      <c r="L23" s="236">
        <f>'1161'!G31</f>
        <v>0</v>
      </c>
      <c r="M23" s="240">
        <f>J23+K23</f>
        <v>83931.09</v>
      </c>
    </row>
    <row r="24" spans="1:13" ht="12" customHeight="1" x14ac:dyDescent="0.2">
      <c r="A24" s="275"/>
      <c r="B24" s="277"/>
      <c r="C24" s="244" t="s">
        <v>72</v>
      </c>
      <c r="D24" s="245" t="s">
        <v>63</v>
      </c>
      <c r="E24" s="158">
        <f>'1161'!G16</f>
        <v>15526583.389999999</v>
      </c>
      <c r="F24" s="159">
        <f>'1161'!G18</f>
        <v>15610514.48</v>
      </c>
      <c r="G24" s="160">
        <v>0</v>
      </c>
      <c r="H24" s="152">
        <f>F24-E24</f>
        <v>83931.090000001714</v>
      </c>
      <c r="I24" s="166">
        <v>0</v>
      </c>
      <c r="J24" s="15">
        <f>J23/M23</f>
        <v>0.88085463920461415</v>
      </c>
      <c r="K24" s="26">
        <f>K23/M23</f>
        <v>0.11914536079538583</v>
      </c>
      <c r="L24" s="16">
        <v>0</v>
      </c>
      <c r="M24" s="17">
        <f>J24+K24+L24</f>
        <v>1</v>
      </c>
    </row>
    <row r="25" spans="1:13" ht="12" customHeight="1" x14ac:dyDescent="0.2">
      <c r="A25" s="274">
        <v>1212</v>
      </c>
      <c r="B25" s="276" t="s">
        <v>73</v>
      </c>
      <c r="C25" s="246"/>
      <c r="D25" s="247"/>
      <c r="E25" s="18"/>
      <c r="F25" s="162"/>
      <c r="G25" s="163"/>
      <c r="H25" s="19"/>
      <c r="I25" s="165"/>
      <c r="J25" s="235">
        <f>'1212'!G30</f>
        <v>74478.83</v>
      </c>
      <c r="K25" s="236">
        <f>'1212'!G29</f>
        <v>8200</v>
      </c>
      <c r="L25" s="236">
        <f>'1212'!G31</f>
        <v>0</v>
      </c>
      <c r="M25" s="240">
        <f>J25+K25</f>
        <v>82678.83</v>
      </c>
    </row>
    <row r="26" spans="1:13" ht="12" customHeight="1" x14ac:dyDescent="0.2">
      <c r="A26" s="275"/>
      <c r="B26" s="277"/>
      <c r="C26" s="244" t="s">
        <v>74</v>
      </c>
      <c r="D26" s="250" t="s">
        <v>63</v>
      </c>
      <c r="E26" s="158">
        <f>'1212'!G16</f>
        <v>26577553.27</v>
      </c>
      <c r="F26" s="159">
        <f>'1212'!G18</f>
        <v>26660232.100000001</v>
      </c>
      <c r="G26" s="160">
        <v>0</v>
      </c>
      <c r="H26" s="152">
        <f>F26-E26</f>
        <v>82678.830000001937</v>
      </c>
      <c r="I26" s="166">
        <v>0</v>
      </c>
      <c r="J26" s="15">
        <f>J25/M25</f>
        <v>0.90082104451647416</v>
      </c>
      <c r="K26" s="26">
        <f>K25/M25</f>
        <v>9.917895548352583E-2</v>
      </c>
      <c r="L26" s="16">
        <v>0</v>
      </c>
      <c r="M26" s="17">
        <v>1</v>
      </c>
    </row>
    <row r="27" spans="1:13" ht="12" customHeight="1" x14ac:dyDescent="0.2">
      <c r="A27" s="287">
        <v>1305</v>
      </c>
      <c r="B27" s="282" t="s">
        <v>58</v>
      </c>
      <c r="C27" s="246"/>
      <c r="D27" s="247"/>
      <c r="E27" s="18"/>
      <c r="F27" s="162"/>
      <c r="G27" s="163"/>
      <c r="H27" s="19"/>
      <c r="I27" s="165"/>
      <c r="J27" s="235">
        <f>'1305'!G30</f>
        <v>687.63</v>
      </c>
      <c r="K27" s="236">
        <f>'1305'!G29</f>
        <v>0</v>
      </c>
      <c r="L27" s="236">
        <f>'1305'!G31</f>
        <v>0</v>
      </c>
      <c r="M27" s="240">
        <f>J27+K27</f>
        <v>687.63</v>
      </c>
    </row>
    <row r="28" spans="1:13" ht="12" customHeight="1" x14ac:dyDescent="0.2">
      <c r="A28" s="288"/>
      <c r="B28" s="277"/>
      <c r="C28" s="248" t="s">
        <v>75</v>
      </c>
      <c r="D28" s="245" t="s">
        <v>76</v>
      </c>
      <c r="E28" s="158">
        <f>'1305'!G16</f>
        <v>5732404.3899999997</v>
      </c>
      <c r="F28" s="159">
        <f>'1305'!G18</f>
        <v>5733092.0199999996</v>
      </c>
      <c r="G28" s="160">
        <v>0</v>
      </c>
      <c r="H28" s="152">
        <f>F28-E28</f>
        <v>687.62999999988824</v>
      </c>
      <c r="I28" s="166">
        <v>0</v>
      </c>
      <c r="J28" s="15">
        <f>J27/M27</f>
        <v>1</v>
      </c>
      <c r="K28" s="26">
        <f>K27/M27</f>
        <v>0</v>
      </c>
      <c r="L28" s="16">
        <v>0</v>
      </c>
      <c r="M28" s="17">
        <v>1</v>
      </c>
    </row>
    <row r="29" spans="1:13" ht="12" customHeight="1" x14ac:dyDescent="0.2">
      <c r="A29" s="274">
        <v>1401</v>
      </c>
      <c r="B29" s="281" t="s">
        <v>59</v>
      </c>
      <c r="C29" s="249"/>
      <c r="D29" s="247"/>
      <c r="E29" s="18"/>
      <c r="F29" s="162"/>
      <c r="G29" s="163"/>
      <c r="H29" s="19"/>
      <c r="I29" s="165"/>
      <c r="J29" s="235">
        <f>'1401'!G30</f>
        <v>323665.99</v>
      </c>
      <c r="K29" s="236">
        <f>'1401'!G29</f>
        <v>1000</v>
      </c>
      <c r="L29" s="236">
        <f>'1401'!G31</f>
        <v>0</v>
      </c>
      <c r="M29" s="240">
        <f>J29+K29</f>
        <v>324665.99</v>
      </c>
    </row>
    <row r="30" spans="1:13" ht="12" customHeight="1" x14ac:dyDescent="0.2">
      <c r="A30" s="275"/>
      <c r="B30" s="277"/>
      <c r="C30" s="248" t="s">
        <v>77</v>
      </c>
      <c r="D30" s="245" t="s">
        <v>76</v>
      </c>
      <c r="E30" s="158">
        <f>'1401'!G16</f>
        <v>5833586.4299999997</v>
      </c>
      <c r="F30" s="159">
        <f>'1401'!G18</f>
        <v>6158252.4199999999</v>
      </c>
      <c r="G30" s="160">
        <v>0</v>
      </c>
      <c r="H30" s="152">
        <f>F30-E30</f>
        <v>324665.99000000022</v>
      </c>
      <c r="I30" s="166">
        <v>0</v>
      </c>
      <c r="J30" s="15">
        <f>J29/M29</f>
        <v>0.99691991144498993</v>
      </c>
      <c r="K30" s="26">
        <f>K29/M29</f>
        <v>3.0800885550100274E-3</v>
      </c>
      <c r="L30" s="16">
        <v>0</v>
      </c>
      <c r="M30" s="17">
        <v>1</v>
      </c>
    </row>
    <row r="31" spans="1:13" ht="12" customHeight="1" x14ac:dyDescent="0.2">
      <c r="A31" s="274">
        <v>1402</v>
      </c>
      <c r="B31" s="281" t="s">
        <v>59</v>
      </c>
      <c r="C31" s="249"/>
      <c r="D31" s="247"/>
      <c r="E31" s="18"/>
      <c r="F31" s="162"/>
      <c r="G31" s="163"/>
      <c r="H31" s="19"/>
      <c r="I31" s="165"/>
      <c r="J31" s="235">
        <f>'1402'!G30</f>
        <v>922.83</v>
      </c>
      <c r="K31" s="236">
        <f>'1402'!G29</f>
        <v>0</v>
      </c>
      <c r="L31" s="236">
        <v>0</v>
      </c>
      <c r="M31" s="240">
        <f>J31+K31+L31</f>
        <v>922.83</v>
      </c>
    </row>
    <row r="32" spans="1:13" ht="12" customHeight="1" x14ac:dyDescent="0.2">
      <c r="A32" s="275"/>
      <c r="B32" s="277"/>
      <c r="C32" s="244" t="s">
        <v>78</v>
      </c>
      <c r="D32" s="245" t="s">
        <v>79</v>
      </c>
      <c r="E32" s="158">
        <f>'1402'!G16</f>
        <v>9083427.9100000001</v>
      </c>
      <c r="F32" s="159">
        <f>'1402'!G18</f>
        <v>9084350.7400000002</v>
      </c>
      <c r="G32" s="160">
        <v>0</v>
      </c>
      <c r="H32" s="152">
        <f>F32-E32-G32</f>
        <v>922.83000000007451</v>
      </c>
      <c r="I32" s="166">
        <v>0</v>
      </c>
      <c r="J32" s="15">
        <f>J31/M31</f>
        <v>1</v>
      </c>
      <c r="K32" s="26">
        <f>K31/M31</f>
        <v>0</v>
      </c>
      <c r="L32" s="16">
        <v>0</v>
      </c>
      <c r="M32" s="17">
        <f>J32+K32+L32</f>
        <v>1</v>
      </c>
    </row>
    <row r="33" spans="1:17" ht="12" customHeight="1" x14ac:dyDescent="0.2">
      <c r="A33" s="274">
        <v>1465</v>
      </c>
      <c r="B33" s="281" t="s">
        <v>114</v>
      </c>
      <c r="C33" s="246"/>
      <c r="D33" s="247"/>
      <c r="E33" s="18"/>
      <c r="F33" s="162"/>
      <c r="G33" s="163"/>
      <c r="H33" s="19"/>
      <c r="I33" s="165"/>
      <c r="J33" s="238">
        <f>'1465'!G30</f>
        <v>0</v>
      </c>
      <c r="K33" s="236">
        <f>'1465'!G29</f>
        <v>0</v>
      </c>
      <c r="L33" s="236">
        <f>'1465'!G31</f>
        <v>72026.81</v>
      </c>
      <c r="M33" s="241">
        <f>J33+K33+L33</f>
        <v>72026.81</v>
      </c>
    </row>
    <row r="34" spans="1:17" ht="12" customHeight="1" thickBot="1" x14ac:dyDescent="0.25">
      <c r="A34" s="285"/>
      <c r="B34" s="286"/>
      <c r="C34" s="254" t="s">
        <v>117</v>
      </c>
      <c r="D34" s="255" t="s">
        <v>63</v>
      </c>
      <c r="E34" s="167">
        <f>'1465'!G16</f>
        <v>31670091.859999999</v>
      </c>
      <c r="F34" s="168">
        <f>'1465'!G18</f>
        <v>31907478.670000002</v>
      </c>
      <c r="G34" s="169">
        <f>'1465'!G22</f>
        <v>165360</v>
      </c>
      <c r="H34" s="160">
        <f>F34-E34-G34</f>
        <v>72026.810000002384</v>
      </c>
      <c r="I34" s="31">
        <v>0</v>
      </c>
      <c r="J34" s="22">
        <f>J33/M33</f>
        <v>0</v>
      </c>
      <c r="K34" s="23">
        <v>0</v>
      </c>
      <c r="L34" s="23">
        <f>L33/M33</f>
        <v>1</v>
      </c>
      <c r="M34" s="24">
        <v>1</v>
      </c>
    </row>
    <row r="35" spans="1:17" ht="15.75" thickTop="1" x14ac:dyDescent="0.2">
      <c r="A35" s="170"/>
      <c r="B35" s="171"/>
      <c r="C35" s="172"/>
      <c r="D35" s="172"/>
      <c r="E35" s="25"/>
      <c r="F35" s="173"/>
      <c r="G35" s="173"/>
      <c r="H35" s="173"/>
      <c r="I35" s="14"/>
      <c r="J35" s="25"/>
      <c r="K35" s="20"/>
      <c r="L35" s="20"/>
      <c r="M35" s="21"/>
    </row>
    <row r="36" spans="1:17" ht="15" x14ac:dyDescent="0.25">
      <c r="A36" s="174" t="s">
        <v>60</v>
      </c>
      <c r="B36" s="175"/>
      <c r="C36" s="176"/>
      <c r="D36" s="176"/>
      <c r="E36" s="226">
        <f>SUM(E9:E34)</f>
        <v>309020338.16000003</v>
      </c>
      <c r="F36" s="227">
        <f>SUM(F9:F34)</f>
        <v>310177237.62000006</v>
      </c>
      <c r="G36" s="227">
        <f>SUM(G9:G34)</f>
        <v>165360</v>
      </c>
      <c r="H36" s="227">
        <f>SUM(H9:H34)</f>
        <v>991539.46000001673</v>
      </c>
      <c r="I36" s="228">
        <f>SUM(I9:I34)</f>
        <v>0</v>
      </c>
      <c r="J36" s="237">
        <f>J9+J11+J13+J15+J17+J19+J21+J23+J25+J27+J29+J31+J33</f>
        <v>802806.30999999994</v>
      </c>
      <c r="K36" s="237">
        <f>K9+K11+K13+K15+K17+K19+K21+K23+K25+K27+K29+K31+K33</f>
        <v>116706.34</v>
      </c>
      <c r="L36" s="237">
        <f>L9+L11+L13+L15+L17+L19+L21+L23+L25+L27+L29+L31+L33</f>
        <v>72026.81</v>
      </c>
      <c r="M36" s="241">
        <f>J36+K36+L36</f>
        <v>991539.46</v>
      </c>
    </row>
    <row r="37" spans="1:17" ht="15.75" thickBot="1" x14ac:dyDescent="0.25">
      <c r="A37" s="177"/>
      <c r="B37" s="178"/>
      <c r="C37" s="179"/>
      <c r="D37" s="179"/>
      <c r="E37" s="229"/>
      <c r="F37" s="230"/>
      <c r="G37" s="230"/>
      <c r="H37" s="231" t="s">
        <v>61</v>
      </c>
      <c r="I37" s="232">
        <f>SUM(F36-E36-G36)</f>
        <v>991539.46000003815</v>
      </c>
      <c r="J37" s="28"/>
      <c r="K37" s="29"/>
      <c r="L37" s="29"/>
      <c r="M37" s="30"/>
    </row>
    <row r="38" spans="1:17" ht="15" thickTop="1" x14ac:dyDescent="0.2">
      <c r="A38" s="76"/>
      <c r="B38" s="180"/>
      <c r="C38" s="181"/>
      <c r="D38" s="181"/>
      <c r="E38" s="182"/>
      <c r="F38" s="76"/>
      <c r="G38" s="183"/>
      <c r="H38" s="184"/>
      <c r="J38" s="12"/>
      <c r="K38" s="12"/>
      <c r="L38" s="12"/>
      <c r="M38" s="12"/>
      <c r="N38" s="12"/>
    </row>
    <row r="39" spans="1:17" ht="15" x14ac:dyDescent="0.2">
      <c r="A39" s="215" t="s">
        <v>131</v>
      </c>
      <c r="B39" s="215"/>
      <c r="C39" s="215"/>
      <c r="D39" s="215"/>
      <c r="E39" s="224"/>
      <c r="F39" s="224"/>
      <c r="G39" s="224"/>
      <c r="H39" s="224"/>
      <c r="I39" s="194"/>
      <c r="J39" s="191"/>
      <c r="K39" s="191"/>
      <c r="L39" s="191"/>
      <c r="M39" s="191"/>
      <c r="N39" s="191"/>
      <c r="O39" s="192"/>
      <c r="P39" s="192"/>
      <c r="Q39" s="192"/>
    </row>
    <row r="40" spans="1:17" ht="15" x14ac:dyDescent="0.2">
      <c r="A40" s="215"/>
      <c r="B40" s="215"/>
      <c r="C40" s="215" t="s">
        <v>135</v>
      </c>
      <c r="D40" s="225"/>
      <c r="E40" s="224"/>
      <c r="F40" s="224"/>
      <c r="G40" s="224"/>
      <c r="H40" s="224"/>
      <c r="I40" s="194"/>
      <c r="J40" s="191"/>
      <c r="K40" s="191"/>
      <c r="L40" s="191"/>
      <c r="M40" s="191"/>
      <c r="N40" s="191"/>
      <c r="O40" s="192"/>
      <c r="P40" s="192"/>
      <c r="Q40" s="192"/>
    </row>
    <row r="41" spans="1:17" ht="15" x14ac:dyDescent="0.2">
      <c r="A41" s="215"/>
      <c r="B41" s="215"/>
      <c r="C41" s="215"/>
      <c r="D41" s="225"/>
      <c r="E41" s="224"/>
      <c r="F41" s="224"/>
      <c r="G41" s="224"/>
      <c r="H41" s="224"/>
      <c r="I41" s="194"/>
      <c r="J41" s="193"/>
      <c r="K41" s="193"/>
      <c r="L41" s="193"/>
      <c r="M41" s="193"/>
      <c r="N41" s="192"/>
      <c r="O41" s="192"/>
      <c r="P41" s="192"/>
      <c r="Q41" s="192"/>
    </row>
    <row r="42" spans="1:17" ht="15" x14ac:dyDescent="0.2">
      <c r="A42" s="185"/>
      <c r="B42" s="259"/>
      <c r="C42" s="181"/>
      <c r="J42" s="20"/>
      <c r="K42" s="20"/>
      <c r="L42" s="20"/>
      <c r="M42" s="20"/>
    </row>
    <row r="43" spans="1:17" ht="15" x14ac:dyDescent="0.2">
      <c r="A43" s="186"/>
      <c r="B43" s="186"/>
    </row>
    <row r="44" spans="1:17" ht="15" x14ac:dyDescent="0.2">
      <c r="A44" s="186"/>
      <c r="B44" s="260"/>
      <c r="C44" s="258"/>
    </row>
    <row r="45" spans="1:17" ht="15" x14ac:dyDescent="0.2">
      <c r="A45" s="186"/>
      <c r="B45" s="186"/>
    </row>
    <row r="46" spans="1:17" ht="15" x14ac:dyDescent="0.2">
      <c r="A46" s="186"/>
      <c r="B46" s="186"/>
    </row>
    <row r="47" spans="1:17" ht="15" x14ac:dyDescent="0.2">
      <c r="A47" s="186"/>
      <c r="B47" s="186"/>
    </row>
    <row r="48" spans="1:17" ht="15" x14ac:dyDescent="0.2">
      <c r="A48" s="186"/>
      <c r="B48" s="186"/>
    </row>
    <row r="49" spans="1:2" ht="15" x14ac:dyDescent="0.2">
      <c r="A49" s="186"/>
      <c r="B49" s="186"/>
    </row>
    <row r="50" spans="1:2" ht="15" x14ac:dyDescent="0.2">
      <c r="A50" s="186"/>
      <c r="B50" s="186"/>
    </row>
    <row r="51" spans="1:2" ht="15" x14ac:dyDescent="0.2">
      <c r="A51" s="186"/>
      <c r="B51" s="186"/>
    </row>
    <row r="52" spans="1:2" ht="15" x14ac:dyDescent="0.2">
      <c r="A52" s="186"/>
      <c r="B52" s="186"/>
    </row>
    <row r="53" spans="1:2" ht="15" x14ac:dyDescent="0.2">
      <c r="A53" s="186"/>
      <c r="B53" s="186"/>
    </row>
    <row r="54" spans="1:2" ht="15" x14ac:dyDescent="0.2">
      <c r="A54" s="186"/>
      <c r="B54" s="186"/>
    </row>
    <row r="55" spans="1:2" ht="15" x14ac:dyDescent="0.2">
      <c r="A55" s="186"/>
      <c r="B55" s="186"/>
    </row>
    <row r="56" spans="1:2" ht="15" x14ac:dyDescent="0.2">
      <c r="A56" s="186"/>
      <c r="B56" s="186"/>
    </row>
    <row r="57" spans="1:2" ht="15" x14ac:dyDescent="0.2">
      <c r="A57" s="186"/>
      <c r="B57" s="186"/>
    </row>
    <row r="58" spans="1:2" ht="15" x14ac:dyDescent="0.2">
      <c r="A58" s="186"/>
      <c r="B58" s="186"/>
    </row>
    <row r="59" spans="1:2" ht="15" x14ac:dyDescent="0.2">
      <c r="A59" s="186"/>
      <c r="B59" s="186"/>
    </row>
    <row r="60" spans="1:2" ht="15" x14ac:dyDescent="0.2">
      <c r="A60" s="186"/>
      <c r="B60" s="186"/>
    </row>
    <row r="61" spans="1:2" ht="15" x14ac:dyDescent="0.2">
      <c r="A61" s="186"/>
      <c r="B61" s="186"/>
    </row>
    <row r="62" spans="1:2" ht="15" x14ac:dyDescent="0.2">
      <c r="A62" s="186"/>
      <c r="B62" s="186"/>
    </row>
    <row r="63" spans="1:2" ht="15" x14ac:dyDescent="0.2">
      <c r="A63" s="186"/>
      <c r="B63" s="186"/>
    </row>
    <row r="64" spans="1:2" ht="15" x14ac:dyDescent="0.2">
      <c r="A64" s="186"/>
      <c r="B64" s="186"/>
    </row>
    <row r="65" spans="1:2" ht="15" x14ac:dyDescent="0.2">
      <c r="A65" s="186"/>
      <c r="B65" s="186"/>
    </row>
    <row r="66" spans="1:2" ht="15" x14ac:dyDescent="0.2">
      <c r="A66" s="186"/>
      <c r="B66" s="186"/>
    </row>
    <row r="67" spans="1:2" ht="15" x14ac:dyDescent="0.2">
      <c r="A67" s="186"/>
      <c r="B67" s="186"/>
    </row>
    <row r="68" spans="1:2" ht="15" x14ac:dyDescent="0.2">
      <c r="A68" s="186"/>
      <c r="B68" s="186"/>
    </row>
    <row r="69" spans="1:2" ht="15" x14ac:dyDescent="0.2">
      <c r="A69" s="186"/>
      <c r="B69" s="186"/>
    </row>
    <row r="70" spans="1:2" ht="15" x14ac:dyDescent="0.2">
      <c r="A70" s="186"/>
      <c r="B70" s="186"/>
    </row>
    <row r="71" spans="1:2" ht="15" x14ac:dyDescent="0.2">
      <c r="A71" s="186"/>
      <c r="B71" s="186"/>
    </row>
    <row r="72" spans="1:2" ht="15" x14ac:dyDescent="0.2">
      <c r="A72" s="186"/>
      <c r="B72" s="186"/>
    </row>
    <row r="73" spans="1:2" ht="15" x14ac:dyDescent="0.2">
      <c r="A73" s="186"/>
      <c r="B73" s="186"/>
    </row>
    <row r="74" spans="1:2" ht="15" x14ac:dyDescent="0.2">
      <c r="A74" s="186"/>
      <c r="B74" s="186"/>
    </row>
    <row r="75" spans="1:2" ht="15" x14ac:dyDescent="0.2">
      <c r="A75" s="186"/>
      <c r="B75" s="186"/>
    </row>
    <row r="76" spans="1:2" ht="15" x14ac:dyDescent="0.2">
      <c r="A76" s="186"/>
      <c r="B76" s="186"/>
    </row>
    <row r="77" spans="1:2" ht="15" x14ac:dyDescent="0.2">
      <c r="A77" s="186"/>
      <c r="B77" s="186"/>
    </row>
    <row r="78" spans="1:2" ht="15" x14ac:dyDescent="0.2">
      <c r="A78" s="186"/>
      <c r="B78" s="186"/>
    </row>
    <row r="79" spans="1:2" ht="15" x14ac:dyDescent="0.2">
      <c r="A79" s="186"/>
      <c r="B79" s="186"/>
    </row>
    <row r="80" spans="1:2" ht="15" x14ac:dyDescent="0.2">
      <c r="A80" s="186"/>
      <c r="B80" s="186"/>
    </row>
    <row r="81" spans="1:2" ht="15" x14ac:dyDescent="0.2">
      <c r="A81" s="186"/>
      <c r="B81" s="186"/>
    </row>
    <row r="82" spans="1:2" ht="15" x14ac:dyDescent="0.2">
      <c r="A82" s="186"/>
      <c r="B82" s="186"/>
    </row>
    <row r="83" spans="1:2" ht="15" x14ac:dyDescent="0.2">
      <c r="A83" s="186"/>
      <c r="B83" s="186"/>
    </row>
    <row r="84" spans="1:2" ht="15" x14ac:dyDescent="0.2">
      <c r="A84" s="186"/>
      <c r="B84" s="186"/>
    </row>
    <row r="85" spans="1:2" ht="15" x14ac:dyDescent="0.2">
      <c r="A85" s="186"/>
      <c r="B85" s="186"/>
    </row>
    <row r="86" spans="1:2" ht="15" x14ac:dyDescent="0.2">
      <c r="A86" s="186"/>
      <c r="B86" s="186"/>
    </row>
    <row r="87" spans="1:2" ht="15" x14ac:dyDescent="0.2">
      <c r="A87" s="186"/>
      <c r="B87" s="186"/>
    </row>
    <row r="88" spans="1:2" ht="15" x14ac:dyDescent="0.2">
      <c r="A88" s="186"/>
      <c r="B88" s="186"/>
    </row>
    <row r="89" spans="1:2" ht="15" x14ac:dyDescent="0.2">
      <c r="A89" s="186"/>
      <c r="B89" s="186"/>
    </row>
    <row r="90" spans="1:2" ht="15" x14ac:dyDescent="0.2">
      <c r="A90" s="186"/>
      <c r="B90" s="186"/>
    </row>
    <row r="91" spans="1:2" ht="15" x14ac:dyDescent="0.2">
      <c r="A91" s="186"/>
      <c r="B91" s="186"/>
    </row>
    <row r="92" spans="1:2" ht="15" x14ac:dyDescent="0.2">
      <c r="A92" s="186"/>
      <c r="B92" s="186"/>
    </row>
    <row r="93" spans="1:2" ht="15" x14ac:dyDescent="0.2">
      <c r="A93" s="186"/>
      <c r="B93" s="186"/>
    </row>
    <row r="94" spans="1:2" ht="15" x14ac:dyDescent="0.2">
      <c r="A94" s="186"/>
      <c r="B94" s="186"/>
    </row>
    <row r="95" spans="1:2" ht="15" x14ac:dyDescent="0.2">
      <c r="A95" s="186"/>
      <c r="B95" s="186"/>
    </row>
    <row r="96" spans="1:2" ht="15" x14ac:dyDescent="0.2">
      <c r="A96" s="186"/>
      <c r="B96" s="186"/>
    </row>
    <row r="97" spans="1:2" ht="15" x14ac:dyDescent="0.2">
      <c r="A97" s="186"/>
      <c r="B97" s="186"/>
    </row>
    <row r="98" spans="1:2" ht="15" x14ac:dyDescent="0.2">
      <c r="A98" s="186"/>
      <c r="B98" s="186"/>
    </row>
    <row r="99" spans="1:2" ht="15" x14ac:dyDescent="0.2">
      <c r="A99" s="186"/>
      <c r="B99" s="186"/>
    </row>
    <row r="100" spans="1:2" ht="15" x14ac:dyDescent="0.2">
      <c r="A100" s="186"/>
      <c r="B100" s="186"/>
    </row>
    <row r="101" spans="1:2" ht="15" x14ac:dyDescent="0.2">
      <c r="A101" s="186"/>
      <c r="B101" s="186"/>
    </row>
    <row r="102" spans="1:2" ht="15" x14ac:dyDescent="0.2">
      <c r="A102" s="186"/>
      <c r="B102" s="186"/>
    </row>
    <row r="103" spans="1:2" ht="15" x14ac:dyDescent="0.2">
      <c r="A103" s="186"/>
      <c r="B103" s="186"/>
    </row>
    <row r="104" spans="1:2" ht="15" x14ac:dyDescent="0.2">
      <c r="A104" s="186"/>
      <c r="B104" s="186"/>
    </row>
    <row r="105" spans="1:2" ht="15" x14ac:dyDescent="0.2">
      <c r="A105" s="186"/>
      <c r="B105" s="186"/>
    </row>
    <row r="106" spans="1:2" ht="15" x14ac:dyDescent="0.2">
      <c r="A106" s="186"/>
      <c r="B106" s="186"/>
    </row>
    <row r="107" spans="1:2" ht="15" x14ac:dyDescent="0.2">
      <c r="A107" s="186"/>
      <c r="B107" s="186"/>
    </row>
    <row r="108" spans="1:2" ht="15" x14ac:dyDescent="0.2">
      <c r="A108" s="186"/>
      <c r="B108" s="186"/>
    </row>
    <row r="109" spans="1:2" ht="15" x14ac:dyDescent="0.2">
      <c r="A109" s="186"/>
      <c r="B109" s="186"/>
    </row>
    <row r="110" spans="1:2" ht="15" x14ac:dyDescent="0.2">
      <c r="A110" s="186"/>
      <c r="B110" s="186"/>
    </row>
    <row r="111" spans="1:2" ht="15" x14ac:dyDescent="0.2">
      <c r="A111" s="186"/>
      <c r="B111" s="186"/>
    </row>
    <row r="112" spans="1:2" ht="15" x14ac:dyDescent="0.2">
      <c r="A112" s="186"/>
      <c r="B112" s="186"/>
    </row>
    <row r="113" spans="1:2" ht="15" x14ac:dyDescent="0.2">
      <c r="A113" s="186"/>
      <c r="B113" s="186"/>
    </row>
    <row r="114" spans="1:2" ht="15" x14ac:dyDescent="0.2">
      <c r="A114" s="186"/>
      <c r="B114" s="186"/>
    </row>
    <row r="115" spans="1:2" ht="15" x14ac:dyDescent="0.2">
      <c r="A115" s="186"/>
      <c r="B115" s="186"/>
    </row>
    <row r="116" spans="1:2" ht="15" x14ac:dyDescent="0.2">
      <c r="A116" s="186"/>
      <c r="B116" s="186"/>
    </row>
    <row r="117" spans="1:2" ht="15" x14ac:dyDescent="0.2">
      <c r="A117" s="186"/>
      <c r="B117" s="186"/>
    </row>
    <row r="118" spans="1:2" ht="15" x14ac:dyDescent="0.2">
      <c r="A118" s="186"/>
      <c r="B118" s="186"/>
    </row>
    <row r="119" spans="1:2" ht="15" x14ac:dyDescent="0.2">
      <c r="A119" s="186"/>
      <c r="B119" s="186"/>
    </row>
    <row r="120" spans="1:2" ht="15" x14ac:dyDescent="0.2">
      <c r="A120" s="186"/>
      <c r="B120" s="186"/>
    </row>
    <row r="121" spans="1:2" ht="15" x14ac:dyDescent="0.2">
      <c r="A121" s="186"/>
      <c r="B121" s="186"/>
    </row>
    <row r="122" spans="1:2" ht="15" x14ac:dyDescent="0.2">
      <c r="A122" s="186"/>
      <c r="B122" s="186"/>
    </row>
    <row r="123" spans="1:2" ht="15" x14ac:dyDescent="0.2">
      <c r="A123" s="186"/>
      <c r="B123" s="186"/>
    </row>
    <row r="124" spans="1:2" ht="15" x14ac:dyDescent="0.2">
      <c r="A124" s="186"/>
      <c r="B124" s="186"/>
    </row>
    <row r="125" spans="1:2" ht="15" x14ac:dyDescent="0.2">
      <c r="A125" s="186"/>
      <c r="B125" s="186"/>
    </row>
    <row r="126" spans="1:2" ht="15" x14ac:dyDescent="0.2">
      <c r="A126" s="186"/>
      <c r="B126" s="186"/>
    </row>
    <row r="127" spans="1:2" ht="15" x14ac:dyDescent="0.2">
      <c r="A127" s="186"/>
      <c r="B127" s="186"/>
    </row>
    <row r="128" spans="1:2" ht="15" x14ac:dyDescent="0.2">
      <c r="A128" s="186"/>
      <c r="B128" s="186"/>
    </row>
    <row r="129" spans="1:2" ht="15" x14ac:dyDescent="0.2">
      <c r="A129" s="186"/>
      <c r="B129" s="186"/>
    </row>
    <row r="130" spans="1:2" ht="15" x14ac:dyDescent="0.2">
      <c r="A130" s="186"/>
      <c r="B130" s="186"/>
    </row>
    <row r="131" spans="1:2" ht="15" x14ac:dyDescent="0.2">
      <c r="A131" s="186"/>
      <c r="B131" s="186"/>
    </row>
    <row r="132" spans="1:2" ht="15" x14ac:dyDescent="0.2">
      <c r="A132" s="186"/>
      <c r="B132" s="186"/>
    </row>
    <row r="133" spans="1:2" ht="15" x14ac:dyDescent="0.2">
      <c r="A133" s="186"/>
      <c r="B133" s="186"/>
    </row>
    <row r="134" spans="1:2" ht="15" x14ac:dyDescent="0.2">
      <c r="A134" s="186"/>
      <c r="B134" s="186"/>
    </row>
    <row r="135" spans="1:2" ht="15" x14ac:dyDescent="0.2">
      <c r="A135" s="186"/>
      <c r="B135" s="186"/>
    </row>
    <row r="136" spans="1:2" ht="15" x14ac:dyDescent="0.2">
      <c r="A136" s="186"/>
      <c r="B136" s="186"/>
    </row>
    <row r="137" spans="1:2" ht="15" x14ac:dyDescent="0.2">
      <c r="A137" s="186"/>
      <c r="B137" s="186"/>
    </row>
    <row r="138" spans="1:2" ht="15" x14ac:dyDescent="0.2">
      <c r="A138" s="186"/>
      <c r="B138" s="186"/>
    </row>
    <row r="139" spans="1:2" ht="15" x14ac:dyDescent="0.2">
      <c r="A139" s="186"/>
      <c r="B139" s="186"/>
    </row>
    <row r="140" spans="1:2" ht="15" x14ac:dyDescent="0.2">
      <c r="A140" s="186"/>
      <c r="B140" s="186"/>
    </row>
    <row r="141" spans="1:2" ht="15" x14ac:dyDescent="0.2">
      <c r="A141" s="186"/>
      <c r="B141" s="186"/>
    </row>
    <row r="142" spans="1:2" ht="15" x14ac:dyDescent="0.2">
      <c r="A142" s="186"/>
      <c r="B142" s="186"/>
    </row>
    <row r="143" spans="1:2" ht="15" x14ac:dyDescent="0.2">
      <c r="A143" s="186"/>
      <c r="B143" s="186"/>
    </row>
    <row r="144" spans="1:2" ht="15" x14ac:dyDescent="0.2">
      <c r="A144" s="186"/>
      <c r="B144" s="186"/>
    </row>
    <row r="145" spans="1:2" ht="15" x14ac:dyDescent="0.2">
      <c r="A145" s="186"/>
      <c r="B145" s="186"/>
    </row>
    <row r="146" spans="1:2" ht="15" x14ac:dyDescent="0.2">
      <c r="A146" s="186"/>
      <c r="B146" s="186"/>
    </row>
    <row r="147" spans="1:2" ht="15" x14ac:dyDescent="0.2">
      <c r="A147" s="186"/>
      <c r="B147" s="186"/>
    </row>
    <row r="148" spans="1:2" ht="15" x14ac:dyDescent="0.2">
      <c r="A148" s="186"/>
      <c r="B148" s="186"/>
    </row>
    <row r="149" spans="1:2" ht="15" x14ac:dyDescent="0.2">
      <c r="A149" s="186"/>
      <c r="B149" s="186"/>
    </row>
    <row r="150" spans="1:2" ht="15" x14ac:dyDescent="0.2">
      <c r="A150" s="186"/>
      <c r="B150" s="186"/>
    </row>
    <row r="151" spans="1:2" ht="15" x14ac:dyDescent="0.2">
      <c r="A151" s="186"/>
      <c r="B151" s="186"/>
    </row>
    <row r="152" spans="1:2" ht="15" x14ac:dyDescent="0.2">
      <c r="A152" s="186"/>
      <c r="B152" s="186"/>
    </row>
    <row r="153" spans="1:2" ht="15" x14ac:dyDescent="0.2">
      <c r="A153" s="186"/>
      <c r="B153" s="186"/>
    </row>
    <row r="154" spans="1:2" ht="15" x14ac:dyDescent="0.2">
      <c r="A154" s="186"/>
      <c r="B154" s="186"/>
    </row>
    <row r="155" spans="1:2" ht="15" x14ac:dyDescent="0.2">
      <c r="A155" s="186"/>
      <c r="B155" s="186"/>
    </row>
    <row r="156" spans="1:2" ht="15" x14ac:dyDescent="0.2">
      <c r="A156" s="186"/>
      <c r="B156" s="186"/>
    </row>
    <row r="157" spans="1:2" ht="15" x14ac:dyDescent="0.2">
      <c r="A157" s="186"/>
      <c r="B157" s="186"/>
    </row>
    <row r="158" spans="1:2" ht="15" x14ac:dyDescent="0.2">
      <c r="A158" s="186"/>
      <c r="B158" s="186"/>
    </row>
    <row r="159" spans="1:2" ht="15" x14ac:dyDescent="0.2">
      <c r="A159" s="186"/>
      <c r="B159" s="186"/>
    </row>
    <row r="160" spans="1:2" ht="15" x14ac:dyDescent="0.2">
      <c r="A160" s="186"/>
      <c r="B160" s="186"/>
    </row>
    <row r="161" spans="1:2" ht="15" x14ac:dyDescent="0.2">
      <c r="A161" s="186"/>
      <c r="B161" s="186"/>
    </row>
    <row r="162" spans="1:2" ht="15" x14ac:dyDescent="0.2">
      <c r="A162" s="186"/>
      <c r="B162" s="186"/>
    </row>
    <row r="163" spans="1:2" ht="15" x14ac:dyDescent="0.2">
      <c r="A163" s="186"/>
      <c r="B163" s="186"/>
    </row>
    <row r="164" spans="1:2" ht="15" x14ac:dyDescent="0.2">
      <c r="A164" s="186"/>
      <c r="B164" s="186"/>
    </row>
    <row r="165" spans="1:2" ht="15" x14ac:dyDescent="0.2">
      <c r="A165" s="186"/>
      <c r="B165" s="186"/>
    </row>
    <row r="166" spans="1:2" ht="15" x14ac:dyDescent="0.2">
      <c r="A166" s="186"/>
      <c r="B166" s="186"/>
    </row>
    <row r="167" spans="1:2" ht="15" x14ac:dyDescent="0.2">
      <c r="A167" s="186"/>
      <c r="B167" s="186"/>
    </row>
    <row r="168" spans="1:2" ht="15" x14ac:dyDescent="0.2">
      <c r="A168" s="186"/>
      <c r="B168" s="186"/>
    </row>
    <row r="169" spans="1:2" ht="15" x14ac:dyDescent="0.2">
      <c r="A169" s="186"/>
      <c r="B169" s="186"/>
    </row>
    <row r="170" spans="1:2" ht="15" x14ac:dyDescent="0.2">
      <c r="A170" s="186"/>
      <c r="B170" s="186"/>
    </row>
    <row r="171" spans="1:2" ht="15" x14ac:dyDescent="0.2">
      <c r="A171" s="186"/>
      <c r="B171" s="186"/>
    </row>
    <row r="172" spans="1:2" ht="15" x14ac:dyDescent="0.2">
      <c r="A172" s="186"/>
      <c r="B172" s="186"/>
    </row>
    <row r="173" spans="1:2" ht="15" x14ac:dyDescent="0.2">
      <c r="A173" s="186"/>
      <c r="B173" s="186"/>
    </row>
    <row r="174" spans="1:2" ht="15" x14ac:dyDescent="0.2">
      <c r="A174" s="186"/>
      <c r="B174" s="186"/>
    </row>
    <row r="175" spans="1:2" ht="15" x14ac:dyDescent="0.2">
      <c r="A175" s="186"/>
      <c r="B175" s="186"/>
    </row>
    <row r="176" spans="1:2" ht="15" x14ac:dyDescent="0.2">
      <c r="A176" s="186"/>
      <c r="B176" s="186"/>
    </row>
    <row r="177" spans="1:2" ht="15" x14ac:dyDescent="0.2">
      <c r="A177" s="186"/>
      <c r="B177" s="186"/>
    </row>
    <row r="178" spans="1:2" ht="15" x14ac:dyDescent="0.2">
      <c r="A178" s="186"/>
      <c r="B178" s="186"/>
    </row>
    <row r="179" spans="1:2" ht="15" x14ac:dyDescent="0.2">
      <c r="A179" s="186"/>
      <c r="B179" s="186"/>
    </row>
    <row r="180" spans="1:2" ht="15" x14ac:dyDescent="0.2">
      <c r="A180" s="186"/>
      <c r="B180" s="186"/>
    </row>
    <row r="181" spans="1:2" ht="15" x14ac:dyDescent="0.2">
      <c r="A181" s="186"/>
      <c r="B181" s="186"/>
    </row>
    <row r="182" spans="1:2" ht="15" x14ac:dyDescent="0.2">
      <c r="A182" s="186"/>
      <c r="B182" s="186"/>
    </row>
    <row r="183" spans="1:2" ht="15" x14ac:dyDescent="0.2">
      <c r="A183" s="186"/>
      <c r="B183" s="186"/>
    </row>
    <row r="184" spans="1:2" ht="15" x14ac:dyDescent="0.2">
      <c r="A184" s="186"/>
      <c r="B184" s="186"/>
    </row>
    <row r="185" spans="1:2" ht="15" x14ac:dyDescent="0.2">
      <c r="A185" s="186"/>
      <c r="B185" s="186"/>
    </row>
    <row r="186" spans="1:2" ht="15" x14ac:dyDescent="0.2">
      <c r="A186" s="186"/>
      <c r="B186" s="186"/>
    </row>
    <row r="187" spans="1:2" ht="15" x14ac:dyDescent="0.2">
      <c r="A187" s="186"/>
      <c r="B187" s="186"/>
    </row>
    <row r="188" spans="1:2" ht="15" x14ac:dyDescent="0.2">
      <c r="A188" s="186"/>
      <c r="B188" s="186"/>
    </row>
    <row r="189" spans="1:2" ht="15" x14ac:dyDescent="0.2">
      <c r="A189" s="186"/>
      <c r="B189" s="186"/>
    </row>
    <row r="190" spans="1:2" ht="15" x14ac:dyDescent="0.2">
      <c r="A190" s="186"/>
      <c r="B190" s="186"/>
    </row>
    <row r="191" spans="1:2" ht="15" x14ac:dyDescent="0.2">
      <c r="A191" s="186"/>
      <c r="B191" s="186"/>
    </row>
    <row r="192" spans="1:2" ht="15" x14ac:dyDescent="0.2">
      <c r="A192" s="186"/>
      <c r="B192" s="186"/>
    </row>
    <row r="193" spans="1:2" ht="15" x14ac:dyDescent="0.2">
      <c r="A193" s="186"/>
      <c r="B193" s="186"/>
    </row>
    <row r="194" spans="1:2" ht="15" x14ac:dyDescent="0.2">
      <c r="A194" s="186"/>
      <c r="B194" s="186"/>
    </row>
    <row r="195" spans="1:2" ht="15" x14ac:dyDescent="0.2">
      <c r="A195" s="186"/>
      <c r="B195" s="186"/>
    </row>
    <row r="196" spans="1:2" ht="15" x14ac:dyDescent="0.2">
      <c r="A196" s="186"/>
      <c r="B196" s="186"/>
    </row>
    <row r="197" spans="1:2" ht="15" x14ac:dyDescent="0.2">
      <c r="A197" s="186"/>
      <c r="B197" s="186"/>
    </row>
    <row r="198" spans="1:2" ht="15" x14ac:dyDescent="0.2">
      <c r="A198" s="186"/>
      <c r="B198" s="186"/>
    </row>
    <row r="199" spans="1:2" ht="15" x14ac:dyDescent="0.2">
      <c r="A199" s="186"/>
      <c r="B199" s="186"/>
    </row>
    <row r="200" spans="1:2" ht="15" x14ac:dyDescent="0.2">
      <c r="A200" s="186"/>
      <c r="B200" s="186"/>
    </row>
    <row r="201" spans="1:2" ht="15" x14ac:dyDescent="0.2">
      <c r="A201" s="186"/>
      <c r="B201" s="186"/>
    </row>
    <row r="202" spans="1:2" ht="15" x14ac:dyDescent="0.2">
      <c r="A202" s="186"/>
      <c r="B202" s="186"/>
    </row>
    <row r="203" spans="1:2" ht="15" x14ac:dyDescent="0.2">
      <c r="A203" s="186"/>
      <c r="B203" s="186"/>
    </row>
    <row r="204" spans="1:2" ht="15" x14ac:dyDescent="0.2">
      <c r="A204" s="186"/>
      <c r="B204" s="186"/>
    </row>
    <row r="205" spans="1:2" ht="15" x14ac:dyDescent="0.2">
      <c r="A205" s="186"/>
      <c r="B205" s="186"/>
    </row>
    <row r="206" spans="1:2" ht="15" x14ac:dyDescent="0.2">
      <c r="A206" s="186"/>
      <c r="B206" s="186"/>
    </row>
    <row r="207" spans="1:2" ht="15" x14ac:dyDescent="0.2">
      <c r="A207" s="186"/>
      <c r="B207" s="186"/>
    </row>
    <row r="208" spans="1:2" ht="15" x14ac:dyDescent="0.2">
      <c r="A208" s="186"/>
      <c r="B208" s="186"/>
    </row>
    <row r="209" spans="1:2" ht="15" x14ac:dyDescent="0.2">
      <c r="A209" s="186"/>
      <c r="B209" s="186"/>
    </row>
    <row r="210" spans="1:2" ht="15" x14ac:dyDescent="0.2">
      <c r="A210" s="186"/>
      <c r="B210" s="186"/>
    </row>
    <row r="211" spans="1:2" ht="15" x14ac:dyDescent="0.2">
      <c r="A211" s="186"/>
      <c r="B211" s="186"/>
    </row>
    <row r="212" spans="1:2" ht="15" x14ac:dyDescent="0.2">
      <c r="A212" s="186"/>
      <c r="B212" s="186"/>
    </row>
    <row r="213" spans="1:2" ht="15" x14ac:dyDescent="0.2">
      <c r="A213" s="186"/>
      <c r="B213" s="186"/>
    </row>
    <row r="214" spans="1:2" ht="15" x14ac:dyDescent="0.2">
      <c r="A214" s="186"/>
      <c r="B214" s="186"/>
    </row>
    <row r="215" spans="1:2" ht="15" x14ac:dyDescent="0.2">
      <c r="A215" s="186"/>
      <c r="B215" s="186"/>
    </row>
    <row r="216" spans="1:2" ht="15" x14ac:dyDescent="0.2">
      <c r="A216" s="186"/>
      <c r="B216" s="186"/>
    </row>
    <row r="217" spans="1:2" ht="15" x14ac:dyDescent="0.2">
      <c r="A217" s="186"/>
      <c r="B217" s="186"/>
    </row>
    <row r="218" spans="1:2" ht="15" x14ac:dyDescent="0.2">
      <c r="A218" s="186"/>
      <c r="B218" s="186"/>
    </row>
    <row r="219" spans="1:2" ht="15" x14ac:dyDescent="0.2">
      <c r="A219" s="186"/>
      <c r="B219" s="186"/>
    </row>
    <row r="220" spans="1:2" ht="15" x14ac:dyDescent="0.2">
      <c r="A220" s="186"/>
      <c r="B220" s="186"/>
    </row>
    <row r="221" spans="1:2" ht="15" x14ac:dyDescent="0.2">
      <c r="A221" s="186"/>
      <c r="B221" s="186"/>
    </row>
    <row r="222" spans="1:2" ht="15" x14ac:dyDescent="0.2">
      <c r="A222" s="186"/>
      <c r="B222" s="186"/>
    </row>
    <row r="223" spans="1:2" ht="15" x14ac:dyDescent="0.2">
      <c r="A223" s="186"/>
      <c r="B223" s="186"/>
    </row>
    <row r="224" spans="1:2" ht="15" x14ac:dyDescent="0.2">
      <c r="A224" s="186"/>
      <c r="B224" s="186"/>
    </row>
    <row r="225" spans="1:2" ht="15" x14ac:dyDescent="0.2">
      <c r="A225" s="186"/>
      <c r="B225" s="186"/>
    </row>
    <row r="226" spans="1:2" ht="15" x14ac:dyDescent="0.2">
      <c r="A226" s="186"/>
      <c r="B226" s="186"/>
    </row>
    <row r="227" spans="1:2" ht="15" x14ac:dyDescent="0.2">
      <c r="A227" s="186"/>
      <c r="B227" s="186"/>
    </row>
    <row r="228" spans="1:2" ht="15" x14ac:dyDescent="0.2">
      <c r="A228" s="186"/>
      <c r="B228" s="186"/>
    </row>
    <row r="229" spans="1:2" ht="15" x14ac:dyDescent="0.2">
      <c r="A229" s="186"/>
      <c r="B229" s="186"/>
    </row>
    <row r="230" spans="1:2" ht="15" x14ac:dyDescent="0.2">
      <c r="A230" s="186"/>
      <c r="B230" s="186"/>
    </row>
    <row r="231" spans="1:2" ht="15" x14ac:dyDescent="0.2">
      <c r="A231" s="186"/>
      <c r="B231" s="186"/>
    </row>
    <row r="232" spans="1:2" ht="15" x14ac:dyDescent="0.2">
      <c r="A232" s="186"/>
      <c r="B232" s="186"/>
    </row>
    <row r="233" spans="1:2" ht="15" x14ac:dyDescent="0.2">
      <c r="A233" s="186"/>
      <c r="B233" s="186"/>
    </row>
    <row r="234" spans="1:2" ht="15" x14ac:dyDescent="0.2">
      <c r="A234" s="186"/>
      <c r="B234" s="186"/>
    </row>
    <row r="235" spans="1:2" ht="15" x14ac:dyDescent="0.2">
      <c r="A235" s="186"/>
      <c r="B235" s="186"/>
    </row>
    <row r="236" spans="1:2" ht="15" x14ac:dyDescent="0.2">
      <c r="A236" s="186"/>
      <c r="B236" s="186"/>
    </row>
    <row r="237" spans="1:2" ht="15" x14ac:dyDescent="0.2">
      <c r="A237" s="186"/>
      <c r="B237" s="186"/>
    </row>
    <row r="238" spans="1:2" ht="15" x14ac:dyDescent="0.2">
      <c r="A238" s="186"/>
      <c r="B238" s="186"/>
    </row>
    <row r="239" spans="1:2" ht="15" x14ac:dyDescent="0.2">
      <c r="A239" s="186"/>
      <c r="B239" s="186"/>
    </row>
    <row r="240" spans="1:2" ht="15" x14ac:dyDescent="0.2">
      <c r="A240" s="186"/>
      <c r="B240" s="186"/>
    </row>
    <row r="241" spans="1:2" ht="15" x14ac:dyDescent="0.2">
      <c r="A241" s="186"/>
      <c r="B241" s="186"/>
    </row>
    <row r="242" spans="1:2" ht="15" x14ac:dyDescent="0.2">
      <c r="A242" s="186"/>
      <c r="B242" s="186"/>
    </row>
    <row r="243" spans="1:2" ht="15" x14ac:dyDescent="0.2">
      <c r="A243" s="186"/>
      <c r="B243" s="186"/>
    </row>
    <row r="244" spans="1:2" ht="15" x14ac:dyDescent="0.2">
      <c r="A244" s="186"/>
      <c r="B244" s="186"/>
    </row>
    <row r="245" spans="1:2" ht="15" x14ac:dyDescent="0.2">
      <c r="A245" s="186"/>
      <c r="B245" s="186"/>
    </row>
    <row r="246" spans="1:2" ht="15" x14ac:dyDescent="0.2">
      <c r="A246" s="186"/>
      <c r="B246" s="186"/>
    </row>
    <row r="247" spans="1:2" ht="15" x14ac:dyDescent="0.2">
      <c r="A247" s="186"/>
      <c r="B247" s="186"/>
    </row>
    <row r="248" spans="1:2" ht="15" x14ac:dyDescent="0.2">
      <c r="A248" s="186"/>
      <c r="B248" s="186"/>
    </row>
    <row r="249" spans="1:2" ht="15" x14ac:dyDescent="0.2">
      <c r="A249" s="186"/>
      <c r="B249" s="186"/>
    </row>
    <row r="250" spans="1:2" ht="15" x14ac:dyDescent="0.2">
      <c r="A250" s="186"/>
      <c r="B250" s="186"/>
    </row>
    <row r="251" spans="1:2" ht="15" x14ac:dyDescent="0.2">
      <c r="A251" s="186"/>
      <c r="B251" s="186"/>
    </row>
    <row r="252" spans="1:2" ht="15" x14ac:dyDescent="0.2">
      <c r="A252" s="186"/>
      <c r="B252" s="186"/>
    </row>
    <row r="253" spans="1:2" ht="15" x14ac:dyDescent="0.2">
      <c r="A253" s="186"/>
      <c r="B253" s="186"/>
    </row>
    <row r="254" spans="1:2" ht="15" x14ac:dyDescent="0.2">
      <c r="A254" s="186"/>
      <c r="B254" s="186"/>
    </row>
    <row r="255" spans="1:2" ht="15" x14ac:dyDescent="0.2">
      <c r="A255" s="186"/>
      <c r="B255" s="186"/>
    </row>
    <row r="256" spans="1:2" ht="15" x14ac:dyDescent="0.2">
      <c r="A256" s="186"/>
      <c r="B256" s="186"/>
    </row>
    <row r="257" spans="1:2" ht="15" x14ac:dyDescent="0.2">
      <c r="A257" s="186"/>
      <c r="B257" s="186"/>
    </row>
    <row r="258" spans="1:2" ht="15" x14ac:dyDescent="0.2">
      <c r="A258" s="186"/>
      <c r="B258" s="186"/>
    </row>
    <row r="259" spans="1:2" ht="15" x14ac:dyDescent="0.2">
      <c r="A259" s="186"/>
      <c r="B259" s="186"/>
    </row>
    <row r="260" spans="1:2" ht="15" x14ac:dyDescent="0.2">
      <c r="A260" s="186"/>
      <c r="B260" s="186"/>
    </row>
    <row r="261" spans="1:2" ht="15" x14ac:dyDescent="0.2">
      <c r="A261" s="186"/>
      <c r="B261" s="186"/>
    </row>
    <row r="262" spans="1:2" ht="15" x14ac:dyDescent="0.2">
      <c r="A262" s="186"/>
      <c r="B262" s="186"/>
    </row>
    <row r="263" spans="1:2" ht="15" x14ac:dyDescent="0.2">
      <c r="A263" s="186"/>
      <c r="B263" s="186"/>
    </row>
    <row r="264" spans="1:2" ht="15" x14ac:dyDescent="0.2">
      <c r="A264" s="186"/>
      <c r="B264" s="186"/>
    </row>
    <row r="265" spans="1:2" ht="15" x14ac:dyDescent="0.2">
      <c r="A265" s="186"/>
      <c r="B265" s="186"/>
    </row>
    <row r="266" spans="1:2" ht="15" x14ac:dyDescent="0.2">
      <c r="A266" s="186"/>
      <c r="B266" s="186"/>
    </row>
    <row r="267" spans="1:2" ht="15" x14ac:dyDescent="0.2">
      <c r="A267" s="186"/>
      <c r="B267" s="186"/>
    </row>
    <row r="268" spans="1:2" ht="15" x14ac:dyDescent="0.2">
      <c r="A268" s="186"/>
      <c r="B268" s="186"/>
    </row>
    <row r="269" spans="1:2" ht="15" x14ac:dyDescent="0.2">
      <c r="A269" s="186"/>
      <c r="B269" s="186"/>
    </row>
    <row r="270" spans="1:2" ht="15" x14ac:dyDescent="0.2">
      <c r="A270" s="186"/>
      <c r="B270" s="186"/>
    </row>
    <row r="271" spans="1:2" ht="15" x14ac:dyDescent="0.2">
      <c r="A271" s="186"/>
      <c r="B271" s="186"/>
    </row>
    <row r="272" spans="1:2" ht="15" x14ac:dyDescent="0.2">
      <c r="A272" s="186"/>
      <c r="B272" s="186"/>
    </row>
    <row r="273" spans="1:2" ht="15" x14ac:dyDescent="0.2">
      <c r="A273" s="186"/>
      <c r="B273" s="186"/>
    </row>
    <row r="274" spans="1:2" ht="15" x14ac:dyDescent="0.2">
      <c r="A274" s="186"/>
      <c r="B274" s="186"/>
    </row>
    <row r="275" spans="1:2" ht="15" x14ac:dyDescent="0.2">
      <c r="A275" s="186"/>
      <c r="B275" s="186"/>
    </row>
    <row r="276" spans="1:2" ht="15" x14ac:dyDescent="0.2">
      <c r="A276" s="186"/>
      <c r="B276" s="186"/>
    </row>
    <row r="277" spans="1:2" ht="15" x14ac:dyDescent="0.2">
      <c r="A277" s="186"/>
      <c r="B277" s="186"/>
    </row>
    <row r="278" spans="1:2" ht="15" x14ac:dyDescent="0.2">
      <c r="A278" s="186"/>
      <c r="B278" s="186"/>
    </row>
    <row r="279" spans="1:2" ht="15" x14ac:dyDescent="0.2">
      <c r="A279" s="186"/>
      <c r="B279" s="186"/>
    </row>
    <row r="280" spans="1:2" ht="15" x14ac:dyDescent="0.2">
      <c r="A280" s="186"/>
      <c r="B280" s="186"/>
    </row>
    <row r="281" spans="1:2" ht="15" x14ac:dyDescent="0.2">
      <c r="A281" s="186"/>
      <c r="B281" s="186"/>
    </row>
    <row r="282" spans="1:2" ht="15" x14ac:dyDescent="0.2">
      <c r="A282" s="186"/>
      <c r="B282" s="186"/>
    </row>
    <row r="283" spans="1:2" ht="15" x14ac:dyDescent="0.2">
      <c r="A283" s="186"/>
      <c r="B283" s="186"/>
    </row>
    <row r="284" spans="1:2" ht="15" x14ac:dyDescent="0.2">
      <c r="A284" s="186"/>
      <c r="B284" s="186"/>
    </row>
    <row r="285" spans="1:2" ht="15" x14ac:dyDescent="0.2">
      <c r="A285" s="186"/>
      <c r="B285" s="186"/>
    </row>
    <row r="286" spans="1:2" ht="15" x14ac:dyDescent="0.2">
      <c r="A286" s="186"/>
      <c r="B286" s="186"/>
    </row>
    <row r="287" spans="1:2" ht="15" x14ac:dyDescent="0.2">
      <c r="A287" s="186"/>
      <c r="B287" s="186"/>
    </row>
    <row r="288" spans="1:2" ht="15" x14ac:dyDescent="0.2">
      <c r="A288" s="186"/>
      <c r="B288" s="186"/>
    </row>
    <row r="289" spans="1:2" ht="15" x14ac:dyDescent="0.2">
      <c r="A289" s="186"/>
      <c r="B289" s="186"/>
    </row>
    <row r="290" spans="1:2" ht="15" x14ac:dyDescent="0.2">
      <c r="A290" s="186"/>
      <c r="B290" s="186"/>
    </row>
    <row r="291" spans="1:2" ht="15" x14ac:dyDescent="0.2">
      <c r="A291" s="186"/>
      <c r="B291" s="186"/>
    </row>
    <row r="292" spans="1:2" ht="15" x14ac:dyDescent="0.2">
      <c r="A292" s="186"/>
      <c r="B292" s="186"/>
    </row>
    <row r="293" spans="1:2" ht="15" x14ac:dyDescent="0.2">
      <c r="A293" s="186"/>
      <c r="B293" s="186"/>
    </row>
    <row r="294" spans="1:2" ht="15" x14ac:dyDescent="0.2">
      <c r="A294" s="186"/>
      <c r="B294" s="186"/>
    </row>
    <row r="295" spans="1:2" ht="15" x14ac:dyDescent="0.2">
      <c r="A295" s="186"/>
      <c r="B295" s="186"/>
    </row>
    <row r="296" spans="1:2" ht="15" x14ac:dyDescent="0.2">
      <c r="A296" s="186"/>
      <c r="B296" s="186"/>
    </row>
    <row r="297" spans="1:2" ht="15" x14ac:dyDescent="0.2">
      <c r="A297" s="186"/>
      <c r="B297" s="186"/>
    </row>
    <row r="298" spans="1:2" ht="15" x14ac:dyDescent="0.2">
      <c r="A298" s="186"/>
      <c r="B298" s="186"/>
    </row>
    <row r="299" spans="1:2" ht="15" x14ac:dyDescent="0.2">
      <c r="A299" s="186"/>
      <c r="B299" s="186"/>
    </row>
    <row r="300" spans="1:2" ht="15" x14ac:dyDescent="0.2">
      <c r="A300" s="186"/>
      <c r="B300" s="186"/>
    </row>
    <row r="301" spans="1:2" ht="15" x14ac:dyDescent="0.2">
      <c r="A301" s="186"/>
      <c r="B301" s="186"/>
    </row>
    <row r="302" spans="1:2" ht="15" x14ac:dyDescent="0.2">
      <c r="A302" s="186"/>
      <c r="B302" s="186"/>
    </row>
    <row r="303" spans="1:2" ht="15" x14ac:dyDescent="0.2">
      <c r="A303" s="186"/>
      <c r="B303" s="186"/>
    </row>
    <row r="304" spans="1:2" ht="15" x14ac:dyDescent="0.2">
      <c r="A304" s="186"/>
      <c r="B304" s="186"/>
    </row>
    <row r="305" spans="1:2" ht="15" x14ac:dyDescent="0.2">
      <c r="A305" s="186"/>
      <c r="B305" s="186"/>
    </row>
    <row r="306" spans="1:2" ht="15" x14ac:dyDescent="0.2">
      <c r="A306" s="186"/>
      <c r="B306" s="186"/>
    </row>
    <row r="307" spans="1:2" ht="15" x14ac:dyDescent="0.2">
      <c r="A307" s="186"/>
      <c r="B307" s="186"/>
    </row>
    <row r="308" spans="1:2" ht="15" x14ac:dyDescent="0.2">
      <c r="A308" s="186"/>
      <c r="B308" s="186"/>
    </row>
    <row r="309" spans="1:2" ht="15" x14ac:dyDescent="0.2">
      <c r="A309" s="186"/>
      <c r="B309" s="186"/>
    </row>
    <row r="310" spans="1:2" ht="15" x14ac:dyDescent="0.2">
      <c r="A310" s="186"/>
      <c r="B310" s="186"/>
    </row>
    <row r="311" spans="1:2" ht="15" x14ac:dyDescent="0.2">
      <c r="A311" s="186"/>
      <c r="B311" s="186"/>
    </row>
    <row r="312" spans="1:2" ht="15" x14ac:dyDescent="0.2">
      <c r="A312" s="186"/>
      <c r="B312" s="186"/>
    </row>
    <row r="313" spans="1:2" ht="15" x14ac:dyDescent="0.2">
      <c r="A313" s="186"/>
      <c r="B313" s="186"/>
    </row>
    <row r="314" spans="1:2" ht="15" x14ac:dyDescent="0.2">
      <c r="A314" s="186"/>
      <c r="B314" s="186"/>
    </row>
    <row r="315" spans="1:2" ht="15" x14ac:dyDescent="0.2">
      <c r="A315" s="186"/>
      <c r="B315" s="186"/>
    </row>
    <row r="316" spans="1:2" ht="15" x14ac:dyDescent="0.2">
      <c r="A316" s="186"/>
      <c r="B316" s="186"/>
    </row>
    <row r="317" spans="1:2" ht="15" x14ac:dyDescent="0.2">
      <c r="A317" s="186"/>
      <c r="B317" s="186"/>
    </row>
    <row r="318" spans="1:2" ht="15" x14ac:dyDescent="0.2">
      <c r="A318" s="186"/>
      <c r="B318" s="186"/>
    </row>
    <row r="319" spans="1:2" ht="15" x14ac:dyDescent="0.2">
      <c r="A319" s="186"/>
      <c r="B319" s="186"/>
    </row>
    <row r="320" spans="1:2" ht="15" x14ac:dyDescent="0.2">
      <c r="A320" s="186"/>
      <c r="B320" s="186"/>
    </row>
    <row r="321" spans="1:2" ht="15" x14ac:dyDescent="0.2">
      <c r="A321" s="186"/>
      <c r="B321" s="186"/>
    </row>
    <row r="322" spans="1:2" ht="15" x14ac:dyDescent="0.2">
      <c r="A322" s="186"/>
      <c r="B322" s="186"/>
    </row>
    <row r="323" spans="1:2" ht="15" x14ac:dyDescent="0.2">
      <c r="A323" s="186"/>
      <c r="B323" s="186"/>
    </row>
    <row r="324" spans="1:2" ht="15" x14ac:dyDescent="0.2">
      <c r="A324" s="186"/>
      <c r="B324" s="186"/>
    </row>
    <row r="325" spans="1:2" ht="15" x14ac:dyDescent="0.2">
      <c r="A325" s="186"/>
      <c r="B325" s="186"/>
    </row>
    <row r="326" spans="1:2" ht="15" x14ac:dyDescent="0.2">
      <c r="A326" s="186"/>
      <c r="B326" s="186"/>
    </row>
    <row r="327" spans="1:2" ht="15" x14ac:dyDescent="0.2">
      <c r="A327" s="186"/>
      <c r="B327" s="186"/>
    </row>
    <row r="328" spans="1:2" ht="15" x14ac:dyDescent="0.2">
      <c r="A328" s="186"/>
      <c r="B328" s="186"/>
    </row>
    <row r="329" spans="1:2" ht="15" x14ac:dyDescent="0.2">
      <c r="A329" s="186"/>
      <c r="B329" s="186"/>
    </row>
    <row r="330" spans="1:2" ht="15" x14ac:dyDescent="0.2">
      <c r="A330" s="186"/>
      <c r="B330" s="186"/>
    </row>
    <row r="331" spans="1:2" ht="15" x14ac:dyDescent="0.2">
      <c r="A331" s="186"/>
      <c r="B331" s="186"/>
    </row>
    <row r="332" spans="1:2" ht="15" x14ac:dyDescent="0.2">
      <c r="A332" s="186"/>
      <c r="B332" s="186"/>
    </row>
    <row r="333" spans="1:2" ht="15" x14ac:dyDescent="0.2">
      <c r="A333" s="186"/>
      <c r="B333" s="186"/>
    </row>
    <row r="334" spans="1:2" ht="15" x14ac:dyDescent="0.2">
      <c r="A334" s="186"/>
      <c r="B334" s="186"/>
    </row>
    <row r="335" spans="1:2" ht="15" x14ac:dyDescent="0.2">
      <c r="A335" s="186"/>
      <c r="B335" s="186"/>
    </row>
    <row r="336" spans="1:2" ht="15" x14ac:dyDescent="0.2">
      <c r="A336" s="186"/>
      <c r="B336" s="186"/>
    </row>
    <row r="337" spans="1:2" ht="15" x14ac:dyDescent="0.2">
      <c r="A337" s="186"/>
      <c r="B337" s="186"/>
    </row>
    <row r="338" spans="1:2" ht="15" x14ac:dyDescent="0.2">
      <c r="A338" s="186"/>
      <c r="B338" s="186"/>
    </row>
    <row r="339" spans="1:2" ht="15" x14ac:dyDescent="0.2">
      <c r="A339" s="186"/>
      <c r="B339" s="186"/>
    </row>
    <row r="340" spans="1:2" ht="15" x14ac:dyDescent="0.2">
      <c r="A340" s="186"/>
      <c r="B340" s="186"/>
    </row>
    <row r="341" spans="1:2" ht="15" x14ac:dyDescent="0.2">
      <c r="A341" s="186"/>
      <c r="B341" s="186"/>
    </row>
    <row r="342" spans="1:2" ht="15" x14ac:dyDescent="0.2">
      <c r="A342" s="186"/>
      <c r="B342" s="186"/>
    </row>
    <row r="343" spans="1:2" ht="15" x14ac:dyDescent="0.2">
      <c r="A343" s="186"/>
      <c r="B343" s="186"/>
    </row>
    <row r="344" spans="1:2" ht="15" x14ac:dyDescent="0.2">
      <c r="A344" s="186"/>
      <c r="B344" s="186"/>
    </row>
    <row r="345" spans="1:2" ht="15" x14ac:dyDescent="0.2">
      <c r="A345" s="186"/>
      <c r="B345" s="186"/>
    </row>
    <row r="346" spans="1:2" ht="15" x14ac:dyDescent="0.2">
      <c r="A346" s="186"/>
      <c r="B346" s="186"/>
    </row>
    <row r="347" spans="1:2" ht="15" x14ac:dyDescent="0.2">
      <c r="A347" s="186"/>
      <c r="B347" s="186"/>
    </row>
    <row r="348" spans="1:2" ht="15" x14ac:dyDescent="0.2">
      <c r="A348" s="186"/>
      <c r="B348" s="186"/>
    </row>
    <row r="349" spans="1:2" ht="15" x14ac:dyDescent="0.2">
      <c r="A349" s="186"/>
      <c r="B349" s="186"/>
    </row>
    <row r="350" spans="1:2" ht="15" x14ac:dyDescent="0.2">
      <c r="A350" s="186"/>
      <c r="B350" s="186"/>
    </row>
    <row r="351" spans="1:2" ht="15" x14ac:dyDescent="0.2">
      <c r="A351" s="186"/>
      <c r="B351" s="186"/>
    </row>
    <row r="352" spans="1:2" ht="15" x14ac:dyDescent="0.2">
      <c r="A352" s="186"/>
      <c r="B352" s="186"/>
    </row>
    <row r="353" spans="1:2" ht="15" x14ac:dyDescent="0.2">
      <c r="A353" s="186"/>
      <c r="B353" s="186"/>
    </row>
    <row r="354" spans="1:2" ht="15" x14ac:dyDescent="0.2">
      <c r="A354" s="186"/>
      <c r="B354" s="186"/>
    </row>
    <row r="355" spans="1:2" ht="15" x14ac:dyDescent="0.2">
      <c r="A355" s="186"/>
      <c r="B355" s="186"/>
    </row>
    <row r="356" spans="1:2" ht="15" x14ac:dyDescent="0.2">
      <c r="A356" s="186"/>
      <c r="B356" s="186"/>
    </row>
    <row r="357" spans="1:2" ht="15" x14ac:dyDescent="0.2">
      <c r="A357" s="186"/>
      <c r="B357" s="186"/>
    </row>
    <row r="358" spans="1:2" ht="15" x14ac:dyDescent="0.2">
      <c r="A358" s="186"/>
      <c r="B358" s="186"/>
    </row>
    <row r="359" spans="1:2" ht="15" x14ac:dyDescent="0.2">
      <c r="A359" s="186"/>
      <c r="B359" s="186"/>
    </row>
    <row r="360" spans="1:2" ht="15" x14ac:dyDescent="0.2">
      <c r="A360" s="186"/>
      <c r="B360" s="186"/>
    </row>
    <row r="361" spans="1:2" ht="15" x14ac:dyDescent="0.2">
      <c r="A361" s="186"/>
      <c r="B361" s="186"/>
    </row>
    <row r="362" spans="1:2" ht="15" x14ac:dyDescent="0.2">
      <c r="A362" s="186"/>
      <c r="B362" s="186"/>
    </row>
    <row r="363" spans="1:2" ht="15" x14ac:dyDescent="0.2">
      <c r="A363" s="186"/>
      <c r="B363" s="186"/>
    </row>
    <row r="364" spans="1:2" ht="15" x14ac:dyDescent="0.2">
      <c r="A364" s="186"/>
      <c r="B364" s="186"/>
    </row>
    <row r="365" spans="1:2" ht="15" x14ac:dyDescent="0.2">
      <c r="A365" s="186"/>
      <c r="B365" s="186"/>
    </row>
    <row r="366" spans="1:2" ht="15" x14ac:dyDescent="0.2">
      <c r="A366" s="186"/>
      <c r="B366" s="186"/>
    </row>
    <row r="367" spans="1:2" ht="15" x14ac:dyDescent="0.2">
      <c r="A367" s="186"/>
      <c r="B367" s="186"/>
    </row>
    <row r="368" spans="1:2" ht="15" x14ac:dyDescent="0.2">
      <c r="A368" s="186"/>
      <c r="B368" s="186"/>
    </row>
    <row r="369" spans="1:2" ht="15" x14ac:dyDescent="0.2">
      <c r="A369" s="186"/>
      <c r="B369" s="186"/>
    </row>
    <row r="370" spans="1:2" ht="15" x14ac:dyDescent="0.2">
      <c r="A370" s="186"/>
      <c r="B370" s="186"/>
    </row>
    <row r="371" spans="1:2" ht="15" x14ac:dyDescent="0.2">
      <c r="A371" s="186"/>
      <c r="B371" s="186"/>
    </row>
    <row r="372" spans="1:2" ht="15" x14ac:dyDescent="0.2">
      <c r="A372" s="186"/>
      <c r="B372" s="186"/>
    </row>
    <row r="373" spans="1:2" ht="15" x14ac:dyDescent="0.2">
      <c r="A373" s="186"/>
      <c r="B373" s="186"/>
    </row>
    <row r="374" spans="1:2" ht="15" x14ac:dyDescent="0.2">
      <c r="A374" s="186"/>
      <c r="B374" s="186"/>
    </row>
    <row r="375" spans="1:2" ht="15" x14ac:dyDescent="0.2">
      <c r="A375" s="186"/>
      <c r="B375" s="186"/>
    </row>
    <row r="376" spans="1:2" ht="15" x14ac:dyDescent="0.2">
      <c r="A376" s="186"/>
      <c r="B376" s="186"/>
    </row>
    <row r="377" spans="1:2" ht="15" x14ac:dyDescent="0.2">
      <c r="A377" s="186"/>
      <c r="B377" s="186"/>
    </row>
    <row r="378" spans="1:2" ht="15" x14ac:dyDescent="0.2">
      <c r="A378" s="186"/>
      <c r="B378" s="186"/>
    </row>
    <row r="379" spans="1:2" ht="15" x14ac:dyDescent="0.2">
      <c r="A379" s="186"/>
      <c r="B379" s="186"/>
    </row>
    <row r="380" spans="1:2" ht="15" x14ac:dyDescent="0.2">
      <c r="A380" s="186"/>
      <c r="B380" s="186"/>
    </row>
    <row r="381" spans="1:2" ht="15" x14ac:dyDescent="0.2">
      <c r="A381" s="186"/>
      <c r="B381" s="186"/>
    </row>
    <row r="382" spans="1:2" ht="15" x14ac:dyDescent="0.2">
      <c r="A382" s="186"/>
      <c r="B382" s="186"/>
    </row>
    <row r="383" spans="1:2" ht="15" x14ac:dyDescent="0.2">
      <c r="A383" s="186"/>
      <c r="B383" s="186"/>
    </row>
    <row r="384" spans="1:2" ht="15" x14ac:dyDescent="0.2">
      <c r="A384" s="186"/>
      <c r="B384" s="186"/>
    </row>
    <row r="385" spans="1:2" ht="15" x14ac:dyDescent="0.2">
      <c r="A385" s="186"/>
      <c r="B385" s="186"/>
    </row>
    <row r="386" spans="1:2" ht="15" x14ac:dyDescent="0.2">
      <c r="A386" s="186"/>
      <c r="B386" s="186"/>
    </row>
    <row r="387" spans="1:2" ht="15" x14ac:dyDescent="0.2">
      <c r="A387" s="186"/>
      <c r="B387" s="186"/>
    </row>
    <row r="388" spans="1:2" ht="15" x14ac:dyDescent="0.2">
      <c r="A388" s="186"/>
      <c r="B388" s="186"/>
    </row>
    <row r="389" spans="1:2" ht="15" x14ac:dyDescent="0.2">
      <c r="A389" s="186"/>
      <c r="B389" s="186"/>
    </row>
    <row r="390" spans="1:2" ht="15" x14ac:dyDescent="0.2">
      <c r="A390" s="186"/>
      <c r="B390" s="186"/>
    </row>
    <row r="391" spans="1:2" ht="15" x14ac:dyDescent="0.2">
      <c r="A391" s="186"/>
      <c r="B391" s="186"/>
    </row>
    <row r="392" spans="1:2" ht="15" x14ac:dyDescent="0.2">
      <c r="A392" s="186"/>
      <c r="B392" s="186"/>
    </row>
    <row r="393" spans="1:2" ht="15" x14ac:dyDescent="0.2">
      <c r="A393" s="186"/>
      <c r="B393" s="186"/>
    </row>
    <row r="394" spans="1:2" ht="15" x14ac:dyDescent="0.2">
      <c r="A394" s="186"/>
      <c r="B394" s="186"/>
    </row>
    <row r="395" spans="1:2" ht="15" x14ac:dyDescent="0.2">
      <c r="A395" s="186"/>
      <c r="B395" s="186"/>
    </row>
    <row r="396" spans="1:2" ht="15" x14ac:dyDescent="0.2">
      <c r="A396" s="186"/>
      <c r="B396" s="186"/>
    </row>
    <row r="397" spans="1:2" ht="15" x14ac:dyDescent="0.2">
      <c r="A397" s="186"/>
      <c r="B397" s="186"/>
    </row>
    <row r="398" spans="1:2" ht="15" x14ac:dyDescent="0.2">
      <c r="A398" s="186"/>
      <c r="B398" s="186"/>
    </row>
    <row r="399" spans="1:2" ht="15" x14ac:dyDescent="0.2">
      <c r="A399" s="186"/>
      <c r="B399" s="186"/>
    </row>
    <row r="400" spans="1:2" ht="15" x14ac:dyDescent="0.2">
      <c r="A400" s="186"/>
      <c r="B400" s="186"/>
    </row>
    <row r="401" spans="1:2" ht="15" x14ac:dyDescent="0.2">
      <c r="A401" s="186"/>
      <c r="B401" s="186"/>
    </row>
    <row r="402" spans="1:2" ht="15" x14ac:dyDescent="0.2">
      <c r="A402" s="186"/>
      <c r="B402" s="186"/>
    </row>
    <row r="403" spans="1:2" ht="15" x14ac:dyDescent="0.2">
      <c r="A403" s="186"/>
      <c r="B403" s="186"/>
    </row>
    <row r="404" spans="1:2" ht="15" x14ac:dyDescent="0.2">
      <c r="A404" s="186"/>
      <c r="B404" s="186"/>
    </row>
    <row r="405" spans="1:2" ht="15" x14ac:dyDescent="0.2">
      <c r="A405" s="186"/>
      <c r="B405" s="186"/>
    </row>
    <row r="406" spans="1:2" ht="15" x14ac:dyDescent="0.2">
      <c r="A406" s="186"/>
      <c r="B406" s="186"/>
    </row>
    <row r="407" spans="1:2" ht="15" x14ac:dyDescent="0.2">
      <c r="A407" s="186"/>
      <c r="B407" s="186"/>
    </row>
    <row r="408" spans="1:2" ht="15" x14ac:dyDescent="0.2">
      <c r="A408" s="186"/>
      <c r="B408" s="186"/>
    </row>
    <row r="409" spans="1:2" ht="15" x14ac:dyDescent="0.2">
      <c r="A409" s="186"/>
      <c r="B409" s="186"/>
    </row>
    <row r="410" spans="1:2" ht="15" x14ac:dyDescent="0.2">
      <c r="A410" s="186"/>
      <c r="B410" s="186"/>
    </row>
    <row r="411" spans="1:2" ht="15" x14ac:dyDescent="0.2">
      <c r="A411" s="186"/>
      <c r="B411" s="186"/>
    </row>
    <row r="412" spans="1:2" ht="15" x14ac:dyDescent="0.2">
      <c r="A412" s="186"/>
      <c r="B412" s="186"/>
    </row>
    <row r="413" spans="1:2" ht="15" x14ac:dyDescent="0.2">
      <c r="A413" s="186"/>
      <c r="B413" s="186"/>
    </row>
    <row r="414" spans="1:2" ht="15" x14ac:dyDescent="0.2">
      <c r="A414" s="186"/>
      <c r="B414" s="186"/>
    </row>
    <row r="415" spans="1:2" ht="15" x14ac:dyDescent="0.2">
      <c r="A415" s="186"/>
      <c r="B415" s="186"/>
    </row>
    <row r="416" spans="1:2" ht="15" x14ac:dyDescent="0.2">
      <c r="A416" s="186"/>
      <c r="B416" s="186"/>
    </row>
    <row r="417" spans="1:2" ht="15" x14ac:dyDescent="0.2">
      <c r="A417" s="186"/>
      <c r="B417" s="186"/>
    </row>
    <row r="418" spans="1:2" ht="15" x14ac:dyDescent="0.2">
      <c r="A418" s="186"/>
      <c r="B418" s="186"/>
    </row>
    <row r="419" spans="1:2" ht="15" x14ac:dyDescent="0.2">
      <c r="A419" s="186"/>
      <c r="B419" s="186"/>
    </row>
    <row r="420" spans="1:2" ht="15" x14ac:dyDescent="0.2">
      <c r="A420" s="186"/>
      <c r="B420" s="186"/>
    </row>
    <row r="421" spans="1:2" ht="15" x14ac:dyDescent="0.2">
      <c r="A421" s="186"/>
      <c r="B421" s="186"/>
    </row>
    <row r="422" spans="1:2" ht="15" x14ac:dyDescent="0.2">
      <c r="A422" s="186"/>
      <c r="B422" s="186"/>
    </row>
    <row r="423" spans="1:2" ht="15" x14ac:dyDescent="0.2">
      <c r="A423" s="186"/>
      <c r="B423" s="186"/>
    </row>
    <row r="424" spans="1:2" ht="15" x14ac:dyDescent="0.2">
      <c r="A424" s="186"/>
      <c r="B424" s="186"/>
    </row>
    <row r="425" spans="1:2" ht="15" x14ac:dyDescent="0.2">
      <c r="A425" s="186"/>
      <c r="B425" s="186"/>
    </row>
    <row r="426" spans="1:2" ht="15" x14ac:dyDescent="0.2">
      <c r="A426" s="186"/>
      <c r="B426" s="186"/>
    </row>
    <row r="427" spans="1:2" ht="15" x14ac:dyDescent="0.2">
      <c r="A427" s="186"/>
      <c r="B427" s="186"/>
    </row>
    <row r="428" spans="1:2" ht="15" x14ac:dyDescent="0.2">
      <c r="A428" s="186"/>
      <c r="B428" s="186"/>
    </row>
    <row r="429" spans="1:2" ht="15" x14ac:dyDescent="0.2">
      <c r="A429" s="186"/>
      <c r="B429" s="186"/>
    </row>
    <row r="430" spans="1:2" ht="15" x14ac:dyDescent="0.2">
      <c r="A430" s="186"/>
      <c r="B430" s="186"/>
    </row>
    <row r="431" spans="1:2" ht="15" x14ac:dyDescent="0.2">
      <c r="A431" s="186"/>
      <c r="B431" s="186"/>
    </row>
    <row r="432" spans="1:2" ht="15" x14ac:dyDescent="0.2">
      <c r="A432" s="186"/>
      <c r="B432" s="186"/>
    </row>
    <row r="433" spans="1:2" ht="15" x14ac:dyDescent="0.2">
      <c r="A433" s="186"/>
      <c r="B433" s="186"/>
    </row>
    <row r="434" spans="1:2" ht="15" x14ac:dyDescent="0.2">
      <c r="A434" s="186"/>
      <c r="B434" s="186"/>
    </row>
    <row r="435" spans="1:2" ht="15" x14ac:dyDescent="0.2">
      <c r="A435" s="186"/>
      <c r="B435" s="186"/>
    </row>
    <row r="436" spans="1:2" ht="15" x14ac:dyDescent="0.2">
      <c r="A436" s="186"/>
      <c r="B436" s="186"/>
    </row>
    <row r="437" spans="1:2" ht="15" x14ac:dyDescent="0.2">
      <c r="A437" s="186"/>
      <c r="B437" s="186"/>
    </row>
    <row r="438" spans="1:2" ht="15" x14ac:dyDescent="0.2">
      <c r="A438" s="186"/>
      <c r="B438" s="186"/>
    </row>
    <row r="439" spans="1:2" ht="15" x14ac:dyDescent="0.2">
      <c r="A439" s="186"/>
      <c r="B439" s="186"/>
    </row>
    <row r="440" spans="1:2" ht="15" x14ac:dyDescent="0.2">
      <c r="A440" s="186"/>
      <c r="B440" s="186"/>
    </row>
    <row r="441" spans="1:2" ht="15" x14ac:dyDescent="0.2">
      <c r="A441" s="186"/>
      <c r="B441" s="186"/>
    </row>
    <row r="442" spans="1:2" ht="15" x14ac:dyDescent="0.2">
      <c r="A442" s="186"/>
      <c r="B442" s="186"/>
    </row>
    <row r="443" spans="1:2" ht="15" x14ac:dyDescent="0.2">
      <c r="A443" s="186"/>
      <c r="B443" s="186"/>
    </row>
    <row r="444" spans="1:2" ht="15" x14ac:dyDescent="0.2">
      <c r="A444" s="186"/>
      <c r="B444" s="186"/>
    </row>
    <row r="445" spans="1:2" ht="15" x14ac:dyDescent="0.2">
      <c r="A445" s="186"/>
      <c r="B445" s="186"/>
    </row>
    <row r="446" spans="1:2" ht="15" x14ac:dyDescent="0.2">
      <c r="A446" s="186"/>
      <c r="B446" s="186"/>
    </row>
    <row r="447" spans="1:2" ht="15" x14ac:dyDescent="0.2">
      <c r="A447" s="186"/>
      <c r="B447" s="186"/>
    </row>
    <row r="448" spans="1:2" ht="15" x14ac:dyDescent="0.2">
      <c r="A448" s="186"/>
      <c r="B448" s="186"/>
    </row>
    <row r="449" spans="1:2" ht="15" x14ac:dyDescent="0.2">
      <c r="A449" s="186"/>
      <c r="B449" s="186"/>
    </row>
    <row r="450" spans="1:2" ht="15" x14ac:dyDescent="0.2">
      <c r="A450" s="186"/>
      <c r="B450" s="186"/>
    </row>
    <row r="451" spans="1:2" ht="15" x14ac:dyDescent="0.2">
      <c r="A451" s="186"/>
      <c r="B451" s="186"/>
    </row>
    <row r="452" spans="1:2" ht="15" x14ac:dyDescent="0.2">
      <c r="A452" s="186"/>
      <c r="B452" s="186"/>
    </row>
    <row r="453" spans="1:2" ht="15" x14ac:dyDescent="0.2">
      <c r="A453" s="186"/>
      <c r="B453" s="186"/>
    </row>
    <row r="454" spans="1:2" ht="15" x14ac:dyDescent="0.2">
      <c r="A454" s="186"/>
      <c r="B454" s="186"/>
    </row>
    <row r="455" spans="1:2" ht="15" x14ac:dyDescent="0.2">
      <c r="A455" s="186"/>
      <c r="B455" s="186"/>
    </row>
    <row r="456" spans="1:2" ht="15" x14ac:dyDescent="0.2">
      <c r="A456" s="186"/>
      <c r="B456" s="186"/>
    </row>
    <row r="457" spans="1:2" ht="15" x14ac:dyDescent="0.2">
      <c r="A457" s="186"/>
      <c r="B457" s="186"/>
    </row>
    <row r="458" spans="1:2" ht="15" x14ac:dyDescent="0.2">
      <c r="A458" s="186"/>
      <c r="B458" s="186"/>
    </row>
    <row r="459" spans="1:2" ht="15" x14ac:dyDescent="0.2">
      <c r="A459" s="186"/>
      <c r="B459" s="186"/>
    </row>
    <row r="460" spans="1:2" ht="15" x14ac:dyDescent="0.2">
      <c r="A460" s="186"/>
      <c r="B460" s="186"/>
    </row>
    <row r="461" spans="1:2" ht="15" x14ac:dyDescent="0.2">
      <c r="A461" s="186"/>
      <c r="B461" s="186"/>
    </row>
    <row r="462" spans="1:2" ht="15" x14ac:dyDescent="0.2">
      <c r="A462" s="186"/>
      <c r="B462" s="186"/>
    </row>
    <row r="463" spans="1:2" ht="15" x14ac:dyDescent="0.2">
      <c r="A463" s="186"/>
      <c r="B463" s="186"/>
    </row>
    <row r="464" spans="1:2" ht="15" x14ac:dyDescent="0.2">
      <c r="A464" s="186"/>
      <c r="B464" s="186"/>
    </row>
    <row r="465" spans="1:2" ht="15" x14ac:dyDescent="0.2">
      <c r="A465" s="186"/>
      <c r="B465" s="186"/>
    </row>
    <row r="466" spans="1:2" ht="15" x14ac:dyDescent="0.2">
      <c r="A466" s="186"/>
      <c r="B466" s="186"/>
    </row>
    <row r="467" spans="1:2" ht="15" x14ac:dyDescent="0.2">
      <c r="A467" s="186"/>
      <c r="B467" s="186"/>
    </row>
    <row r="468" spans="1:2" ht="15" x14ac:dyDescent="0.2">
      <c r="A468" s="186"/>
      <c r="B468" s="186"/>
    </row>
    <row r="469" spans="1:2" ht="15" x14ac:dyDescent="0.2">
      <c r="A469" s="186"/>
      <c r="B469" s="186"/>
    </row>
    <row r="470" spans="1:2" ht="15" x14ac:dyDescent="0.2">
      <c r="A470" s="186"/>
      <c r="B470" s="186"/>
    </row>
    <row r="471" spans="1:2" ht="15" x14ac:dyDescent="0.2">
      <c r="A471" s="186"/>
      <c r="B471" s="186"/>
    </row>
    <row r="472" spans="1:2" ht="15" x14ac:dyDescent="0.2">
      <c r="A472" s="186"/>
      <c r="B472" s="186"/>
    </row>
    <row r="473" spans="1:2" ht="15" x14ac:dyDescent="0.2">
      <c r="A473" s="186"/>
      <c r="B473" s="186"/>
    </row>
    <row r="474" spans="1:2" ht="15" x14ac:dyDescent="0.2">
      <c r="A474" s="186"/>
      <c r="B474" s="186"/>
    </row>
    <row r="475" spans="1:2" ht="15" x14ac:dyDescent="0.2">
      <c r="A475" s="186"/>
      <c r="B475" s="186"/>
    </row>
    <row r="476" spans="1:2" ht="15" x14ac:dyDescent="0.2">
      <c r="A476" s="186"/>
      <c r="B476" s="186"/>
    </row>
    <row r="477" spans="1:2" ht="15" x14ac:dyDescent="0.2">
      <c r="A477" s="186"/>
      <c r="B477" s="186"/>
    </row>
    <row r="478" spans="1:2" ht="15" x14ac:dyDescent="0.2">
      <c r="A478" s="186"/>
      <c r="B478" s="186"/>
    </row>
    <row r="479" spans="1:2" ht="15" x14ac:dyDescent="0.2">
      <c r="A479" s="186"/>
      <c r="B479" s="186"/>
    </row>
    <row r="480" spans="1:2" ht="15" x14ac:dyDescent="0.2">
      <c r="A480" s="186"/>
      <c r="B480" s="186"/>
    </row>
    <row r="481" spans="1:2" ht="15" x14ac:dyDescent="0.2">
      <c r="A481" s="186"/>
      <c r="B481" s="186"/>
    </row>
    <row r="482" spans="1:2" ht="15" x14ac:dyDescent="0.2">
      <c r="A482" s="186"/>
      <c r="B482" s="186"/>
    </row>
    <row r="483" spans="1:2" ht="15" x14ac:dyDescent="0.2">
      <c r="A483" s="186"/>
      <c r="B483" s="186"/>
    </row>
    <row r="484" spans="1:2" ht="15" x14ac:dyDescent="0.2">
      <c r="A484" s="186"/>
      <c r="B484" s="186"/>
    </row>
    <row r="485" spans="1:2" ht="15" x14ac:dyDescent="0.2">
      <c r="A485" s="186"/>
      <c r="B485" s="186"/>
    </row>
    <row r="486" spans="1:2" ht="15" x14ac:dyDescent="0.2">
      <c r="A486" s="186"/>
      <c r="B486" s="186"/>
    </row>
    <row r="487" spans="1:2" ht="15" x14ac:dyDescent="0.2">
      <c r="A487" s="186"/>
      <c r="B487" s="186"/>
    </row>
    <row r="488" spans="1:2" ht="15" x14ac:dyDescent="0.2">
      <c r="A488" s="186"/>
      <c r="B488" s="186"/>
    </row>
    <row r="489" spans="1:2" ht="15" x14ac:dyDescent="0.2">
      <c r="A489" s="186"/>
      <c r="B489" s="186"/>
    </row>
    <row r="490" spans="1:2" ht="15" x14ac:dyDescent="0.2">
      <c r="A490" s="186"/>
      <c r="B490" s="186"/>
    </row>
    <row r="491" spans="1:2" ht="15" x14ac:dyDescent="0.2">
      <c r="A491" s="186"/>
      <c r="B491" s="186"/>
    </row>
    <row r="492" spans="1:2" ht="15" x14ac:dyDescent="0.2">
      <c r="A492" s="186"/>
      <c r="B492" s="186"/>
    </row>
    <row r="493" spans="1:2" ht="15" x14ac:dyDescent="0.2">
      <c r="A493" s="186"/>
      <c r="B493" s="186"/>
    </row>
    <row r="494" spans="1:2" ht="15" x14ac:dyDescent="0.2">
      <c r="A494" s="186"/>
      <c r="B494" s="186"/>
    </row>
    <row r="495" spans="1:2" ht="15" x14ac:dyDescent="0.2">
      <c r="A495" s="186"/>
      <c r="B495" s="186"/>
    </row>
    <row r="496" spans="1:2" ht="15" x14ac:dyDescent="0.2">
      <c r="A496" s="186"/>
      <c r="B496" s="186"/>
    </row>
    <row r="497" spans="1:2" ht="15" x14ac:dyDescent="0.2">
      <c r="A497" s="186"/>
      <c r="B497" s="186"/>
    </row>
    <row r="498" spans="1:2" ht="15" x14ac:dyDescent="0.2">
      <c r="A498" s="186"/>
      <c r="B498" s="186"/>
    </row>
    <row r="499" spans="1:2" ht="15" x14ac:dyDescent="0.2">
      <c r="A499" s="186"/>
      <c r="B499" s="186"/>
    </row>
    <row r="500" spans="1:2" ht="15" x14ac:dyDescent="0.2">
      <c r="A500" s="186"/>
      <c r="B500" s="186"/>
    </row>
    <row r="501" spans="1:2" ht="15" x14ac:dyDescent="0.2">
      <c r="A501" s="186"/>
      <c r="B501" s="186"/>
    </row>
    <row r="502" spans="1:2" ht="15" x14ac:dyDescent="0.2">
      <c r="A502" s="186"/>
      <c r="B502" s="186"/>
    </row>
    <row r="503" spans="1:2" ht="15" x14ac:dyDescent="0.2">
      <c r="A503" s="186"/>
      <c r="B503" s="186"/>
    </row>
    <row r="504" spans="1:2" ht="15" x14ac:dyDescent="0.2">
      <c r="A504" s="186"/>
      <c r="B504" s="186"/>
    </row>
    <row r="505" spans="1:2" ht="15" x14ac:dyDescent="0.2">
      <c r="A505" s="186"/>
      <c r="B505" s="186"/>
    </row>
    <row r="506" spans="1:2" ht="15" x14ac:dyDescent="0.2">
      <c r="A506" s="186"/>
      <c r="B506" s="186"/>
    </row>
    <row r="507" spans="1:2" ht="15" x14ac:dyDescent="0.2">
      <c r="A507" s="186"/>
      <c r="B507" s="186"/>
    </row>
    <row r="508" spans="1:2" ht="15" x14ac:dyDescent="0.2">
      <c r="A508" s="186"/>
      <c r="B508" s="186"/>
    </row>
    <row r="509" spans="1:2" ht="15" x14ac:dyDescent="0.2">
      <c r="A509" s="186"/>
      <c r="B509" s="186"/>
    </row>
    <row r="510" spans="1:2" ht="15" x14ac:dyDescent="0.2">
      <c r="A510" s="186"/>
      <c r="B510" s="186"/>
    </row>
    <row r="511" spans="1:2" ht="15" x14ac:dyDescent="0.2">
      <c r="A511" s="186"/>
      <c r="B511" s="186"/>
    </row>
    <row r="512" spans="1:2" ht="15" x14ac:dyDescent="0.2">
      <c r="A512" s="186"/>
      <c r="B512" s="186"/>
    </row>
    <row r="513" spans="1:2" ht="15" x14ac:dyDescent="0.2">
      <c r="A513" s="186"/>
      <c r="B513" s="186"/>
    </row>
    <row r="514" spans="1:2" ht="15" x14ac:dyDescent="0.2">
      <c r="A514" s="186"/>
      <c r="B514" s="186"/>
    </row>
    <row r="515" spans="1:2" ht="15" x14ac:dyDescent="0.2">
      <c r="A515" s="186"/>
      <c r="B515" s="186"/>
    </row>
    <row r="516" spans="1:2" ht="15" x14ac:dyDescent="0.2">
      <c r="A516" s="186"/>
      <c r="B516" s="186"/>
    </row>
    <row r="517" spans="1:2" ht="15" x14ac:dyDescent="0.2">
      <c r="A517" s="186"/>
      <c r="B517" s="186"/>
    </row>
    <row r="518" spans="1:2" ht="15" x14ac:dyDescent="0.2">
      <c r="A518" s="186"/>
      <c r="B518" s="186"/>
    </row>
    <row r="519" spans="1:2" ht="15" x14ac:dyDescent="0.2">
      <c r="A519" s="186"/>
      <c r="B519" s="186"/>
    </row>
    <row r="520" spans="1:2" ht="15" x14ac:dyDescent="0.2">
      <c r="A520" s="186"/>
      <c r="B520" s="186"/>
    </row>
    <row r="521" spans="1:2" ht="15" x14ac:dyDescent="0.2">
      <c r="A521" s="186"/>
      <c r="B521" s="186"/>
    </row>
    <row r="522" spans="1:2" ht="15" x14ac:dyDescent="0.2">
      <c r="A522" s="186"/>
      <c r="B522" s="186"/>
    </row>
    <row r="523" spans="1:2" ht="15" x14ac:dyDescent="0.2">
      <c r="A523" s="186"/>
      <c r="B523" s="186"/>
    </row>
    <row r="524" spans="1:2" ht="15" x14ac:dyDescent="0.2">
      <c r="A524" s="186"/>
      <c r="B524" s="186"/>
    </row>
    <row r="525" spans="1:2" ht="15" x14ac:dyDescent="0.2">
      <c r="A525" s="186"/>
      <c r="B525" s="186"/>
    </row>
    <row r="526" spans="1:2" ht="15" x14ac:dyDescent="0.2">
      <c r="A526" s="186"/>
      <c r="B526" s="186"/>
    </row>
    <row r="527" spans="1:2" ht="15" x14ac:dyDescent="0.2">
      <c r="A527" s="186"/>
      <c r="B527" s="186"/>
    </row>
    <row r="528" spans="1:2" ht="15" x14ac:dyDescent="0.2">
      <c r="A528" s="186"/>
      <c r="B528" s="186"/>
    </row>
    <row r="529" spans="1:2" ht="15" x14ac:dyDescent="0.2">
      <c r="A529" s="186"/>
      <c r="B529" s="186"/>
    </row>
    <row r="530" spans="1:2" ht="15" x14ac:dyDescent="0.2">
      <c r="A530" s="186"/>
      <c r="B530" s="186"/>
    </row>
    <row r="531" spans="1:2" ht="15" x14ac:dyDescent="0.2">
      <c r="A531" s="186"/>
      <c r="B531" s="186"/>
    </row>
    <row r="532" spans="1:2" ht="15" x14ac:dyDescent="0.2">
      <c r="A532" s="186"/>
      <c r="B532" s="186"/>
    </row>
    <row r="533" spans="1:2" ht="15" x14ac:dyDescent="0.2">
      <c r="A533" s="186"/>
      <c r="B533" s="186"/>
    </row>
    <row r="534" spans="1:2" ht="15" x14ac:dyDescent="0.2">
      <c r="A534" s="186"/>
      <c r="B534" s="186"/>
    </row>
    <row r="535" spans="1:2" ht="15" x14ac:dyDescent="0.2">
      <c r="A535" s="186"/>
      <c r="B535" s="186"/>
    </row>
    <row r="536" spans="1:2" ht="15" x14ac:dyDescent="0.2">
      <c r="A536" s="186"/>
      <c r="B536" s="186"/>
    </row>
    <row r="537" spans="1:2" ht="15" x14ac:dyDescent="0.2">
      <c r="A537" s="186"/>
      <c r="B537" s="186"/>
    </row>
    <row r="538" spans="1:2" ht="15" x14ac:dyDescent="0.2">
      <c r="A538" s="186"/>
      <c r="B538" s="186"/>
    </row>
    <row r="539" spans="1:2" ht="15" x14ac:dyDescent="0.2">
      <c r="A539" s="186"/>
      <c r="B539" s="186"/>
    </row>
    <row r="540" spans="1:2" ht="15" x14ac:dyDescent="0.2">
      <c r="A540" s="186"/>
      <c r="B540" s="186"/>
    </row>
    <row r="541" spans="1:2" ht="15" x14ac:dyDescent="0.2">
      <c r="A541" s="186"/>
      <c r="B541" s="186"/>
    </row>
    <row r="542" spans="1:2" ht="15" x14ac:dyDescent="0.2">
      <c r="A542" s="186"/>
      <c r="B542" s="186"/>
    </row>
    <row r="543" spans="1:2" ht="15" x14ac:dyDescent="0.2">
      <c r="A543" s="186"/>
      <c r="B543" s="186"/>
    </row>
    <row r="544" spans="1:2" ht="15" x14ac:dyDescent="0.2">
      <c r="A544" s="186"/>
      <c r="B544" s="186"/>
    </row>
    <row r="545" spans="1:2" ht="15" x14ac:dyDescent="0.2">
      <c r="A545" s="186"/>
      <c r="B545" s="186"/>
    </row>
    <row r="546" spans="1:2" ht="15" x14ac:dyDescent="0.2">
      <c r="A546" s="186"/>
      <c r="B546" s="186"/>
    </row>
    <row r="547" spans="1:2" ht="15" x14ac:dyDescent="0.2">
      <c r="A547" s="186"/>
      <c r="B547" s="186"/>
    </row>
    <row r="548" spans="1:2" ht="15" x14ac:dyDescent="0.2">
      <c r="A548" s="186"/>
      <c r="B548" s="186"/>
    </row>
    <row r="549" spans="1:2" ht="15" x14ac:dyDescent="0.2">
      <c r="A549" s="186"/>
      <c r="B549" s="186"/>
    </row>
    <row r="550" spans="1:2" ht="15" x14ac:dyDescent="0.2">
      <c r="A550" s="186"/>
      <c r="B550" s="186"/>
    </row>
    <row r="551" spans="1:2" ht="15" x14ac:dyDescent="0.2">
      <c r="A551" s="186"/>
      <c r="B551" s="186"/>
    </row>
    <row r="552" spans="1:2" ht="15" x14ac:dyDescent="0.2">
      <c r="A552" s="186"/>
      <c r="B552" s="186"/>
    </row>
    <row r="553" spans="1:2" ht="15" x14ac:dyDescent="0.2">
      <c r="A553" s="186"/>
      <c r="B553" s="186"/>
    </row>
    <row r="554" spans="1:2" ht="15" x14ac:dyDescent="0.2">
      <c r="A554" s="186"/>
      <c r="B554" s="186"/>
    </row>
    <row r="555" spans="1:2" ht="15" x14ac:dyDescent="0.2">
      <c r="A555" s="186"/>
      <c r="B555" s="186"/>
    </row>
    <row r="556" spans="1:2" ht="15" x14ac:dyDescent="0.2">
      <c r="A556" s="186"/>
      <c r="B556" s="186"/>
    </row>
    <row r="557" spans="1:2" ht="15" x14ac:dyDescent="0.2">
      <c r="A557" s="186"/>
      <c r="B557" s="186"/>
    </row>
    <row r="558" spans="1:2" ht="15" x14ac:dyDescent="0.2">
      <c r="A558" s="186"/>
      <c r="B558" s="186"/>
    </row>
    <row r="559" spans="1:2" ht="15" x14ac:dyDescent="0.2">
      <c r="A559" s="186"/>
      <c r="B559" s="186"/>
    </row>
    <row r="560" spans="1:2" ht="15" x14ac:dyDescent="0.2">
      <c r="A560" s="186"/>
      <c r="B560" s="186"/>
    </row>
    <row r="561" spans="1:2" ht="15" x14ac:dyDescent="0.2">
      <c r="A561" s="186"/>
      <c r="B561" s="186"/>
    </row>
    <row r="562" spans="1:2" ht="15" x14ac:dyDescent="0.2">
      <c r="A562" s="186"/>
      <c r="B562" s="186"/>
    </row>
    <row r="563" spans="1:2" ht="15" x14ac:dyDescent="0.2">
      <c r="A563" s="186"/>
      <c r="B563" s="186"/>
    </row>
    <row r="564" spans="1:2" ht="15" x14ac:dyDescent="0.2">
      <c r="A564" s="186"/>
      <c r="B564" s="186"/>
    </row>
    <row r="565" spans="1:2" ht="15" x14ac:dyDescent="0.2">
      <c r="A565" s="186"/>
      <c r="B565" s="186"/>
    </row>
    <row r="566" spans="1:2" ht="15" x14ac:dyDescent="0.2">
      <c r="A566" s="186"/>
      <c r="B566" s="186"/>
    </row>
    <row r="567" spans="1:2" ht="15" x14ac:dyDescent="0.2">
      <c r="A567" s="186"/>
      <c r="B567" s="186"/>
    </row>
    <row r="568" spans="1:2" ht="15" x14ac:dyDescent="0.2">
      <c r="A568" s="186"/>
      <c r="B568" s="186"/>
    </row>
    <row r="569" spans="1:2" ht="15" x14ac:dyDescent="0.2">
      <c r="A569" s="186"/>
      <c r="B569" s="186"/>
    </row>
    <row r="570" spans="1:2" ht="15" x14ac:dyDescent="0.2">
      <c r="A570" s="186"/>
      <c r="B570" s="186"/>
    </row>
    <row r="571" spans="1:2" ht="15" x14ac:dyDescent="0.2">
      <c r="A571" s="186"/>
      <c r="B571" s="186"/>
    </row>
    <row r="572" spans="1:2" ht="15" x14ac:dyDescent="0.2">
      <c r="A572" s="186"/>
      <c r="B572" s="186"/>
    </row>
    <row r="573" spans="1:2" ht="15" x14ac:dyDescent="0.2">
      <c r="A573" s="186"/>
      <c r="B573" s="186"/>
    </row>
    <row r="574" spans="1:2" ht="15" x14ac:dyDescent="0.2">
      <c r="A574" s="186"/>
      <c r="B574" s="186"/>
    </row>
    <row r="575" spans="1:2" ht="15" x14ac:dyDescent="0.2">
      <c r="A575" s="186"/>
      <c r="B575" s="186"/>
    </row>
    <row r="576" spans="1:2" ht="15" x14ac:dyDescent="0.2">
      <c r="A576" s="186"/>
      <c r="B576" s="186"/>
    </row>
    <row r="577" spans="1:2" ht="15" x14ac:dyDescent="0.2">
      <c r="A577" s="186"/>
      <c r="B577" s="186"/>
    </row>
    <row r="578" spans="1:2" ht="15" x14ac:dyDescent="0.2">
      <c r="A578" s="186"/>
      <c r="B578" s="186"/>
    </row>
    <row r="579" spans="1:2" ht="15" x14ac:dyDescent="0.2">
      <c r="A579" s="186"/>
      <c r="B579" s="186"/>
    </row>
    <row r="580" spans="1:2" ht="15" x14ac:dyDescent="0.2">
      <c r="A580" s="186"/>
      <c r="B580" s="186"/>
    </row>
    <row r="581" spans="1:2" ht="15" x14ac:dyDescent="0.2">
      <c r="A581" s="186"/>
      <c r="B581" s="186"/>
    </row>
    <row r="582" spans="1:2" ht="15" x14ac:dyDescent="0.2">
      <c r="A582" s="186"/>
      <c r="B582" s="186"/>
    </row>
    <row r="583" spans="1:2" ht="15" x14ac:dyDescent="0.2">
      <c r="A583" s="186"/>
      <c r="B583" s="186"/>
    </row>
    <row r="584" spans="1:2" ht="15" x14ac:dyDescent="0.2">
      <c r="A584" s="186"/>
      <c r="B584" s="186"/>
    </row>
    <row r="585" spans="1:2" ht="15" x14ac:dyDescent="0.2">
      <c r="A585" s="186"/>
      <c r="B585" s="186"/>
    </row>
    <row r="586" spans="1:2" ht="15" x14ac:dyDescent="0.2">
      <c r="A586" s="186"/>
      <c r="B586" s="186"/>
    </row>
    <row r="587" spans="1:2" ht="15" x14ac:dyDescent="0.2">
      <c r="A587" s="186"/>
      <c r="B587" s="186"/>
    </row>
    <row r="588" spans="1:2" ht="15" x14ac:dyDescent="0.2">
      <c r="A588" s="186"/>
      <c r="B588" s="186"/>
    </row>
    <row r="589" spans="1:2" ht="15" x14ac:dyDescent="0.2">
      <c r="A589" s="186"/>
      <c r="B589" s="186"/>
    </row>
    <row r="590" spans="1:2" ht="15" x14ac:dyDescent="0.2">
      <c r="A590" s="186"/>
      <c r="B590" s="186"/>
    </row>
    <row r="591" spans="1:2" ht="15" x14ac:dyDescent="0.2">
      <c r="A591" s="186"/>
      <c r="B591" s="186"/>
    </row>
    <row r="592" spans="1:2" ht="15" x14ac:dyDescent="0.2">
      <c r="A592" s="186"/>
      <c r="B592" s="186"/>
    </row>
    <row r="593" spans="1:2" ht="15" x14ac:dyDescent="0.2">
      <c r="A593" s="186"/>
      <c r="B593" s="186"/>
    </row>
    <row r="594" spans="1:2" ht="15" x14ac:dyDescent="0.2">
      <c r="A594" s="186"/>
      <c r="B594" s="186"/>
    </row>
    <row r="595" spans="1:2" ht="15" x14ac:dyDescent="0.2">
      <c r="A595" s="186"/>
      <c r="B595" s="186"/>
    </row>
    <row r="596" spans="1:2" ht="15" x14ac:dyDescent="0.2">
      <c r="A596" s="186"/>
      <c r="B596" s="186"/>
    </row>
    <row r="597" spans="1:2" ht="15" x14ac:dyDescent="0.2">
      <c r="A597" s="186"/>
      <c r="B597" s="186"/>
    </row>
    <row r="598" spans="1:2" ht="15" x14ac:dyDescent="0.2">
      <c r="A598" s="186"/>
      <c r="B598" s="186"/>
    </row>
    <row r="599" spans="1:2" ht="15" x14ac:dyDescent="0.2">
      <c r="A599" s="186"/>
      <c r="B599" s="186"/>
    </row>
    <row r="600" spans="1:2" ht="15" x14ac:dyDescent="0.2">
      <c r="A600" s="186"/>
      <c r="B600" s="186"/>
    </row>
    <row r="601" spans="1:2" ht="15" x14ac:dyDescent="0.2">
      <c r="A601" s="186"/>
      <c r="B601" s="186"/>
    </row>
    <row r="602" spans="1:2" ht="15" x14ac:dyDescent="0.2">
      <c r="A602" s="186"/>
      <c r="B602" s="186"/>
    </row>
    <row r="603" spans="1:2" ht="15" x14ac:dyDescent="0.2">
      <c r="A603" s="186"/>
      <c r="B603" s="186"/>
    </row>
    <row r="604" spans="1:2" ht="15" x14ac:dyDescent="0.2">
      <c r="A604" s="186"/>
      <c r="B604" s="186"/>
    </row>
    <row r="605" spans="1:2" ht="15" x14ac:dyDescent="0.2">
      <c r="A605" s="186"/>
      <c r="B605" s="186"/>
    </row>
    <row r="606" spans="1:2" ht="15" x14ac:dyDescent="0.2">
      <c r="A606" s="186"/>
      <c r="B606" s="186"/>
    </row>
    <row r="607" spans="1:2" ht="15" x14ac:dyDescent="0.2">
      <c r="A607" s="186"/>
      <c r="B607" s="186"/>
    </row>
    <row r="608" spans="1:2" ht="15" x14ac:dyDescent="0.2">
      <c r="A608" s="186"/>
      <c r="B608" s="186"/>
    </row>
    <row r="609" spans="1:2" ht="15" x14ac:dyDescent="0.2">
      <c r="A609" s="186"/>
      <c r="B609" s="186"/>
    </row>
    <row r="610" spans="1:2" ht="15" x14ac:dyDescent="0.2">
      <c r="A610" s="186"/>
      <c r="B610" s="186"/>
    </row>
    <row r="611" spans="1:2" ht="15" x14ac:dyDescent="0.2">
      <c r="A611" s="186"/>
      <c r="B611" s="186"/>
    </row>
    <row r="612" spans="1:2" ht="15" x14ac:dyDescent="0.2">
      <c r="A612" s="186"/>
      <c r="B612" s="186"/>
    </row>
    <row r="613" spans="1:2" ht="15" x14ac:dyDescent="0.2">
      <c r="A613" s="186"/>
      <c r="B613" s="186"/>
    </row>
    <row r="614" spans="1:2" ht="15" x14ac:dyDescent="0.2">
      <c r="A614" s="186"/>
      <c r="B614" s="186"/>
    </row>
    <row r="615" spans="1:2" ht="15" x14ac:dyDescent="0.2">
      <c r="A615" s="186"/>
      <c r="B615" s="186"/>
    </row>
    <row r="616" spans="1:2" ht="15" x14ac:dyDescent="0.2">
      <c r="A616" s="186"/>
      <c r="B616" s="186"/>
    </row>
    <row r="617" spans="1:2" ht="15" x14ac:dyDescent="0.2">
      <c r="A617" s="186"/>
      <c r="B617" s="186"/>
    </row>
    <row r="618" spans="1:2" ht="15" x14ac:dyDescent="0.2">
      <c r="A618" s="186"/>
      <c r="B618" s="186"/>
    </row>
    <row r="619" spans="1:2" ht="15" x14ac:dyDescent="0.2">
      <c r="A619" s="186"/>
      <c r="B619" s="186"/>
    </row>
    <row r="620" spans="1:2" ht="15" x14ac:dyDescent="0.2">
      <c r="A620" s="186"/>
      <c r="B620" s="186"/>
    </row>
    <row r="621" spans="1:2" ht="15" x14ac:dyDescent="0.2">
      <c r="A621" s="186"/>
      <c r="B621" s="186"/>
    </row>
    <row r="622" spans="1:2" ht="15" x14ac:dyDescent="0.2">
      <c r="A622" s="186"/>
      <c r="B622" s="186"/>
    </row>
    <row r="623" spans="1:2" ht="15" x14ac:dyDescent="0.2">
      <c r="A623" s="186"/>
      <c r="B623" s="186"/>
    </row>
    <row r="624" spans="1:2" ht="15" x14ac:dyDescent="0.2">
      <c r="A624" s="186"/>
      <c r="B624" s="186"/>
    </row>
    <row r="625" spans="1:2" ht="15" x14ac:dyDescent="0.2">
      <c r="A625" s="186"/>
      <c r="B625" s="186"/>
    </row>
    <row r="626" spans="1:2" ht="15" x14ac:dyDescent="0.2">
      <c r="A626" s="186"/>
      <c r="B626" s="186"/>
    </row>
    <row r="627" spans="1:2" ht="15" x14ac:dyDescent="0.2">
      <c r="A627" s="186"/>
      <c r="B627" s="186"/>
    </row>
    <row r="628" spans="1:2" ht="15" x14ac:dyDescent="0.2">
      <c r="A628" s="186"/>
      <c r="B628" s="186"/>
    </row>
    <row r="629" spans="1:2" ht="15" x14ac:dyDescent="0.2">
      <c r="A629" s="186"/>
      <c r="B629" s="186"/>
    </row>
    <row r="630" spans="1:2" ht="15" x14ac:dyDescent="0.2">
      <c r="A630" s="186"/>
      <c r="B630" s="186"/>
    </row>
    <row r="631" spans="1:2" ht="15" x14ac:dyDescent="0.2">
      <c r="A631" s="186"/>
      <c r="B631" s="186"/>
    </row>
    <row r="632" spans="1:2" ht="15" x14ac:dyDescent="0.2">
      <c r="A632" s="186"/>
      <c r="B632" s="186"/>
    </row>
    <row r="633" spans="1:2" ht="15" x14ac:dyDescent="0.2">
      <c r="A633" s="186"/>
      <c r="B633" s="186"/>
    </row>
    <row r="634" spans="1:2" ht="15" x14ac:dyDescent="0.2">
      <c r="A634" s="186"/>
      <c r="B634" s="186"/>
    </row>
    <row r="635" spans="1:2" ht="15" x14ac:dyDescent="0.2">
      <c r="A635" s="186"/>
      <c r="B635" s="186"/>
    </row>
    <row r="636" spans="1:2" ht="15" x14ac:dyDescent="0.2">
      <c r="A636" s="186"/>
      <c r="B636" s="186"/>
    </row>
    <row r="637" spans="1:2" ht="15" x14ac:dyDescent="0.2">
      <c r="A637" s="186"/>
      <c r="B637" s="186"/>
    </row>
    <row r="638" spans="1:2" ht="15" x14ac:dyDescent="0.2">
      <c r="A638" s="186"/>
      <c r="B638" s="186"/>
    </row>
    <row r="639" spans="1:2" ht="15" x14ac:dyDescent="0.2">
      <c r="A639" s="186"/>
      <c r="B639" s="186"/>
    </row>
    <row r="640" spans="1:2" ht="15" x14ac:dyDescent="0.2">
      <c r="A640" s="186"/>
      <c r="B640" s="186"/>
    </row>
    <row r="641" spans="1:2" ht="15" x14ac:dyDescent="0.2">
      <c r="A641" s="186"/>
      <c r="B641" s="186"/>
    </row>
    <row r="642" spans="1:2" ht="15" x14ac:dyDescent="0.2">
      <c r="A642" s="186"/>
      <c r="B642" s="186"/>
    </row>
    <row r="643" spans="1:2" ht="15" x14ac:dyDescent="0.2">
      <c r="A643" s="186"/>
      <c r="B643" s="186"/>
    </row>
    <row r="644" spans="1:2" ht="15" x14ac:dyDescent="0.2">
      <c r="A644" s="186"/>
      <c r="B644" s="186"/>
    </row>
    <row r="645" spans="1:2" ht="15" x14ac:dyDescent="0.2">
      <c r="A645" s="186"/>
      <c r="B645" s="186"/>
    </row>
    <row r="646" spans="1:2" ht="15" x14ac:dyDescent="0.2">
      <c r="A646" s="186"/>
      <c r="B646" s="186"/>
    </row>
    <row r="647" spans="1:2" ht="15" x14ac:dyDescent="0.2">
      <c r="A647" s="186"/>
      <c r="B647" s="186"/>
    </row>
    <row r="648" spans="1:2" ht="15" x14ac:dyDescent="0.2">
      <c r="A648" s="186"/>
      <c r="B648" s="186"/>
    </row>
    <row r="649" spans="1:2" ht="15" x14ac:dyDescent="0.2">
      <c r="A649" s="186"/>
      <c r="B649" s="186"/>
    </row>
    <row r="650" spans="1:2" ht="15" x14ac:dyDescent="0.2">
      <c r="A650" s="186"/>
      <c r="B650" s="186"/>
    </row>
    <row r="651" spans="1:2" ht="15" x14ac:dyDescent="0.2">
      <c r="A651" s="186"/>
      <c r="B651" s="186"/>
    </row>
    <row r="652" spans="1:2" ht="15" x14ac:dyDescent="0.2">
      <c r="A652" s="186"/>
      <c r="B652" s="186"/>
    </row>
    <row r="653" spans="1:2" ht="15" x14ac:dyDescent="0.2">
      <c r="A653" s="186"/>
      <c r="B653" s="186"/>
    </row>
  </sheetData>
  <mergeCells count="34">
    <mergeCell ref="H7:I7"/>
    <mergeCell ref="A9:A10"/>
    <mergeCell ref="B9:B10"/>
    <mergeCell ref="C9:C10"/>
    <mergeCell ref="D9:D10"/>
    <mergeCell ref="I9:I10"/>
    <mergeCell ref="G9:G10"/>
    <mergeCell ref="L7:L8"/>
    <mergeCell ref="A33:A34"/>
    <mergeCell ref="B33:B34"/>
    <mergeCell ref="A29:A30"/>
    <mergeCell ref="B29:B30"/>
    <mergeCell ref="A31:A32"/>
    <mergeCell ref="B31:B32"/>
    <mergeCell ref="A27:A28"/>
    <mergeCell ref="B27:B28"/>
    <mergeCell ref="A19:A20"/>
    <mergeCell ref="B19:B20"/>
    <mergeCell ref="A21:A22"/>
    <mergeCell ref="A15:A16"/>
    <mergeCell ref="B15:B16"/>
    <mergeCell ref="A17:A18"/>
    <mergeCell ref="F9:F10"/>
    <mergeCell ref="A25:A26"/>
    <mergeCell ref="B25:B26"/>
    <mergeCell ref="E9:E10"/>
    <mergeCell ref="B17:B18"/>
    <mergeCell ref="A23:A24"/>
    <mergeCell ref="B23:B24"/>
    <mergeCell ref="B21:B22"/>
    <mergeCell ref="A11:A12"/>
    <mergeCell ref="B11:B12"/>
    <mergeCell ref="A13:A14"/>
    <mergeCell ref="B13:B14"/>
  </mergeCells>
  <phoneticPr fontId="2" type="noConversion"/>
  <pageMargins left="0.39370078740157483" right="0" top="0.78740157480314965" bottom="0.19685039370078741" header="0.51181102362204722" footer="0.51181102362204722"/>
  <pageSetup paperSize="9" scale="75" firstPageNumber="334" orientation="landscape" useFirstPageNumber="1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93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94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118" t="s">
        <v>109</v>
      </c>
      <c r="F6" s="38"/>
      <c r="G6" s="39" t="s">
        <v>3</v>
      </c>
      <c r="I6" s="40">
        <v>1212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5532000</v>
      </c>
      <c r="F16" s="218">
        <v>26573518.73</v>
      </c>
      <c r="G16" s="9">
        <f>H16+I16</f>
        <v>26577553.27</v>
      </c>
      <c r="H16" s="217">
        <v>26547924.27</v>
      </c>
      <c r="I16" s="217">
        <v>29629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5532000</v>
      </c>
      <c r="F18" s="218">
        <v>26643036.73</v>
      </c>
      <c r="G18" s="9">
        <f>H18+I18</f>
        <v>26660232.100000001</v>
      </c>
      <c r="H18" s="217">
        <v>26560258.600000001</v>
      </c>
      <c r="I18" s="217">
        <v>99973.5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82678.830000001937</v>
      </c>
      <c r="H24" s="64">
        <f>H18-H16-H22</f>
        <v>12334.330000001937</v>
      </c>
      <c r="I24" s="64">
        <f>I18-I16-I22</f>
        <v>70344.5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82678.83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8200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74478.83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0</v>
      </c>
      <c r="H31" s="75"/>
      <c r="I31" s="69"/>
    </row>
    <row r="32" spans="1:10" s="6" customFormat="1" x14ac:dyDescent="0.2">
      <c r="A32" s="310"/>
      <c r="B32" s="311"/>
      <c r="C32" s="311"/>
      <c r="D32" s="311"/>
      <c r="E32" s="311"/>
      <c r="F32" s="311"/>
      <c r="G32" s="311"/>
      <c r="H32" s="311"/>
      <c r="I32" s="311"/>
    </row>
    <row r="33" spans="1:10" s="6" customFormat="1" x14ac:dyDescent="0.2">
      <c r="A33" s="311"/>
      <c r="B33" s="311"/>
      <c r="C33" s="311"/>
      <c r="D33" s="311"/>
      <c r="E33" s="311"/>
      <c r="F33" s="311"/>
      <c r="G33" s="311"/>
      <c r="H33" s="311"/>
      <c r="I33" s="311"/>
    </row>
    <row r="34" spans="1:10" x14ac:dyDescent="0.2">
      <c r="A34" s="311"/>
      <c r="B34" s="311"/>
      <c r="C34" s="311"/>
      <c r="D34" s="311"/>
      <c r="E34" s="311"/>
      <c r="F34" s="311"/>
      <c r="G34" s="311"/>
      <c r="H34" s="311"/>
      <c r="I34" s="311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225000</v>
      </c>
      <c r="G37" s="83">
        <v>190179</v>
      </c>
      <c r="H37" s="219"/>
      <c r="I37" s="84">
        <f>G37/F37</f>
        <v>0.84523999999999999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179131</v>
      </c>
      <c r="G38" s="83">
        <v>179131</v>
      </c>
      <c r="H38" s="219"/>
      <c r="I38" s="84">
        <f>G38/F38</f>
        <v>1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159131</v>
      </c>
      <c r="G40" s="83">
        <v>159131</v>
      </c>
      <c r="H40" s="219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19"/>
      <c r="I41" s="89" t="s">
        <v>104</v>
      </c>
      <c r="J41" s="13"/>
    </row>
    <row r="42" spans="1:10" ht="16.5" x14ac:dyDescent="0.35">
      <c r="A42" s="81"/>
      <c r="B42" s="54"/>
      <c r="C42" s="54"/>
      <c r="D42" s="119"/>
      <c r="E42" s="119"/>
      <c r="F42" s="88"/>
      <c r="G42" s="83"/>
      <c r="H42" s="68"/>
      <c r="I42" s="89"/>
      <c r="J42" s="13"/>
    </row>
    <row r="43" spans="1:10" ht="19.5" thickBot="1" x14ac:dyDescent="0.45">
      <c r="A43" s="51" t="s">
        <v>24</v>
      </c>
      <c r="B43" s="51" t="s">
        <v>25</v>
      </c>
      <c r="C43" s="53"/>
      <c r="D43" s="55"/>
      <c r="E43" s="55"/>
      <c r="F43" s="91"/>
      <c r="G43" s="92"/>
      <c r="H43" s="307" t="s">
        <v>42</v>
      </c>
      <c r="I43" s="308"/>
      <c r="J43" s="13"/>
    </row>
    <row r="44" spans="1:10" ht="18.75" thickTop="1" x14ac:dyDescent="0.35">
      <c r="A44" s="195"/>
      <c r="B44" s="196"/>
      <c r="C44" s="197"/>
      <c r="D44" s="196"/>
      <c r="E44" s="198" t="s">
        <v>125</v>
      </c>
      <c r="F44" s="199" t="s">
        <v>26</v>
      </c>
      <c r="G44" s="200" t="s">
        <v>27</v>
      </c>
      <c r="H44" s="201" t="s">
        <v>28</v>
      </c>
      <c r="I44" s="202" t="s">
        <v>41</v>
      </c>
      <c r="J44" s="13"/>
    </row>
    <row r="45" spans="1:10" x14ac:dyDescent="0.2">
      <c r="A45" s="203"/>
      <c r="B45" s="204"/>
      <c r="C45" s="204"/>
      <c r="D45" s="204"/>
      <c r="E45" s="203"/>
      <c r="F45" s="306"/>
      <c r="G45" s="205"/>
      <c r="H45" s="206">
        <v>41274</v>
      </c>
      <c r="I45" s="207">
        <v>41274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8"/>
      <c r="H46" s="208"/>
      <c r="I46" s="209"/>
      <c r="J46" s="13"/>
    </row>
    <row r="47" spans="1:10" ht="13.5" thickBot="1" x14ac:dyDescent="0.25">
      <c r="A47" s="210"/>
      <c r="B47" s="211"/>
      <c r="C47" s="211"/>
      <c r="D47" s="211"/>
      <c r="E47" s="210"/>
      <c r="F47" s="212"/>
      <c r="G47" s="213"/>
      <c r="H47" s="213"/>
      <c r="I47" s="214"/>
      <c r="J47" s="13"/>
    </row>
    <row r="48" spans="1:10" ht="13.5" thickTop="1" x14ac:dyDescent="0.2">
      <c r="A48" s="93"/>
      <c r="B48" s="94"/>
      <c r="C48" s="94" t="s">
        <v>21</v>
      </c>
      <c r="D48" s="94"/>
      <c r="E48" s="95">
        <v>43984</v>
      </c>
      <c r="F48" s="96">
        <v>5000</v>
      </c>
      <c r="G48" s="97">
        <v>4000</v>
      </c>
      <c r="H48" s="97">
        <f>E48+F48-G48</f>
        <v>44984</v>
      </c>
      <c r="I48" s="120">
        <f>H48</f>
        <v>44984</v>
      </c>
      <c r="J48" s="13"/>
    </row>
    <row r="49" spans="1:10" x14ac:dyDescent="0.2">
      <c r="A49" s="99"/>
      <c r="B49" s="100"/>
      <c r="C49" s="100" t="s">
        <v>29</v>
      </c>
      <c r="D49" s="100"/>
      <c r="E49" s="101">
        <v>37040.160000000003</v>
      </c>
      <c r="F49" s="102">
        <v>147901</v>
      </c>
      <c r="G49" s="103">
        <v>147630</v>
      </c>
      <c r="H49" s="103">
        <f>E49+F49-G49</f>
        <v>37311.160000000003</v>
      </c>
      <c r="I49" s="121">
        <v>36557.03</v>
      </c>
      <c r="J49" s="13"/>
    </row>
    <row r="50" spans="1:10" x14ac:dyDescent="0.2">
      <c r="A50" s="99"/>
      <c r="B50" s="100"/>
      <c r="C50" s="100" t="s">
        <v>20</v>
      </c>
      <c r="D50" s="100"/>
      <c r="E50" s="101">
        <v>141957.16</v>
      </c>
      <c r="F50" s="102">
        <f>45000.19+38559.8</f>
        <v>83559.990000000005</v>
      </c>
      <c r="G50" s="103">
        <v>36500</v>
      </c>
      <c r="H50" s="103">
        <f t="shared" ref="H50:H51" si="0">E50+F50-G50</f>
        <v>189017.15000000002</v>
      </c>
      <c r="I50" s="121">
        <f>H50</f>
        <v>189017.15000000002</v>
      </c>
      <c r="J50" s="13"/>
    </row>
    <row r="51" spans="1:10" x14ac:dyDescent="0.2">
      <c r="A51" s="99"/>
      <c r="B51" s="100"/>
      <c r="C51" s="100" t="s">
        <v>30</v>
      </c>
      <c r="D51" s="100"/>
      <c r="E51" s="101">
        <v>79437.83</v>
      </c>
      <c r="F51" s="102">
        <v>8276811</v>
      </c>
      <c r="G51" s="103">
        <v>8252428</v>
      </c>
      <c r="H51" s="103">
        <f t="shared" si="0"/>
        <v>103820.83000000007</v>
      </c>
      <c r="I51" s="121">
        <f>H51</f>
        <v>103820.83000000007</v>
      </c>
      <c r="J51" s="13"/>
    </row>
    <row r="52" spans="1:10" ht="18.75" thickBot="1" x14ac:dyDescent="0.4">
      <c r="A52" s="105" t="s">
        <v>12</v>
      </c>
      <c r="B52" s="106"/>
      <c r="C52" s="106"/>
      <c r="D52" s="106"/>
      <c r="E52" s="107">
        <f>E48+E49+E50+E51</f>
        <v>302419.15000000002</v>
      </c>
      <c r="F52" s="108">
        <f>F48+F49+F50+F51</f>
        <v>8513271.9900000002</v>
      </c>
      <c r="G52" s="108">
        <f>G48+G49+G50+G51</f>
        <v>8440558</v>
      </c>
      <c r="H52" s="108">
        <f>H48+H49+H50+H51</f>
        <v>375133.14000000013</v>
      </c>
      <c r="I52" s="109">
        <f>I48+I49+I50+I51</f>
        <v>374379.01000000013</v>
      </c>
      <c r="J52" s="13"/>
    </row>
    <row r="53" spans="1:10" ht="18.75" thickTop="1" x14ac:dyDescent="0.35">
      <c r="A53" s="110"/>
      <c r="B53" s="87"/>
      <c r="C53" s="87"/>
      <c r="D53" s="55"/>
      <c r="E53" s="55"/>
      <c r="F53" s="91"/>
      <c r="G53" s="92"/>
      <c r="H53" s="111"/>
      <c r="I53" s="111"/>
      <c r="J53" s="13"/>
    </row>
    <row r="54" spans="1:10" ht="18" x14ac:dyDescent="0.35">
      <c r="A54" s="110"/>
      <c r="B54" s="87"/>
      <c r="C54" s="87"/>
      <c r="D54" s="55"/>
      <c r="E54" s="55"/>
      <c r="F54" s="91"/>
      <c r="G54" s="112"/>
      <c r="H54" s="113"/>
      <c r="I54" s="113"/>
      <c r="J54" s="13"/>
    </row>
    <row r="55" spans="1:10" ht="1.5" customHeight="1" x14ac:dyDescent="0.35">
      <c r="A55" s="114"/>
      <c r="B55" s="115"/>
      <c r="C55" s="115"/>
      <c r="D55" s="116"/>
      <c r="E55" s="116"/>
      <c r="F55" s="113"/>
      <c r="G55" s="113"/>
      <c r="H55" s="113"/>
      <c r="I55" s="113"/>
      <c r="J55" s="13"/>
    </row>
    <row r="56" spans="1:10" x14ac:dyDescent="0.2">
      <c r="A56" s="117"/>
      <c r="B56" s="117"/>
      <c r="C56" s="117"/>
      <c r="D56" s="117"/>
      <c r="E56" s="117"/>
      <c r="F56" s="117"/>
      <c r="G56" s="117"/>
      <c r="H56" s="117"/>
      <c r="I56" s="117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4.8554687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95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96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118" t="s">
        <v>110</v>
      </c>
      <c r="F6" s="38"/>
      <c r="G6" s="39" t="s">
        <v>3</v>
      </c>
      <c r="I6" s="40">
        <v>1305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663000</v>
      </c>
      <c r="F16" s="218">
        <v>5732819.3899999997</v>
      </c>
      <c r="G16" s="9">
        <f>H16+I16</f>
        <v>5732404.3899999997</v>
      </c>
      <c r="H16" s="217">
        <v>5725584.3899999997</v>
      </c>
      <c r="I16" s="217">
        <v>6820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663000</v>
      </c>
      <c r="F18" s="218">
        <v>5733507.0199999996</v>
      </c>
      <c r="G18" s="9">
        <f>H18+I18</f>
        <v>5733092.0199999996</v>
      </c>
      <c r="H18" s="217">
        <v>5726272.0199999996</v>
      </c>
      <c r="I18" s="217">
        <v>6820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687.62999999988824</v>
      </c>
      <c r="H24" s="64">
        <f>H18-H16-H22</f>
        <v>687.62999999988824</v>
      </c>
      <c r="I24" s="64">
        <f>I18-I16-I22</f>
        <v>0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687.63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0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687.63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0</v>
      </c>
      <c r="H31" s="75"/>
      <c r="I31" s="69"/>
    </row>
    <row r="32" spans="1:10" s="6" customFormat="1" x14ac:dyDescent="0.2">
      <c r="A32" s="310"/>
      <c r="B32" s="311"/>
      <c r="C32" s="311"/>
      <c r="D32" s="311"/>
      <c r="E32" s="311"/>
      <c r="F32" s="311"/>
      <c r="G32" s="311"/>
      <c r="H32" s="311"/>
      <c r="I32" s="311"/>
    </row>
    <row r="33" spans="1:10" s="6" customFormat="1" x14ac:dyDescent="0.2">
      <c r="A33" s="311"/>
      <c r="B33" s="311"/>
      <c r="C33" s="311"/>
      <c r="D33" s="311"/>
      <c r="E33" s="311"/>
      <c r="F33" s="311"/>
      <c r="G33" s="311"/>
      <c r="H33" s="311"/>
      <c r="I33" s="311"/>
    </row>
    <row r="34" spans="1:10" x14ac:dyDescent="0.2">
      <c r="A34" s="311"/>
      <c r="B34" s="311"/>
      <c r="C34" s="311"/>
      <c r="D34" s="311"/>
      <c r="E34" s="311"/>
      <c r="F34" s="311"/>
      <c r="G34" s="311"/>
      <c r="H34" s="311"/>
      <c r="I34" s="311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0</v>
      </c>
      <c r="G37" s="83">
        <v>0</v>
      </c>
      <c r="H37" s="219"/>
      <c r="I37" s="84" t="s">
        <v>104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5000</v>
      </c>
      <c r="G38" s="83">
        <v>4585</v>
      </c>
      <c r="H38" s="219"/>
      <c r="I38" s="84">
        <f>G38/F38</f>
        <v>0.91700000000000004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4000</v>
      </c>
      <c r="G40" s="83">
        <v>4000</v>
      </c>
      <c r="H40" s="219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19"/>
      <c r="I41" s="89" t="s">
        <v>104</v>
      </c>
      <c r="J41" s="13"/>
    </row>
    <row r="42" spans="1:10" ht="15" customHeight="1" x14ac:dyDescent="0.2">
      <c r="A42" s="315" t="s">
        <v>133</v>
      </c>
      <c r="B42" s="316"/>
      <c r="C42" s="316"/>
      <c r="D42" s="316"/>
      <c r="E42" s="316"/>
      <c r="F42" s="316"/>
      <c r="G42" s="316"/>
      <c r="H42" s="316"/>
      <c r="I42" s="316"/>
      <c r="J42" s="13"/>
    </row>
    <row r="43" spans="1:10" ht="15" customHeight="1" x14ac:dyDescent="0.2">
      <c r="A43" s="90"/>
      <c r="B43" s="90"/>
      <c r="C43" s="90"/>
      <c r="D43" s="90"/>
      <c r="E43" s="90"/>
      <c r="F43" s="90"/>
      <c r="G43" s="90"/>
      <c r="H43" s="90"/>
      <c r="I43" s="90"/>
      <c r="J43" s="13"/>
    </row>
    <row r="44" spans="1:10" ht="19.5" thickBot="1" x14ac:dyDescent="0.45">
      <c r="A44" s="51" t="s">
        <v>24</v>
      </c>
      <c r="B44" s="51" t="s">
        <v>25</v>
      </c>
      <c r="C44" s="53"/>
      <c r="D44" s="55"/>
      <c r="E44" s="55"/>
      <c r="F44" s="91"/>
      <c r="G44" s="92"/>
      <c r="H44" s="307" t="s">
        <v>42</v>
      </c>
      <c r="I44" s="308"/>
      <c r="J44" s="13"/>
    </row>
    <row r="45" spans="1:10" ht="18.75" thickTop="1" x14ac:dyDescent="0.35">
      <c r="A45" s="195"/>
      <c r="B45" s="196"/>
      <c r="C45" s="197"/>
      <c r="D45" s="196"/>
      <c r="E45" s="198" t="s">
        <v>125</v>
      </c>
      <c r="F45" s="199" t="s">
        <v>26</v>
      </c>
      <c r="G45" s="200" t="s">
        <v>27</v>
      </c>
      <c r="H45" s="201" t="s">
        <v>28</v>
      </c>
      <c r="I45" s="202" t="s">
        <v>41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5"/>
      <c r="H46" s="206">
        <v>41274</v>
      </c>
      <c r="I46" s="207">
        <v>41274</v>
      </c>
      <c r="J46" s="13"/>
    </row>
    <row r="47" spans="1:10" x14ac:dyDescent="0.2">
      <c r="A47" s="203"/>
      <c r="B47" s="204"/>
      <c r="C47" s="204"/>
      <c r="D47" s="204"/>
      <c r="E47" s="203"/>
      <c r="F47" s="306"/>
      <c r="G47" s="208"/>
      <c r="H47" s="208"/>
      <c r="I47" s="209"/>
      <c r="J47" s="13"/>
    </row>
    <row r="48" spans="1:10" ht="13.5" thickBot="1" x14ac:dyDescent="0.25">
      <c r="A48" s="210"/>
      <c r="B48" s="211"/>
      <c r="C48" s="211"/>
      <c r="D48" s="211"/>
      <c r="E48" s="210"/>
      <c r="F48" s="212"/>
      <c r="G48" s="213"/>
      <c r="H48" s="213"/>
      <c r="I48" s="214"/>
      <c r="J48" s="13"/>
    </row>
    <row r="49" spans="1:10" ht="13.5" thickTop="1" x14ac:dyDescent="0.2">
      <c r="A49" s="93"/>
      <c r="B49" s="94"/>
      <c r="C49" s="94" t="s">
        <v>21</v>
      </c>
      <c r="D49" s="94"/>
      <c r="E49" s="95">
        <v>61441</v>
      </c>
      <c r="F49" s="96">
        <v>0</v>
      </c>
      <c r="G49" s="97">
        <v>2000</v>
      </c>
      <c r="H49" s="97">
        <f>E49+F49-G49</f>
        <v>59441</v>
      </c>
      <c r="I49" s="98">
        <f>H49</f>
        <v>59441</v>
      </c>
      <c r="J49" s="13"/>
    </row>
    <row r="50" spans="1:10" x14ac:dyDescent="0.2">
      <c r="A50" s="99"/>
      <c r="B50" s="100"/>
      <c r="C50" s="100" t="s">
        <v>29</v>
      </c>
      <c r="D50" s="100"/>
      <c r="E50" s="101">
        <v>69094.28</v>
      </c>
      <c r="F50" s="102">
        <v>36713</v>
      </c>
      <c r="G50" s="103">
        <v>44215</v>
      </c>
      <c r="H50" s="103">
        <f>E50+F50-G50</f>
        <v>61592.28</v>
      </c>
      <c r="I50" s="104">
        <v>57519.28</v>
      </c>
      <c r="J50" s="13"/>
    </row>
    <row r="51" spans="1:10" x14ac:dyDescent="0.2">
      <c r="A51" s="99"/>
      <c r="B51" s="100"/>
      <c r="C51" s="100" t="s">
        <v>20</v>
      </c>
      <c r="D51" s="100"/>
      <c r="E51" s="101">
        <v>225989.41</v>
      </c>
      <c r="F51" s="102">
        <v>169.83</v>
      </c>
      <c r="G51" s="103">
        <v>12104</v>
      </c>
      <c r="H51" s="103">
        <f t="shared" ref="H51:H52" si="0">E51+F51-G51</f>
        <v>214055.24</v>
      </c>
      <c r="I51" s="104">
        <v>226159.24</v>
      </c>
      <c r="J51" s="13"/>
    </row>
    <row r="52" spans="1:10" x14ac:dyDescent="0.2">
      <c r="A52" s="99"/>
      <c r="B52" s="100"/>
      <c r="C52" s="100" t="s">
        <v>30</v>
      </c>
      <c r="D52" s="100"/>
      <c r="E52" s="101">
        <v>173592.47</v>
      </c>
      <c r="F52" s="102">
        <v>4585</v>
      </c>
      <c r="G52" s="103">
        <v>4000</v>
      </c>
      <c r="H52" s="103">
        <f t="shared" si="0"/>
        <v>174177.47</v>
      </c>
      <c r="I52" s="104">
        <f>H52</f>
        <v>174177.47</v>
      </c>
      <c r="J52" s="13"/>
    </row>
    <row r="53" spans="1:10" ht="18.75" thickBot="1" x14ac:dyDescent="0.4">
      <c r="A53" s="105" t="s">
        <v>12</v>
      </c>
      <c r="B53" s="106"/>
      <c r="C53" s="106"/>
      <c r="D53" s="106"/>
      <c r="E53" s="107">
        <f>E49+E50+E51+E52</f>
        <v>530117.16</v>
      </c>
      <c r="F53" s="108">
        <f>F49+F50+F51+F52</f>
        <v>41467.83</v>
      </c>
      <c r="G53" s="108">
        <f>G49+G50+G51+G52</f>
        <v>62319</v>
      </c>
      <c r="H53" s="108">
        <f>H49+H50+H51+H52</f>
        <v>509265.99</v>
      </c>
      <c r="I53" s="109">
        <f>I49+I50+I51+I52</f>
        <v>517296.99</v>
      </c>
      <c r="J53" s="13"/>
    </row>
    <row r="54" spans="1:10" ht="18.75" thickTop="1" x14ac:dyDescent="0.35">
      <c r="A54" s="110"/>
      <c r="B54" s="87"/>
      <c r="C54" s="87"/>
      <c r="D54" s="55"/>
      <c r="E54" s="55"/>
      <c r="F54" s="91"/>
      <c r="G54" s="92"/>
      <c r="H54" s="111"/>
      <c r="I54" s="111"/>
      <c r="J54" s="13"/>
    </row>
    <row r="55" spans="1:10" ht="18" x14ac:dyDescent="0.35">
      <c r="A55" s="110"/>
      <c r="B55" s="87"/>
      <c r="C55" s="87"/>
      <c r="D55" s="55"/>
      <c r="E55" s="55"/>
      <c r="F55" s="91"/>
      <c r="G55" s="112"/>
      <c r="H55" s="113"/>
      <c r="I55" s="113"/>
      <c r="J55" s="13"/>
    </row>
    <row r="56" spans="1:10" ht="1.5" customHeight="1" x14ac:dyDescent="0.35">
      <c r="A56" s="114"/>
      <c r="B56" s="115"/>
      <c r="C56" s="115"/>
      <c r="D56" s="116"/>
      <c r="E56" s="116"/>
      <c r="F56" s="113"/>
      <c r="G56" s="113"/>
      <c r="H56" s="113"/>
      <c r="I56" s="113"/>
      <c r="J56" s="13"/>
    </row>
    <row r="57" spans="1:10" x14ac:dyDescent="0.2">
      <c r="A57" s="117"/>
      <c r="B57" s="117"/>
      <c r="C57" s="117"/>
      <c r="D57" s="117"/>
      <c r="E57" s="117"/>
      <c r="F57" s="117"/>
      <c r="G57" s="117"/>
      <c r="H57" s="117"/>
      <c r="I57" s="117"/>
    </row>
  </sheetData>
  <mergeCells count="11">
    <mergeCell ref="F46:F47"/>
    <mergeCell ref="E5:I5"/>
    <mergeCell ref="E7:I7"/>
    <mergeCell ref="H13:I13"/>
    <mergeCell ref="A32:I34"/>
    <mergeCell ref="A42:I42"/>
    <mergeCell ref="A2:D2"/>
    <mergeCell ref="E2:I2"/>
    <mergeCell ref="E3:I3"/>
    <mergeCell ref="E4:I4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.14062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97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98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38">
        <v>47922141</v>
      </c>
      <c r="F6" s="38"/>
      <c r="G6" s="39" t="s">
        <v>3</v>
      </c>
      <c r="I6" s="40">
        <v>1401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1879000</v>
      </c>
      <c r="F16" s="218">
        <v>6232781</v>
      </c>
      <c r="G16" s="9">
        <f>H16+I16</f>
        <v>5833586.4299999997</v>
      </c>
      <c r="H16" s="217">
        <v>5833586.4299999997</v>
      </c>
      <c r="I16" s="217">
        <v>0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1879000</v>
      </c>
      <c r="F18" s="218">
        <v>6232781</v>
      </c>
      <c r="G18" s="9">
        <f>H18+I18</f>
        <v>6158252.4199999999</v>
      </c>
      <c r="H18" s="217">
        <v>6158252.4199999999</v>
      </c>
      <c r="I18" s="217">
        <v>0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324665.99000000022</v>
      </c>
      <c r="H24" s="64">
        <f>H18-H16-H22</f>
        <v>324665.99000000022</v>
      </c>
      <c r="I24" s="64">
        <f>I18-I16-I22</f>
        <v>0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324665.99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1000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323665.99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0</v>
      </c>
      <c r="H31" s="75"/>
      <c r="I31" s="69"/>
    </row>
    <row r="32" spans="1:10" s="6" customFormat="1" x14ac:dyDescent="0.2">
      <c r="A32" s="310"/>
      <c r="B32" s="311"/>
      <c r="C32" s="311"/>
      <c r="D32" s="311"/>
      <c r="E32" s="311"/>
      <c r="F32" s="311"/>
      <c r="G32" s="311"/>
      <c r="H32" s="311"/>
      <c r="I32" s="311"/>
    </row>
    <row r="33" spans="1:10" s="6" customFormat="1" x14ac:dyDescent="0.2">
      <c r="A33" s="311"/>
      <c r="B33" s="311"/>
      <c r="C33" s="311"/>
      <c r="D33" s="311"/>
      <c r="E33" s="311"/>
      <c r="F33" s="311"/>
      <c r="G33" s="311"/>
      <c r="H33" s="311"/>
      <c r="I33" s="311"/>
    </row>
    <row r="34" spans="1:10" x14ac:dyDescent="0.2">
      <c r="A34" s="311"/>
      <c r="B34" s="311"/>
      <c r="C34" s="311"/>
      <c r="D34" s="311"/>
      <c r="E34" s="311"/>
      <c r="F34" s="311"/>
      <c r="G34" s="311"/>
      <c r="H34" s="311"/>
      <c r="I34" s="311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0</v>
      </c>
      <c r="G37" s="83">
        <v>0</v>
      </c>
      <c r="H37" s="219"/>
      <c r="I37" s="84" t="s">
        <v>104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280389</v>
      </c>
      <c r="G38" s="83">
        <v>280389</v>
      </c>
      <c r="H38" s="219"/>
      <c r="I38" s="84">
        <f>G38/F38</f>
        <v>1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210389</v>
      </c>
      <c r="G40" s="83">
        <v>210389</v>
      </c>
      <c r="H40" s="219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19"/>
      <c r="I41" s="89" t="s">
        <v>104</v>
      </c>
      <c r="J41" s="13"/>
    </row>
    <row r="42" spans="1:10" ht="15" customHeight="1" x14ac:dyDescent="0.2">
      <c r="A42" s="316"/>
      <c r="B42" s="316"/>
      <c r="C42" s="316"/>
      <c r="D42" s="316"/>
      <c r="E42" s="316"/>
      <c r="F42" s="316"/>
      <c r="G42" s="316"/>
      <c r="H42" s="316"/>
      <c r="I42" s="316"/>
      <c r="J42" s="13"/>
    </row>
    <row r="43" spans="1:10" ht="15" customHeight="1" x14ac:dyDescent="0.2">
      <c r="A43" s="90"/>
      <c r="B43" s="90"/>
      <c r="C43" s="90"/>
      <c r="D43" s="90"/>
      <c r="E43" s="90"/>
      <c r="F43" s="90"/>
      <c r="G43" s="90"/>
      <c r="H43" s="90"/>
      <c r="I43" s="90"/>
      <c r="J43" s="13"/>
    </row>
    <row r="44" spans="1:10" ht="19.5" thickBot="1" x14ac:dyDescent="0.45">
      <c r="A44" s="51" t="s">
        <v>24</v>
      </c>
      <c r="B44" s="51" t="s">
        <v>25</v>
      </c>
      <c r="C44" s="53"/>
      <c r="D44" s="55"/>
      <c r="E44" s="55"/>
      <c r="F44" s="91"/>
      <c r="G44" s="92"/>
      <c r="H44" s="307" t="s">
        <v>42</v>
      </c>
      <c r="I44" s="308"/>
      <c r="J44" s="13"/>
    </row>
    <row r="45" spans="1:10" ht="18.75" thickTop="1" x14ac:dyDescent="0.35">
      <c r="A45" s="195"/>
      <c r="B45" s="196"/>
      <c r="C45" s="197"/>
      <c r="D45" s="196"/>
      <c r="E45" s="198" t="s">
        <v>125</v>
      </c>
      <c r="F45" s="199" t="s">
        <v>26</v>
      </c>
      <c r="G45" s="200" t="s">
        <v>27</v>
      </c>
      <c r="H45" s="201" t="s">
        <v>28</v>
      </c>
      <c r="I45" s="202" t="s">
        <v>41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5"/>
      <c r="H46" s="206">
        <v>41274</v>
      </c>
      <c r="I46" s="207">
        <v>41274</v>
      </c>
      <c r="J46" s="13"/>
    </row>
    <row r="47" spans="1:10" x14ac:dyDescent="0.2">
      <c r="A47" s="203"/>
      <c r="B47" s="204"/>
      <c r="C47" s="204"/>
      <c r="D47" s="204"/>
      <c r="E47" s="203"/>
      <c r="F47" s="306"/>
      <c r="G47" s="208"/>
      <c r="H47" s="208"/>
      <c r="I47" s="209"/>
      <c r="J47" s="13"/>
    </row>
    <row r="48" spans="1:10" ht="13.5" thickBot="1" x14ac:dyDescent="0.25">
      <c r="A48" s="210"/>
      <c r="B48" s="211"/>
      <c r="C48" s="211"/>
      <c r="D48" s="211"/>
      <c r="E48" s="210"/>
      <c r="F48" s="212"/>
      <c r="G48" s="213"/>
      <c r="H48" s="213"/>
      <c r="I48" s="214"/>
      <c r="J48" s="13"/>
    </row>
    <row r="49" spans="1:10" ht="13.5" thickTop="1" x14ac:dyDescent="0.2">
      <c r="A49" s="93"/>
      <c r="B49" s="94"/>
      <c r="C49" s="94" t="s">
        <v>21</v>
      </c>
      <c r="D49" s="94"/>
      <c r="E49" s="95">
        <v>75613</v>
      </c>
      <c r="F49" s="96">
        <v>1000</v>
      </c>
      <c r="G49" s="97">
        <v>0</v>
      </c>
      <c r="H49" s="97">
        <f>E49+F49-G49</f>
        <v>76613</v>
      </c>
      <c r="I49" s="98">
        <f>H49</f>
        <v>76613</v>
      </c>
      <c r="J49" s="13"/>
    </row>
    <row r="50" spans="1:10" x14ac:dyDescent="0.2">
      <c r="A50" s="99"/>
      <c r="B50" s="100"/>
      <c r="C50" s="100" t="s">
        <v>29</v>
      </c>
      <c r="D50" s="100"/>
      <c r="E50" s="101">
        <v>90916.34</v>
      </c>
      <c r="F50" s="102">
        <v>32186</v>
      </c>
      <c r="G50" s="103">
        <v>99475</v>
      </c>
      <c r="H50" s="103">
        <f>E50+F50-G50</f>
        <v>23627.339999999997</v>
      </c>
      <c r="I50" s="104">
        <v>23501.54</v>
      </c>
      <c r="J50" s="13"/>
    </row>
    <row r="51" spans="1:10" x14ac:dyDescent="0.2">
      <c r="A51" s="99"/>
      <c r="B51" s="100"/>
      <c r="C51" s="100" t="s">
        <v>20</v>
      </c>
      <c r="D51" s="100"/>
      <c r="E51" s="101">
        <v>1408794.38</v>
      </c>
      <c r="F51" s="102">
        <v>172515.03</v>
      </c>
      <c r="G51" s="103">
        <v>0</v>
      </c>
      <c r="H51" s="103">
        <f t="shared" ref="H51:H52" si="0">E51+F51-G51</f>
        <v>1581309.41</v>
      </c>
      <c r="I51" s="104">
        <f>875008.51+174488.1</f>
        <v>1049496.6100000001</v>
      </c>
      <c r="J51" s="13"/>
    </row>
    <row r="52" spans="1:10" x14ac:dyDescent="0.2">
      <c r="A52" s="99"/>
      <c r="B52" s="100"/>
      <c r="C52" s="100" t="s">
        <v>30</v>
      </c>
      <c r="D52" s="100"/>
      <c r="E52" s="101">
        <v>127887.91</v>
      </c>
      <c r="F52" s="102">
        <v>280389</v>
      </c>
      <c r="G52" s="103">
        <v>210389</v>
      </c>
      <c r="H52" s="103">
        <f t="shared" si="0"/>
        <v>197887.91000000003</v>
      </c>
      <c r="I52" s="104">
        <v>197781.26</v>
      </c>
      <c r="J52" s="13"/>
    </row>
    <row r="53" spans="1:10" ht="18.75" thickBot="1" x14ac:dyDescent="0.4">
      <c r="A53" s="105" t="s">
        <v>12</v>
      </c>
      <c r="B53" s="106"/>
      <c r="C53" s="106"/>
      <c r="D53" s="106"/>
      <c r="E53" s="107">
        <f>E49+E50+E51+E52</f>
        <v>1703211.63</v>
      </c>
      <c r="F53" s="108">
        <f>F49+F50+F51+F52</f>
        <v>486090.03</v>
      </c>
      <c r="G53" s="108">
        <f>G49+G50+G51+G52</f>
        <v>309864</v>
      </c>
      <c r="H53" s="108">
        <f>H49+H50+H51+H52</f>
        <v>1879437.6600000001</v>
      </c>
      <c r="I53" s="109">
        <f>I49+I50+I51+I52</f>
        <v>1347392.4100000001</v>
      </c>
      <c r="J53" s="13"/>
    </row>
    <row r="54" spans="1:10" ht="18.75" thickTop="1" x14ac:dyDescent="0.35">
      <c r="A54" s="110"/>
      <c r="B54" s="87"/>
      <c r="C54" s="87"/>
      <c r="D54" s="55"/>
      <c r="E54" s="55"/>
      <c r="F54" s="91"/>
      <c r="G54" s="92"/>
      <c r="H54" s="111"/>
      <c r="I54" s="111"/>
      <c r="J54" s="13"/>
    </row>
    <row r="55" spans="1:10" ht="18" x14ac:dyDescent="0.35">
      <c r="A55" s="110"/>
      <c r="B55" s="87"/>
      <c r="C55" s="87"/>
      <c r="D55" s="55"/>
      <c r="E55" s="55"/>
      <c r="F55" s="91"/>
      <c r="G55" s="112"/>
      <c r="H55" s="113"/>
      <c r="I55" s="113"/>
      <c r="J55" s="13"/>
    </row>
    <row r="56" spans="1:10" ht="1.5" customHeight="1" x14ac:dyDescent="0.35">
      <c r="A56" s="114"/>
      <c r="B56" s="115"/>
      <c r="C56" s="115"/>
      <c r="D56" s="116"/>
      <c r="E56" s="116"/>
      <c r="F56" s="113"/>
      <c r="G56" s="113"/>
      <c r="H56" s="113"/>
      <c r="I56" s="113"/>
      <c r="J56" s="13"/>
    </row>
    <row r="57" spans="1:10" x14ac:dyDescent="0.2">
      <c r="A57" s="117"/>
      <c r="B57" s="117"/>
      <c r="C57" s="117"/>
      <c r="D57" s="117"/>
      <c r="E57" s="117"/>
      <c r="F57" s="117"/>
      <c r="G57" s="117"/>
      <c r="H57" s="117"/>
      <c r="I57" s="117"/>
    </row>
  </sheetData>
  <mergeCells count="11">
    <mergeCell ref="F46:F47"/>
    <mergeCell ref="E5:I5"/>
    <mergeCell ref="E7:I7"/>
    <mergeCell ref="H13:I13"/>
    <mergeCell ref="A32:I34"/>
    <mergeCell ref="A42:I42"/>
    <mergeCell ref="A2:D2"/>
    <mergeCell ref="E2:I2"/>
    <mergeCell ref="E3:I3"/>
    <mergeCell ref="E4:I4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99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100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118" t="s">
        <v>111</v>
      </c>
      <c r="F6" s="38"/>
      <c r="G6" s="39" t="s">
        <v>3</v>
      </c>
      <c r="I6" s="40">
        <v>1402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2091000</v>
      </c>
      <c r="F16" s="218">
        <v>9083427.9100000001</v>
      </c>
      <c r="G16" s="9">
        <f>H16+I16</f>
        <v>9083427.9100000001</v>
      </c>
      <c r="H16" s="217">
        <v>9083427.9100000001</v>
      </c>
      <c r="I16" s="217">
        <v>0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2091000</v>
      </c>
      <c r="F18" s="218">
        <v>9087096.7400000002</v>
      </c>
      <c r="G18" s="9">
        <f>H18+I18</f>
        <v>9084350.7400000002</v>
      </c>
      <c r="H18" s="217">
        <v>9084350.7400000002</v>
      </c>
      <c r="I18" s="217">
        <v>0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922.83000000007451</v>
      </c>
      <c r="H24" s="64">
        <f>H18-H16-H22</f>
        <v>922.83000000007451</v>
      </c>
      <c r="I24" s="64">
        <f>I18-I16-I22</f>
        <v>0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922.83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0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922.83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0</v>
      </c>
      <c r="H31" s="75"/>
      <c r="I31" s="69"/>
    </row>
    <row r="32" spans="1:10" s="6" customFormat="1" ht="12.75" customHeight="1" x14ac:dyDescent="0.2">
      <c r="A32" s="313"/>
      <c r="B32" s="314"/>
      <c r="C32" s="314"/>
      <c r="D32" s="314"/>
      <c r="E32" s="314"/>
      <c r="F32" s="314"/>
      <c r="G32" s="314"/>
      <c r="H32" s="314"/>
      <c r="I32" s="314"/>
    </row>
    <row r="33" spans="1:10" s="6" customFormat="1" x14ac:dyDescent="0.2">
      <c r="A33" s="314"/>
      <c r="B33" s="314"/>
      <c r="C33" s="314"/>
      <c r="D33" s="314"/>
      <c r="E33" s="314"/>
      <c r="F33" s="314"/>
      <c r="G33" s="314"/>
      <c r="H33" s="314"/>
      <c r="I33" s="314"/>
    </row>
    <row r="34" spans="1:10" x14ac:dyDescent="0.2">
      <c r="A34" s="314"/>
      <c r="B34" s="314"/>
      <c r="C34" s="314"/>
      <c r="D34" s="314"/>
      <c r="E34" s="314"/>
      <c r="F34" s="314"/>
      <c r="G34" s="314"/>
      <c r="H34" s="314"/>
      <c r="I34" s="314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0</v>
      </c>
      <c r="G37" s="83">
        <v>0</v>
      </c>
      <c r="H37" s="219"/>
      <c r="I37" s="84" t="s">
        <v>104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49476</v>
      </c>
      <c r="G38" s="83">
        <v>46730</v>
      </c>
      <c r="H38" s="219"/>
      <c r="I38" s="84">
        <f>G38/F38</f>
        <v>0.94449834263077048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37357</v>
      </c>
      <c r="G40" s="83">
        <v>37357</v>
      </c>
      <c r="H40" s="219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19"/>
      <c r="I41" s="89" t="s">
        <v>104</v>
      </c>
      <c r="J41" s="13"/>
    </row>
    <row r="42" spans="1:10" ht="15" customHeight="1" x14ac:dyDescent="0.2">
      <c r="A42" s="325" t="s">
        <v>134</v>
      </c>
      <c r="B42" s="325"/>
      <c r="C42" s="325"/>
      <c r="D42" s="325"/>
      <c r="E42" s="325"/>
      <c r="F42" s="325"/>
      <c r="G42" s="325"/>
      <c r="H42" s="325"/>
      <c r="I42" s="325"/>
      <c r="J42" s="13"/>
    </row>
    <row r="43" spans="1:10" ht="19.5" thickBot="1" x14ac:dyDescent="0.45">
      <c r="A43" s="51" t="s">
        <v>24</v>
      </c>
      <c r="B43" s="51" t="s">
        <v>25</v>
      </c>
      <c r="C43" s="53"/>
      <c r="D43" s="55"/>
      <c r="E43" s="55"/>
      <c r="F43" s="91"/>
      <c r="G43" s="92"/>
      <c r="H43" s="307" t="s">
        <v>42</v>
      </c>
      <c r="I43" s="308"/>
      <c r="J43" s="13"/>
    </row>
    <row r="44" spans="1:10" ht="18.75" thickTop="1" x14ac:dyDescent="0.35">
      <c r="A44" s="195"/>
      <c r="B44" s="196"/>
      <c r="C44" s="197"/>
      <c r="D44" s="196"/>
      <c r="E44" s="198" t="s">
        <v>125</v>
      </c>
      <c r="F44" s="199" t="s">
        <v>26</v>
      </c>
      <c r="G44" s="200" t="s">
        <v>27</v>
      </c>
      <c r="H44" s="201" t="s">
        <v>28</v>
      </c>
      <c r="I44" s="202" t="s">
        <v>41</v>
      </c>
      <c r="J44" s="13"/>
    </row>
    <row r="45" spans="1:10" x14ac:dyDescent="0.2">
      <c r="A45" s="203"/>
      <c r="B45" s="204"/>
      <c r="C45" s="204"/>
      <c r="D45" s="204"/>
      <c r="E45" s="203"/>
      <c r="F45" s="306"/>
      <c r="G45" s="205"/>
      <c r="H45" s="206">
        <v>41274</v>
      </c>
      <c r="I45" s="207">
        <v>41274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8"/>
      <c r="H46" s="208"/>
      <c r="I46" s="209"/>
      <c r="J46" s="13"/>
    </row>
    <row r="47" spans="1:10" ht="13.5" thickBot="1" x14ac:dyDescent="0.25">
      <c r="A47" s="210"/>
      <c r="B47" s="211"/>
      <c r="C47" s="211"/>
      <c r="D47" s="211"/>
      <c r="E47" s="210"/>
      <c r="F47" s="212"/>
      <c r="G47" s="213"/>
      <c r="H47" s="213"/>
      <c r="I47" s="214"/>
      <c r="J47" s="13"/>
    </row>
    <row r="48" spans="1:10" ht="13.5" thickTop="1" x14ac:dyDescent="0.2">
      <c r="A48" s="93"/>
      <c r="B48" s="94"/>
      <c r="C48" s="94" t="s">
        <v>21</v>
      </c>
      <c r="D48" s="94"/>
      <c r="E48" s="95">
        <v>5557</v>
      </c>
      <c r="F48" s="96">
        <v>0</v>
      </c>
      <c r="G48" s="97">
        <v>0</v>
      </c>
      <c r="H48" s="97">
        <f>E48+F48-G48</f>
        <v>5557</v>
      </c>
      <c r="I48" s="98">
        <v>2557</v>
      </c>
      <c r="J48" s="13"/>
    </row>
    <row r="49" spans="1:10" x14ac:dyDescent="0.2">
      <c r="A49" s="99"/>
      <c r="B49" s="100"/>
      <c r="C49" s="100" t="s">
        <v>29</v>
      </c>
      <c r="D49" s="100"/>
      <c r="E49" s="101">
        <v>184587.69</v>
      </c>
      <c r="F49" s="102">
        <v>47000</v>
      </c>
      <c r="G49" s="103">
        <v>69238</v>
      </c>
      <c r="H49" s="103">
        <f>E49+F49-G49</f>
        <v>162349.69</v>
      </c>
      <c r="I49" s="104">
        <v>161895.31</v>
      </c>
      <c r="J49" s="13"/>
    </row>
    <row r="50" spans="1:10" x14ac:dyDescent="0.2">
      <c r="A50" s="99"/>
      <c r="B50" s="100"/>
      <c r="C50" s="100" t="s">
        <v>20</v>
      </c>
      <c r="D50" s="100"/>
      <c r="E50" s="101">
        <v>1094817.01</v>
      </c>
      <c r="F50" s="102">
        <v>116008</v>
      </c>
      <c r="G50" s="103">
        <f>1903.69+116008</f>
        <v>117911.69</v>
      </c>
      <c r="H50" s="103">
        <f t="shared" ref="H50:H51" si="0">E50+F50-G50</f>
        <v>1092913.32</v>
      </c>
      <c r="I50" s="104">
        <v>279008.73</v>
      </c>
      <c r="J50" s="13"/>
    </row>
    <row r="51" spans="1:10" x14ac:dyDescent="0.2">
      <c r="A51" s="99"/>
      <c r="B51" s="100"/>
      <c r="C51" s="100" t="s">
        <v>30</v>
      </c>
      <c r="D51" s="100"/>
      <c r="E51" s="101">
        <v>86152.07</v>
      </c>
      <c r="F51" s="102">
        <v>46730</v>
      </c>
      <c r="G51" s="103">
        <v>92049.5</v>
      </c>
      <c r="H51" s="103">
        <f t="shared" si="0"/>
        <v>40832.570000000007</v>
      </c>
      <c r="I51" s="104">
        <v>43578.57</v>
      </c>
      <c r="J51" s="13"/>
    </row>
    <row r="52" spans="1:10" ht="18.75" thickBot="1" x14ac:dyDescent="0.4">
      <c r="A52" s="105" t="s">
        <v>12</v>
      </c>
      <c r="B52" s="106"/>
      <c r="C52" s="106"/>
      <c r="D52" s="106"/>
      <c r="E52" s="107">
        <f>E48+E49+E50+E51</f>
        <v>1371113.77</v>
      </c>
      <c r="F52" s="108">
        <f>F48+F49+F50+F51</f>
        <v>209738</v>
      </c>
      <c r="G52" s="108">
        <f>G48+G49+G50+G51</f>
        <v>279199.19</v>
      </c>
      <c r="H52" s="108">
        <f>H48+H49+H50+H51</f>
        <v>1301652.58</v>
      </c>
      <c r="I52" s="109">
        <f>I48+I49+I50+I51</f>
        <v>487039.61</v>
      </c>
      <c r="J52" s="13"/>
    </row>
    <row r="53" spans="1:10" ht="18.75" thickTop="1" x14ac:dyDescent="0.35">
      <c r="A53" s="110"/>
      <c r="B53" s="87"/>
      <c r="C53" s="87"/>
      <c r="D53" s="55"/>
      <c r="E53" s="55"/>
      <c r="F53" s="91"/>
      <c r="G53" s="92"/>
      <c r="H53" s="111"/>
      <c r="I53" s="111"/>
      <c r="J53" s="13"/>
    </row>
    <row r="54" spans="1:10" ht="18" x14ac:dyDescent="0.35">
      <c r="A54" s="110"/>
      <c r="B54" s="87"/>
      <c r="C54" s="87"/>
      <c r="D54" s="55"/>
      <c r="E54" s="55"/>
      <c r="F54" s="91"/>
      <c r="G54" s="112"/>
      <c r="H54" s="113"/>
      <c r="I54" s="113"/>
      <c r="J54" s="13"/>
    </row>
    <row r="55" spans="1:10" ht="1.5" customHeight="1" x14ac:dyDescent="0.35">
      <c r="A55" s="114"/>
      <c r="B55" s="115"/>
      <c r="C55" s="115"/>
      <c r="D55" s="116"/>
      <c r="E55" s="116"/>
      <c r="F55" s="113"/>
      <c r="G55" s="113"/>
      <c r="H55" s="113"/>
      <c r="I55" s="113"/>
      <c r="J55" s="13"/>
    </row>
    <row r="56" spans="1:10" x14ac:dyDescent="0.2">
      <c r="A56" s="117"/>
      <c r="B56" s="117"/>
      <c r="C56" s="117"/>
      <c r="D56" s="117"/>
      <c r="E56" s="117"/>
      <c r="F56" s="117"/>
      <c r="G56" s="117"/>
      <c r="H56" s="117"/>
      <c r="I56" s="117"/>
    </row>
  </sheetData>
  <mergeCells count="11">
    <mergeCell ref="F45:F46"/>
    <mergeCell ref="E5:I5"/>
    <mergeCell ref="E7:I7"/>
    <mergeCell ref="H13:I13"/>
    <mergeCell ref="A32:I34"/>
    <mergeCell ref="A42:I42"/>
    <mergeCell ref="A2:D2"/>
    <mergeCell ref="E2:I2"/>
    <mergeCell ref="E3:I3"/>
    <mergeCell ref="E4:I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S57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101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26" t="s">
        <v>122</v>
      </c>
      <c r="F4" s="326"/>
      <c r="G4" s="326"/>
      <c r="H4" s="326"/>
      <c r="I4" s="326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38">
        <v>71177451</v>
      </c>
      <c r="F6" s="38"/>
      <c r="G6" s="39" t="s">
        <v>3</v>
      </c>
      <c r="I6" s="40">
        <v>1465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36422000</v>
      </c>
      <c r="F16" s="218">
        <v>30084861.600000001</v>
      </c>
      <c r="G16" s="9">
        <f>H16+I16</f>
        <v>31670091.859999999</v>
      </c>
      <c r="H16" s="217">
        <v>16160235.15</v>
      </c>
      <c r="I16" s="217">
        <v>15509856.710000001</v>
      </c>
      <c r="J16" s="42"/>
    </row>
    <row r="17" spans="1:19" s="6" customFormat="1" ht="20.25" customHeight="1" x14ac:dyDescent="0.35">
      <c r="A17" s="3"/>
      <c r="B17" s="42"/>
      <c r="C17" s="42"/>
      <c r="D17" s="42"/>
      <c r="J17" s="42"/>
    </row>
    <row r="18" spans="1:19" s="6" customFormat="1" ht="19.5" x14ac:dyDescent="0.4">
      <c r="A18" s="56" t="s">
        <v>15</v>
      </c>
      <c r="B18" s="4"/>
      <c r="C18" s="4"/>
      <c r="D18" s="4"/>
      <c r="E18" s="217">
        <v>36639000</v>
      </c>
      <c r="F18" s="218">
        <v>30435210.629999999</v>
      </c>
      <c r="G18" s="9">
        <f>H18+I18</f>
        <v>31907478.670000002</v>
      </c>
      <c r="H18" s="217">
        <v>13456035.25</v>
      </c>
      <c r="I18" s="217">
        <v>18451443.420000002</v>
      </c>
      <c r="J18" s="42"/>
    </row>
    <row r="19" spans="1:19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9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9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9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165360</v>
      </c>
      <c r="H22" s="8">
        <v>0</v>
      </c>
      <c r="I22" s="8">
        <v>165360</v>
      </c>
      <c r="J22" s="58"/>
    </row>
    <row r="23" spans="1:19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9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72026.810000002384</v>
      </c>
      <c r="H24" s="64">
        <f>H18-H16-H22</f>
        <v>-2704199.9000000004</v>
      </c>
      <c r="I24" s="64">
        <f>I18-I16-I22</f>
        <v>2776226.7100000009</v>
      </c>
      <c r="J24" s="65"/>
    </row>
    <row r="26" spans="1:19" ht="24" customHeight="1" x14ac:dyDescent="0.2">
      <c r="H26" s="66"/>
    </row>
    <row r="28" spans="1:19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72026.81</v>
      </c>
      <c r="H28" s="68"/>
      <c r="I28" s="69"/>
      <c r="J28" s="66"/>
    </row>
    <row r="29" spans="1:19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0</v>
      </c>
      <c r="H29" s="68"/>
      <c r="I29" s="69"/>
    </row>
    <row r="30" spans="1:19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0</v>
      </c>
      <c r="H30" s="68"/>
      <c r="I30" s="69"/>
    </row>
    <row r="31" spans="1:19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72026.81</v>
      </c>
      <c r="H31" s="75"/>
      <c r="I31" s="69"/>
      <c r="K31" s="315"/>
      <c r="L31" s="315"/>
      <c r="M31" s="315"/>
      <c r="N31" s="315"/>
      <c r="O31" s="315"/>
      <c r="P31" s="315"/>
      <c r="Q31" s="315"/>
      <c r="R31" s="315"/>
      <c r="S31" s="315"/>
    </row>
    <row r="32" spans="1:19" s="6" customFormat="1" ht="15.2" customHeight="1" x14ac:dyDescent="0.2">
      <c r="A32" s="327" t="s">
        <v>136</v>
      </c>
      <c r="B32" s="328"/>
      <c r="C32" s="328"/>
      <c r="D32" s="328"/>
      <c r="E32" s="328"/>
      <c r="F32" s="328"/>
      <c r="G32" s="328"/>
      <c r="H32" s="328"/>
      <c r="I32" s="328"/>
    </row>
    <row r="33" spans="1:10" s="6" customFormat="1" ht="15.2" customHeight="1" x14ac:dyDescent="0.2">
      <c r="A33" s="328"/>
      <c r="B33" s="328"/>
      <c r="C33" s="328"/>
      <c r="D33" s="328"/>
      <c r="E33" s="328"/>
      <c r="F33" s="328"/>
      <c r="G33" s="328"/>
      <c r="H33" s="328"/>
      <c r="I33" s="328"/>
    </row>
    <row r="34" spans="1:10" ht="17.25" customHeight="1" x14ac:dyDescent="0.2">
      <c r="A34" s="328"/>
      <c r="B34" s="328"/>
      <c r="C34" s="328"/>
      <c r="D34" s="328"/>
      <c r="E34" s="328"/>
      <c r="F34" s="328"/>
      <c r="G34" s="328"/>
      <c r="H34" s="328"/>
      <c r="I34" s="328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3614000</v>
      </c>
      <c r="G37" s="83">
        <v>3549862.45</v>
      </c>
      <c r="H37" s="219"/>
      <c r="I37" s="84">
        <f>G37/F37</f>
        <v>0.98225302988378538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758314</v>
      </c>
      <c r="G38" s="83">
        <v>758314</v>
      </c>
      <c r="H38" s="219"/>
      <c r="I38" s="84">
        <f>G38/F38</f>
        <v>1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568736</v>
      </c>
      <c r="G40" s="83">
        <v>568736</v>
      </c>
      <c r="H40" s="219"/>
      <c r="I40" s="84">
        <f>G40/F40</f>
        <v>1</v>
      </c>
      <c r="J40" s="13"/>
    </row>
    <row r="41" spans="1:10" ht="18" x14ac:dyDescent="0.35">
      <c r="A41" s="81" t="s">
        <v>38</v>
      </c>
      <c r="B41" s="87"/>
      <c r="C41" s="87"/>
      <c r="D41" s="55"/>
      <c r="E41" s="46" t="s">
        <v>105</v>
      </c>
      <c r="F41" s="122">
        <v>100000</v>
      </c>
      <c r="G41" s="83">
        <v>100000</v>
      </c>
      <c r="H41" s="219"/>
      <c r="I41" s="89">
        <f>G41/F41</f>
        <v>1</v>
      </c>
      <c r="J41" s="13"/>
    </row>
    <row r="42" spans="1:10" x14ac:dyDescent="0.2">
      <c r="A42" s="315"/>
      <c r="B42" s="315"/>
      <c r="C42" s="315"/>
      <c r="D42" s="315"/>
      <c r="E42" s="315"/>
      <c r="F42" s="315"/>
      <c r="G42" s="315"/>
      <c r="H42" s="315"/>
      <c r="I42" s="315"/>
      <c r="J42" s="13"/>
    </row>
    <row r="43" spans="1:10" ht="15" customHeight="1" x14ac:dyDescent="0.2">
      <c r="A43" s="90"/>
      <c r="B43" s="90"/>
      <c r="C43" s="90"/>
      <c r="D43" s="90"/>
      <c r="E43" s="90"/>
      <c r="F43" s="90"/>
      <c r="G43" s="90"/>
      <c r="H43" s="90"/>
      <c r="I43" s="90"/>
      <c r="J43" s="13"/>
    </row>
    <row r="44" spans="1:10" ht="19.5" thickBot="1" x14ac:dyDescent="0.45">
      <c r="A44" s="51" t="s">
        <v>24</v>
      </c>
      <c r="B44" s="51" t="s">
        <v>25</v>
      </c>
      <c r="C44" s="53"/>
      <c r="D44" s="55"/>
      <c r="E44" s="55"/>
      <c r="F44" s="91"/>
      <c r="G44" s="92"/>
      <c r="H44" s="307" t="s">
        <v>42</v>
      </c>
      <c r="I44" s="308"/>
      <c r="J44" s="13"/>
    </row>
    <row r="45" spans="1:10" ht="18.75" thickTop="1" x14ac:dyDescent="0.35">
      <c r="A45" s="195"/>
      <c r="B45" s="196"/>
      <c r="C45" s="197"/>
      <c r="D45" s="196"/>
      <c r="E45" s="198" t="s">
        <v>125</v>
      </c>
      <c r="F45" s="199" t="s">
        <v>26</v>
      </c>
      <c r="G45" s="200" t="s">
        <v>27</v>
      </c>
      <c r="H45" s="201" t="s">
        <v>28</v>
      </c>
      <c r="I45" s="202" t="s">
        <v>41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5"/>
      <c r="H46" s="206">
        <v>41274</v>
      </c>
      <c r="I46" s="207">
        <v>41274</v>
      </c>
      <c r="J46" s="13"/>
    </row>
    <row r="47" spans="1:10" x14ac:dyDescent="0.2">
      <c r="A47" s="203"/>
      <c r="B47" s="204"/>
      <c r="C47" s="204"/>
      <c r="D47" s="204"/>
      <c r="E47" s="203"/>
      <c r="F47" s="306"/>
      <c r="G47" s="208"/>
      <c r="H47" s="208"/>
      <c r="I47" s="209"/>
      <c r="J47" s="13"/>
    </row>
    <row r="48" spans="1:10" ht="13.5" thickBot="1" x14ac:dyDescent="0.25">
      <c r="A48" s="210"/>
      <c r="B48" s="211"/>
      <c r="C48" s="211"/>
      <c r="D48" s="211"/>
      <c r="E48" s="210"/>
      <c r="F48" s="212"/>
      <c r="G48" s="213"/>
      <c r="H48" s="213"/>
      <c r="I48" s="214"/>
      <c r="J48" s="13"/>
    </row>
    <row r="49" spans="1:10" ht="13.5" thickTop="1" x14ac:dyDescent="0.2">
      <c r="A49" s="93"/>
      <c r="B49" s="94"/>
      <c r="C49" s="94" t="s">
        <v>21</v>
      </c>
      <c r="D49" s="94"/>
      <c r="E49" s="95">
        <v>51041</v>
      </c>
      <c r="F49" s="96">
        <v>0</v>
      </c>
      <c r="G49" s="97">
        <v>5000</v>
      </c>
      <c r="H49" s="97">
        <f>E49+F49-G49</f>
        <v>46041</v>
      </c>
      <c r="I49" s="98">
        <f>H49</f>
        <v>46041</v>
      </c>
      <c r="J49" s="13"/>
    </row>
    <row r="50" spans="1:10" x14ac:dyDescent="0.2">
      <c r="A50" s="99"/>
      <c r="B50" s="100"/>
      <c r="C50" s="100" t="s">
        <v>29</v>
      </c>
      <c r="D50" s="100"/>
      <c r="E50" s="101">
        <v>98148.55</v>
      </c>
      <c r="F50" s="102">
        <v>110550.68</v>
      </c>
      <c r="G50" s="103">
        <v>185745.9</v>
      </c>
      <c r="H50" s="103">
        <f>E50+F50-G50</f>
        <v>22953.329999999987</v>
      </c>
      <c r="I50" s="104">
        <v>149392.57999999999</v>
      </c>
      <c r="J50" s="13"/>
    </row>
    <row r="51" spans="1:10" x14ac:dyDescent="0.2">
      <c r="A51" s="99"/>
      <c r="B51" s="100"/>
      <c r="C51" s="100" t="s">
        <v>20</v>
      </c>
      <c r="D51" s="100"/>
      <c r="E51" s="101">
        <v>2897584.51</v>
      </c>
      <c r="F51" s="102">
        <v>1760.38</v>
      </c>
      <c r="G51" s="103">
        <v>2245177.79</v>
      </c>
      <c r="H51" s="103">
        <f t="shared" ref="H51:H52" si="0">E51+F51-G51</f>
        <v>654167.09999999963</v>
      </c>
      <c r="I51" s="104">
        <v>0</v>
      </c>
      <c r="J51" s="13"/>
    </row>
    <row r="52" spans="1:10" x14ac:dyDescent="0.2">
      <c r="A52" s="99"/>
      <c r="B52" s="100"/>
      <c r="C52" s="100" t="s">
        <v>30</v>
      </c>
      <c r="D52" s="100"/>
      <c r="E52" s="101">
        <v>2324949.14</v>
      </c>
      <c r="F52" s="102">
        <v>1142131.6000000001</v>
      </c>
      <c r="G52" s="103">
        <v>1525330</v>
      </c>
      <c r="H52" s="103">
        <f t="shared" si="0"/>
        <v>1941750.7400000002</v>
      </c>
      <c r="I52" s="104">
        <v>1433750.48</v>
      </c>
      <c r="J52" s="13"/>
    </row>
    <row r="53" spans="1:10" ht="18.75" thickBot="1" x14ac:dyDescent="0.4">
      <c r="A53" s="105" t="s">
        <v>12</v>
      </c>
      <c r="B53" s="106"/>
      <c r="C53" s="106"/>
      <c r="D53" s="106"/>
      <c r="E53" s="107">
        <f>E49+E50+E51+E52</f>
        <v>5371723.1999999993</v>
      </c>
      <c r="F53" s="108">
        <f>F49+F50+F51+F52</f>
        <v>1254442.6600000001</v>
      </c>
      <c r="G53" s="108">
        <f>G49+G50+G51+G52</f>
        <v>3961253.69</v>
      </c>
      <c r="H53" s="108">
        <f>H49+H50+H51+H52</f>
        <v>2664912.17</v>
      </c>
      <c r="I53" s="109">
        <f>I49+I50+I51+I52</f>
        <v>1629184.06</v>
      </c>
      <c r="J53" s="13"/>
    </row>
    <row r="54" spans="1:10" ht="18.75" thickTop="1" x14ac:dyDescent="0.35">
      <c r="A54" s="110"/>
      <c r="B54" s="87"/>
      <c r="C54" s="87"/>
      <c r="D54" s="55"/>
      <c r="E54" s="55"/>
      <c r="F54" s="91"/>
      <c r="G54" s="92"/>
      <c r="H54" s="111"/>
      <c r="I54" s="111"/>
      <c r="J54" s="13"/>
    </row>
    <row r="55" spans="1:10" ht="18" x14ac:dyDescent="0.35">
      <c r="A55" s="110"/>
      <c r="B55" s="87"/>
      <c r="C55" s="87"/>
      <c r="D55" s="55"/>
      <c r="E55" s="55"/>
      <c r="F55" s="91"/>
      <c r="G55" s="112"/>
      <c r="H55" s="113"/>
      <c r="I55" s="113"/>
      <c r="J55" s="13"/>
    </row>
    <row r="56" spans="1:10" ht="1.5" customHeight="1" x14ac:dyDescent="0.35">
      <c r="A56" s="114"/>
      <c r="B56" s="115"/>
      <c r="C56" s="115"/>
      <c r="D56" s="116"/>
      <c r="E56" s="116"/>
      <c r="F56" s="113"/>
      <c r="G56" s="113"/>
      <c r="H56" s="113"/>
      <c r="I56" s="113"/>
      <c r="J56" s="13"/>
    </row>
    <row r="57" spans="1:10" x14ac:dyDescent="0.2">
      <c r="A57" s="117"/>
      <c r="B57" s="117"/>
      <c r="C57" s="117"/>
      <c r="D57" s="117"/>
      <c r="E57" s="117"/>
      <c r="F57" s="117"/>
      <c r="G57" s="117"/>
      <c r="H57" s="117"/>
      <c r="I57" s="117"/>
    </row>
  </sheetData>
  <mergeCells count="12">
    <mergeCell ref="F46:F47"/>
    <mergeCell ref="E5:I5"/>
    <mergeCell ref="E7:I7"/>
    <mergeCell ref="H13:I13"/>
    <mergeCell ref="A32:I34"/>
    <mergeCell ref="H44:I44"/>
    <mergeCell ref="K31:S31"/>
    <mergeCell ref="A42:I42"/>
    <mergeCell ref="A2:D2"/>
    <mergeCell ref="E2:I2"/>
    <mergeCell ref="E3:I3"/>
    <mergeCell ref="E4:I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opLeftCell="A5" workbookViewId="0">
      <selection activeCell="F49" sqref="F49:H53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101</v>
      </c>
      <c r="F2" s="302"/>
      <c r="G2" s="302"/>
      <c r="H2" s="302"/>
      <c r="I2" s="302"/>
      <c r="J2" s="36"/>
    </row>
    <row r="3" spans="1:10" ht="19.5" x14ac:dyDescent="0.4">
      <c r="A3" s="263"/>
      <c r="B3" s="263"/>
      <c r="C3" s="263"/>
      <c r="D3" s="263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26" t="s">
        <v>122</v>
      </c>
      <c r="F4" s="326"/>
      <c r="G4" s="326"/>
      <c r="H4" s="326"/>
      <c r="I4" s="326"/>
    </row>
    <row r="5" spans="1:10" ht="15.75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38">
        <v>71177451</v>
      </c>
      <c r="F6" s="38"/>
      <c r="G6" s="39" t="s">
        <v>3</v>
      </c>
      <c r="I6" s="40">
        <v>1465</v>
      </c>
    </row>
    <row r="7" spans="1:10" ht="19.5" x14ac:dyDescent="0.4">
      <c r="A7" s="36"/>
      <c r="E7" s="304" t="s">
        <v>34</v>
      </c>
      <c r="F7" s="304"/>
      <c r="G7" s="304"/>
      <c r="H7" s="304"/>
      <c r="I7" s="304"/>
    </row>
    <row r="8" spans="1:10" ht="19.5" x14ac:dyDescent="0.4">
      <c r="A8" s="36"/>
      <c r="E8" s="40"/>
      <c r="F8" s="40"/>
      <c r="G8" s="40"/>
      <c r="H8" s="39"/>
      <c r="I8" s="40"/>
    </row>
    <row r="9" spans="1:10" ht="19.5" x14ac:dyDescent="0.4">
      <c r="A9" s="36"/>
      <c r="E9" s="40"/>
      <c r="F9" s="40"/>
      <c r="G9" s="40"/>
      <c r="H9" s="39"/>
      <c r="I9" s="40"/>
    </row>
    <row r="11" spans="1:10" s="6" customFormat="1" ht="18.75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8.75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5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5" x14ac:dyDescent="0.2">
      <c r="A14" s="46"/>
      <c r="B14" s="46"/>
      <c r="C14" s="46"/>
      <c r="D14" s="46"/>
      <c r="E14" s="43"/>
      <c r="F14" s="43"/>
      <c r="G14" s="49"/>
      <c r="H14" s="261"/>
      <c r="I14" s="262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f>SUM('1016:1465'!E16)</f>
        <v>90679000</v>
      </c>
      <c r="F16" s="217">
        <f>SUM('1016:1465'!F16)</f>
        <v>300184990.35100001</v>
      </c>
      <c r="G16" s="217">
        <f>SUM('1016:1465'!G16)</f>
        <v>309020338.16000003</v>
      </c>
      <c r="H16" s="217">
        <f>SUM('1016:1465'!H16)</f>
        <v>290582649.23999995</v>
      </c>
      <c r="I16" s="217">
        <f>SUM('1016:1465'!I16)</f>
        <v>18437688.920000002</v>
      </c>
      <c r="J16" s="42"/>
    </row>
    <row r="17" spans="1:19" s="6" customFormat="1" ht="20.25" customHeight="1" x14ac:dyDescent="0.35">
      <c r="A17" s="3"/>
      <c r="B17" s="42"/>
      <c r="C17" s="42"/>
      <c r="D17" s="42"/>
      <c r="J17" s="42"/>
    </row>
    <row r="18" spans="1:19" s="6" customFormat="1" ht="19.5" x14ac:dyDescent="0.4">
      <c r="A18" s="56" t="s">
        <v>15</v>
      </c>
      <c r="B18" s="4"/>
      <c r="C18" s="4"/>
      <c r="D18" s="4"/>
      <c r="E18" s="217">
        <f>SUM('1016:1465'!E18)</f>
        <v>90896000</v>
      </c>
      <c r="F18" s="217">
        <f>SUM('1016:1465'!F18)</f>
        <v>312864710.48000002</v>
      </c>
      <c r="G18" s="217">
        <f>SUM('1016:1465'!G18)</f>
        <v>310177237.62000006</v>
      </c>
      <c r="H18" s="217">
        <f>SUM('1016:1465'!H18)</f>
        <v>288098788.65999997</v>
      </c>
      <c r="I18" s="217">
        <f>SUM('1016:1465'!I18)</f>
        <v>22078448.960000001</v>
      </c>
      <c r="J18" s="42"/>
    </row>
    <row r="19" spans="1:19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264"/>
    </row>
    <row r="20" spans="1:19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264"/>
    </row>
    <row r="21" spans="1:19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9" ht="18" x14ac:dyDescent="0.35">
      <c r="A22" s="57"/>
      <c r="B22" s="57"/>
      <c r="C22" s="61" t="s">
        <v>39</v>
      </c>
      <c r="D22" s="57"/>
      <c r="E22" s="57"/>
      <c r="F22" s="57"/>
      <c r="G22" s="217">
        <f>SUM('1016:1465'!G22)</f>
        <v>165360</v>
      </c>
      <c r="H22" s="217">
        <f>SUM('1016:1465'!H22)</f>
        <v>0</v>
      </c>
      <c r="I22" s="217">
        <f>SUM('1016:1465'!I22)</f>
        <v>165360</v>
      </c>
      <c r="J22" s="58"/>
    </row>
    <row r="23" spans="1:19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9" ht="22.5" x14ac:dyDescent="0.45">
      <c r="A24" s="62" t="s">
        <v>35</v>
      </c>
      <c r="B24" s="62"/>
      <c r="C24" s="63"/>
      <c r="D24" s="62"/>
      <c r="E24" s="62"/>
      <c r="F24" s="62"/>
      <c r="G24" s="217">
        <f>SUM('1016:1465'!G24)</f>
        <v>991539.46000001673</v>
      </c>
      <c r="H24" s="217">
        <f>SUM('1016:1465'!H24)</f>
        <v>-2483860.5799999973</v>
      </c>
      <c r="I24" s="217">
        <f>SUM('1016:1465'!I24)</f>
        <v>3475400.040000001</v>
      </c>
      <c r="J24" s="65"/>
    </row>
    <row r="26" spans="1:19" ht="24" customHeight="1" x14ac:dyDescent="0.2">
      <c r="H26" s="66"/>
    </row>
    <row r="28" spans="1:19" ht="18.75" x14ac:dyDescent="0.4">
      <c r="A28" s="51" t="s">
        <v>17</v>
      </c>
      <c r="B28" s="51" t="s">
        <v>36</v>
      </c>
      <c r="C28" s="51"/>
      <c r="D28" s="4"/>
      <c r="E28" s="4"/>
      <c r="F28" s="46"/>
      <c r="G28" s="217">
        <f>SUM('1016:1465'!G28)</f>
        <v>991539.46</v>
      </c>
      <c r="H28" s="68"/>
      <c r="I28" s="69"/>
      <c r="J28" s="66"/>
    </row>
    <row r="29" spans="1:19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217">
        <f>SUM('1016:1465'!G29)</f>
        <v>116706.34</v>
      </c>
      <c r="H29" s="68"/>
      <c r="I29" s="69"/>
    </row>
    <row r="30" spans="1:19" s="6" customFormat="1" ht="18.75" x14ac:dyDescent="0.4">
      <c r="A30" s="70"/>
      <c r="B30" s="70"/>
      <c r="C30" s="71"/>
      <c r="D30" s="72"/>
      <c r="E30" s="73"/>
      <c r="F30" s="66" t="s">
        <v>20</v>
      </c>
      <c r="G30" s="217">
        <f>SUM('1016:1465'!G30)</f>
        <v>802806.30999999994</v>
      </c>
      <c r="H30" s="68"/>
      <c r="I30" s="69"/>
    </row>
    <row r="31" spans="1:19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217">
        <f>SUM('1016:1465'!G31)</f>
        <v>72026.81</v>
      </c>
      <c r="H31" s="75"/>
      <c r="I31" s="69"/>
      <c r="K31" s="315"/>
      <c r="L31" s="315"/>
      <c r="M31" s="315"/>
      <c r="N31" s="315"/>
      <c r="O31" s="315"/>
      <c r="P31" s="315"/>
      <c r="Q31" s="315"/>
      <c r="R31" s="315"/>
      <c r="S31" s="315"/>
    </row>
    <row r="32" spans="1:19" s="6" customFormat="1" ht="15.2" customHeight="1" x14ac:dyDescent="0.2">
      <c r="A32" s="327"/>
      <c r="B32" s="328"/>
      <c r="C32" s="328"/>
      <c r="D32" s="328"/>
      <c r="E32" s="328"/>
      <c r="F32" s="328"/>
      <c r="G32" s="328"/>
      <c r="H32" s="328"/>
      <c r="I32" s="328"/>
    </row>
    <row r="33" spans="1:10" s="6" customFormat="1" x14ac:dyDescent="0.2">
      <c r="A33" s="328"/>
      <c r="B33" s="328"/>
      <c r="C33" s="328"/>
      <c r="D33" s="328"/>
      <c r="E33" s="328"/>
      <c r="F33" s="328"/>
      <c r="G33" s="328"/>
      <c r="H33" s="328"/>
      <c r="I33" s="328"/>
    </row>
    <row r="34" spans="1:10" x14ac:dyDescent="0.2">
      <c r="A34" s="328"/>
      <c r="B34" s="328"/>
      <c r="C34" s="328"/>
      <c r="D34" s="328"/>
      <c r="E34" s="328"/>
      <c r="F34" s="328"/>
      <c r="G34" s="328"/>
      <c r="H34" s="328"/>
      <c r="I34" s="328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6.5" x14ac:dyDescent="0.35">
      <c r="A37" s="81" t="s">
        <v>32</v>
      </c>
      <c r="B37" s="82"/>
      <c r="C37" s="3"/>
      <c r="D37" s="82"/>
      <c r="E37" s="55"/>
      <c r="F37" s="217">
        <f>SUM('1016:1465'!F37)</f>
        <v>3970000</v>
      </c>
      <c r="G37" s="217">
        <f>SUM('1016:1465'!G37)</f>
        <v>3870341.45</v>
      </c>
      <c r="H37" s="219"/>
      <c r="I37" s="84"/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217">
        <f>SUM('1016:1465'!F38)</f>
        <v>6857479</v>
      </c>
      <c r="G38" s="217">
        <f>SUM('1016:1465'!G38)</f>
        <v>6847958.4399999995</v>
      </c>
      <c r="H38" s="219"/>
      <c r="I38" s="84"/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217">
        <f>SUM('1016:1465'!F39)</f>
        <v>0</v>
      </c>
      <c r="G39" s="217">
        <f>SUM('1016:1465'!G39)</f>
        <v>0</v>
      </c>
      <c r="H39" s="219"/>
      <c r="I39" s="84"/>
      <c r="J39" s="13"/>
    </row>
    <row r="40" spans="1:10" x14ac:dyDescent="0.2">
      <c r="A40" s="86" t="s">
        <v>113</v>
      </c>
      <c r="B40" s="86"/>
      <c r="C40" s="86"/>
      <c r="D40" s="86"/>
      <c r="E40" s="86"/>
      <c r="F40" s="217">
        <f>SUM('1016:1465'!F40)</f>
        <v>5263438</v>
      </c>
      <c r="G40" s="217">
        <f>SUM('1016:1465'!G40)</f>
        <v>5263438</v>
      </c>
      <c r="H40" s="219"/>
      <c r="I40" s="84"/>
      <c r="J40" s="13"/>
    </row>
    <row r="41" spans="1:10" ht="18" x14ac:dyDescent="0.35">
      <c r="A41" s="81" t="s">
        <v>38</v>
      </c>
      <c r="B41" s="87"/>
      <c r="C41" s="87"/>
      <c r="D41" s="55"/>
      <c r="E41" s="46" t="s">
        <v>105</v>
      </c>
      <c r="F41" s="217">
        <f>SUM('1016:1465'!F41)</f>
        <v>100000</v>
      </c>
      <c r="G41" s="217">
        <f>SUM('1016:1465'!G41)</f>
        <v>100000</v>
      </c>
      <c r="H41" s="219"/>
      <c r="I41" s="89"/>
      <c r="J41" s="13"/>
    </row>
    <row r="42" spans="1:10" x14ac:dyDescent="0.2">
      <c r="A42" s="315"/>
      <c r="B42" s="315"/>
      <c r="C42" s="315"/>
      <c r="D42" s="315"/>
      <c r="E42" s="315"/>
      <c r="F42" s="315"/>
      <c r="G42" s="315"/>
      <c r="H42" s="315"/>
      <c r="I42" s="315"/>
      <c r="J42" s="13"/>
    </row>
    <row r="43" spans="1:10" x14ac:dyDescent="0.2">
      <c r="A43" s="90"/>
      <c r="B43" s="90"/>
      <c r="C43" s="90"/>
      <c r="D43" s="90"/>
      <c r="E43" s="90"/>
      <c r="F43" s="90"/>
      <c r="G43" s="90"/>
      <c r="H43" s="90"/>
      <c r="I43" s="90"/>
      <c r="J43" s="13"/>
    </row>
    <row r="44" spans="1:10" ht="19.5" thickBot="1" x14ac:dyDescent="0.45">
      <c r="A44" s="51" t="s">
        <v>24</v>
      </c>
      <c r="B44" s="51" t="s">
        <v>25</v>
      </c>
      <c r="C44" s="53"/>
      <c r="D44" s="55"/>
      <c r="E44" s="55"/>
      <c r="F44" s="91"/>
      <c r="G44" s="92"/>
      <c r="H44" s="307" t="s">
        <v>42</v>
      </c>
      <c r="I44" s="308"/>
      <c r="J44" s="13"/>
    </row>
    <row r="45" spans="1:10" ht="18.75" thickTop="1" x14ac:dyDescent="0.35">
      <c r="A45" s="195"/>
      <c r="B45" s="196"/>
      <c r="C45" s="197"/>
      <c r="D45" s="196"/>
      <c r="E45" s="198" t="s">
        <v>125</v>
      </c>
      <c r="F45" s="199" t="s">
        <v>26</v>
      </c>
      <c r="G45" s="200" t="s">
        <v>27</v>
      </c>
      <c r="H45" s="201" t="s">
        <v>28</v>
      </c>
      <c r="I45" s="202" t="s">
        <v>41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5"/>
      <c r="H46" s="206">
        <v>41274</v>
      </c>
      <c r="I46" s="207">
        <v>41274</v>
      </c>
      <c r="J46" s="13"/>
    </row>
    <row r="47" spans="1:10" x14ac:dyDescent="0.2">
      <c r="A47" s="203"/>
      <c r="B47" s="204"/>
      <c r="C47" s="204"/>
      <c r="D47" s="204"/>
      <c r="E47" s="203"/>
      <c r="F47" s="306"/>
      <c r="G47" s="208"/>
      <c r="H47" s="208"/>
      <c r="I47" s="209"/>
      <c r="J47" s="13"/>
    </row>
    <row r="48" spans="1:10" ht="13.5" thickBot="1" x14ac:dyDescent="0.25">
      <c r="A48" s="210"/>
      <c r="B48" s="211"/>
      <c r="C48" s="211"/>
      <c r="D48" s="211"/>
      <c r="E48" s="210"/>
      <c r="F48" s="212"/>
      <c r="G48" s="213"/>
      <c r="H48" s="213"/>
      <c r="I48" s="214"/>
      <c r="J48" s="13"/>
    </row>
    <row r="49" spans="1:10" ht="13.5" thickTop="1" x14ac:dyDescent="0.2">
      <c r="A49" s="93"/>
      <c r="B49" s="94"/>
      <c r="C49" s="94" t="s">
        <v>21</v>
      </c>
      <c r="D49" s="94"/>
      <c r="E49" s="265">
        <f>SUM('1016:1465'!E49)</f>
        <v>575623.77</v>
      </c>
      <c r="F49" s="271">
        <f>SUM('1016:1465'!F49)</f>
        <v>442800</v>
      </c>
      <c r="G49" s="271">
        <f>SUM('1016:1465'!G49)</f>
        <v>471645</v>
      </c>
      <c r="H49" s="271">
        <f>SUM('1016:1465'!H49)</f>
        <v>546778.77</v>
      </c>
      <c r="I49" s="266">
        <f>SUM('1016:1465'!I49)</f>
        <v>545399.44999999995</v>
      </c>
      <c r="J49" s="13"/>
    </row>
    <row r="50" spans="1:10" x14ac:dyDescent="0.2">
      <c r="A50" s="99"/>
      <c r="B50" s="100"/>
      <c r="C50" s="100" t="s">
        <v>29</v>
      </c>
      <c r="D50" s="100"/>
      <c r="E50" s="267">
        <f>SUM('1016:1465'!E50)</f>
        <v>5003631.7499999991</v>
      </c>
      <c r="F50" s="272">
        <f>SUM('1016:1465'!F50)</f>
        <v>1180948.2699999998</v>
      </c>
      <c r="G50" s="272">
        <f>SUM('1016:1465'!G50)</f>
        <v>1665997.38</v>
      </c>
      <c r="H50" s="272">
        <f>SUM('1016:1465'!H50)</f>
        <v>4518582.6399999997</v>
      </c>
      <c r="I50" s="268">
        <f>SUM('1016:1465'!I50)</f>
        <v>2127670.46</v>
      </c>
      <c r="J50" s="13"/>
    </row>
    <row r="51" spans="1:10" x14ac:dyDescent="0.2">
      <c r="A51" s="99"/>
      <c r="B51" s="100"/>
      <c r="C51" s="100" t="s">
        <v>20</v>
      </c>
      <c r="D51" s="100"/>
      <c r="E51" s="267">
        <f>SUM('1016:1465'!E51)</f>
        <v>6311386.5399999991</v>
      </c>
      <c r="F51" s="272">
        <f>SUM('1016:1465'!F51)</f>
        <v>11511644.549999999</v>
      </c>
      <c r="G51" s="272">
        <f>SUM('1016:1465'!G51)</f>
        <v>12106526.09</v>
      </c>
      <c r="H51" s="272">
        <f>SUM('1016:1465'!H51)</f>
        <v>5716505</v>
      </c>
      <c r="I51" s="268">
        <f>SUM('1016:1465'!I51)</f>
        <v>4090197.44</v>
      </c>
      <c r="J51" s="13"/>
    </row>
    <row r="52" spans="1:10" x14ac:dyDescent="0.2">
      <c r="A52" s="99"/>
      <c r="B52" s="100"/>
      <c r="C52" s="100" t="s">
        <v>30</v>
      </c>
      <c r="D52" s="100"/>
      <c r="E52" s="267">
        <f>SUM('1016:1465'!E52)</f>
        <v>8154619.9600000009</v>
      </c>
      <c r="F52" s="272">
        <f>SUM('1016:1465'!F52)</f>
        <v>15846070.540000001</v>
      </c>
      <c r="G52" s="272">
        <f>SUM('1016:1465'!G52)</f>
        <v>15345292.33</v>
      </c>
      <c r="H52" s="272">
        <f>SUM('1016:1465'!H52)</f>
        <v>8655398.1700000018</v>
      </c>
      <c r="I52" s="268">
        <f>SUM('1016:1465'!I52)</f>
        <v>5930879.75</v>
      </c>
      <c r="J52" s="13"/>
    </row>
    <row r="53" spans="1:10" ht="18.75" thickBot="1" x14ac:dyDescent="0.4">
      <c r="A53" s="105" t="s">
        <v>12</v>
      </c>
      <c r="B53" s="106"/>
      <c r="C53" s="106"/>
      <c r="D53" s="106"/>
      <c r="E53" s="269">
        <f>SUM('1016:1465'!E53)</f>
        <v>10832284.68</v>
      </c>
      <c r="F53" s="273">
        <f>SUM('1016:1465'!F53)</f>
        <v>11136082.560000001</v>
      </c>
      <c r="G53" s="273">
        <f>SUM('1016:1465'!G53)</f>
        <v>8824948.4900000002</v>
      </c>
      <c r="H53" s="273">
        <f>SUM('1016:1465'!H53)</f>
        <v>13143418.75</v>
      </c>
      <c r="I53" s="270">
        <f>SUM('1016:1465'!I53)</f>
        <v>10802383.26</v>
      </c>
      <c r="J53" s="13"/>
    </row>
    <row r="54" spans="1:10" ht="18.75" thickTop="1" x14ac:dyDescent="0.35">
      <c r="A54" s="110"/>
      <c r="B54" s="87"/>
      <c r="C54" s="87"/>
      <c r="D54" s="55"/>
      <c r="E54" s="55"/>
      <c r="F54" s="91"/>
      <c r="G54" s="92"/>
      <c r="H54" s="111"/>
      <c r="I54" s="111"/>
      <c r="J54" s="13"/>
    </row>
    <row r="55" spans="1:10" ht="18" x14ac:dyDescent="0.35">
      <c r="A55" s="110"/>
      <c r="B55" s="87"/>
      <c r="C55" s="87"/>
      <c r="D55" s="55"/>
      <c r="E55" s="55"/>
      <c r="F55" s="91"/>
      <c r="G55" s="112"/>
      <c r="H55" s="113"/>
      <c r="I55" s="113"/>
      <c r="J55" s="13"/>
    </row>
    <row r="56" spans="1:10" ht="18" x14ac:dyDescent="0.35">
      <c r="A56" s="114"/>
      <c r="B56" s="115"/>
      <c r="C56" s="115"/>
      <c r="D56" s="116"/>
      <c r="E56" s="116"/>
      <c r="F56" s="113"/>
      <c r="G56" s="113"/>
      <c r="H56" s="113"/>
      <c r="I56" s="113"/>
      <c r="J56" s="13"/>
    </row>
    <row r="57" spans="1:10" x14ac:dyDescent="0.2">
      <c r="A57" s="117"/>
      <c r="B57" s="117"/>
      <c r="C57" s="117"/>
      <c r="D57" s="117"/>
      <c r="E57" s="117"/>
      <c r="F57" s="117"/>
      <c r="G57" s="117"/>
      <c r="H57" s="117"/>
      <c r="I57" s="117"/>
    </row>
  </sheetData>
  <mergeCells count="12">
    <mergeCell ref="K31:S31"/>
    <mergeCell ref="A32:I34"/>
    <mergeCell ref="A42:I42"/>
    <mergeCell ref="H44:I44"/>
    <mergeCell ref="F46:F47"/>
    <mergeCell ref="E7:I7"/>
    <mergeCell ref="H13:I13"/>
    <mergeCell ref="A2:D2"/>
    <mergeCell ref="E2:I2"/>
    <mergeCell ref="E3:I3"/>
    <mergeCell ref="E4:I4"/>
    <mergeCell ref="E5:I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4.8554687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80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81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40">
        <v>47921374</v>
      </c>
      <c r="F6" s="38"/>
      <c r="G6" s="39" t="s">
        <v>3</v>
      </c>
      <c r="I6" s="40">
        <v>1016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09" t="s">
        <v>123</v>
      </c>
      <c r="I13" s="308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5174000</v>
      </c>
      <c r="F16" s="218">
        <v>30778547.399999999</v>
      </c>
      <c r="G16" s="9">
        <f>H16+I16</f>
        <v>31031147.699999999</v>
      </c>
      <c r="H16" s="217">
        <v>30893154.059999999</v>
      </c>
      <c r="I16" s="217">
        <v>137993.64000000001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5174000</v>
      </c>
      <c r="F18" s="218">
        <v>30778547.399999999</v>
      </c>
      <c r="G18" s="9">
        <f>H18+I18</f>
        <v>31114241.920000002</v>
      </c>
      <c r="H18" s="217">
        <v>30900864.920000002</v>
      </c>
      <c r="I18" s="217">
        <v>213377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83094.220000002533</v>
      </c>
      <c r="H24" s="64">
        <f>H18-H16-H22</f>
        <v>7710.8600000031292</v>
      </c>
      <c r="I24" s="64">
        <f>I18-I16-I22</f>
        <v>75383.359999999986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83094.22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20000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63094.22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0</v>
      </c>
      <c r="H31" s="75"/>
      <c r="I31" s="69"/>
    </row>
    <row r="32" spans="1:10" s="6" customFormat="1" x14ac:dyDescent="0.2">
      <c r="A32" s="310"/>
      <c r="B32" s="311"/>
      <c r="C32" s="311"/>
      <c r="D32" s="311"/>
      <c r="E32" s="311"/>
      <c r="F32" s="311"/>
      <c r="G32" s="311"/>
      <c r="H32" s="311"/>
      <c r="I32" s="311"/>
    </row>
    <row r="33" spans="1:10" s="6" customFormat="1" x14ac:dyDescent="0.2">
      <c r="A33" s="311"/>
      <c r="B33" s="311"/>
      <c r="C33" s="311"/>
      <c r="D33" s="311"/>
      <c r="E33" s="311"/>
      <c r="F33" s="311"/>
      <c r="G33" s="311"/>
      <c r="H33" s="311"/>
      <c r="I33" s="311"/>
    </row>
    <row r="34" spans="1:10" x14ac:dyDescent="0.2">
      <c r="A34" s="311"/>
      <c r="B34" s="311"/>
      <c r="C34" s="311"/>
      <c r="D34" s="311"/>
      <c r="E34" s="311"/>
      <c r="F34" s="311"/>
      <c r="G34" s="311"/>
      <c r="H34" s="311"/>
      <c r="I34" s="311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0</v>
      </c>
      <c r="G37" s="83">
        <v>0</v>
      </c>
      <c r="H37" s="219"/>
      <c r="I37" s="84" t="s">
        <v>104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729920</v>
      </c>
      <c r="G38" s="83">
        <v>716483</v>
      </c>
      <c r="H38" s="219"/>
      <c r="I38" s="84">
        <f>G38/F38</f>
        <v>0.98159113327487946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594920</v>
      </c>
      <c r="G40" s="83">
        <v>594920</v>
      </c>
      <c r="H40" s="219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19"/>
      <c r="I41" s="89" t="s">
        <v>104</v>
      </c>
      <c r="J41" s="13"/>
    </row>
    <row r="42" spans="1:10" ht="15" customHeight="1" x14ac:dyDescent="0.2">
      <c r="A42" s="305" t="s">
        <v>132</v>
      </c>
      <c r="B42" s="305"/>
      <c r="C42" s="305"/>
      <c r="D42" s="305"/>
      <c r="E42" s="305"/>
      <c r="F42" s="305"/>
      <c r="G42" s="305"/>
      <c r="H42" s="305"/>
      <c r="I42" s="305"/>
      <c r="J42" s="13"/>
    </row>
    <row r="43" spans="1:10" x14ac:dyDescent="0.2">
      <c r="A43" s="90"/>
      <c r="B43" s="90"/>
      <c r="C43" s="90"/>
      <c r="D43" s="90"/>
      <c r="E43" s="90"/>
      <c r="F43" s="90"/>
      <c r="G43" s="90"/>
      <c r="H43" s="90"/>
      <c r="I43" s="90"/>
      <c r="J43" s="13"/>
    </row>
    <row r="44" spans="1:10" ht="19.5" thickBot="1" x14ac:dyDescent="0.45">
      <c r="A44" s="51" t="s">
        <v>24</v>
      </c>
      <c r="B44" s="51" t="s">
        <v>25</v>
      </c>
      <c r="C44" s="53"/>
      <c r="D44" s="55"/>
      <c r="E44" s="55"/>
      <c r="F44" s="91"/>
      <c r="G44" s="92"/>
      <c r="H44" s="307" t="s">
        <v>42</v>
      </c>
      <c r="I44" s="308"/>
      <c r="J44" s="13"/>
    </row>
    <row r="45" spans="1:10" ht="18.75" thickTop="1" x14ac:dyDescent="0.35">
      <c r="A45" s="195"/>
      <c r="B45" s="196"/>
      <c r="C45" s="197"/>
      <c r="D45" s="196"/>
      <c r="E45" s="198" t="s">
        <v>125</v>
      </c>
      <c r="F45" s="199" t="s">
        <v>26</v>
      </c>
      <c r="G45" s="200" t="s">
        <v>27</v>
      </c>
      <c r="H45" s="201" t="s">
        <v>28</v>
      </c>
      <c r="I45" s="202" t="s">
        <v>41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5"/>
      <c r="H46" s="206">
        <v>41274</v>
      </c>
      <c r="I46" s="207">
        <v>41274</v>
      </c>
      <c r="J46" s="13"/>
    </row>
    <row r="47" spans="1:10" x14ac:dyDescent="0.2">
      <c r="A47" s="203"/>
      <c r="B47" s="204"/>
      <c r="C47" s="204"/>
      <c r="D47" s="204"/>
      <c r="E47" s="203"/>
      <c r="F47" s="306"/>
      <c r="G47" s="208"/>
      <c r="H47" s="208"/>
      <c r="I47" s="209"/>
      <c r="J47" s="13"/>
    </row>
    <row r="48" spans="1:10" ht="13.5" thickBot="1" x14ac:dyDescent="0.25">
      <c r="A48" s="210"/>
      <c r="B48" s="211"/>
      <c r="C48" s="211"/>
      <c r="D48" s="211"/>
      <c r="E48" s="210"/>
      <c r="F48" s="212"/>
      <c r="G48" s="213"/>
      <c r="H48" s="213"/>
      <c r="I48" s="214"/>
      <c r="J48" s="13"/>
    </row>
    <row r="49" spans="1:10" ht="13.5" thickTop="1" x14ac:dyDescent="0.2">
      <c r="A49" s="93"/>
      <c r="B49" s="94"/>
      <c r="C49" s="94" t="s">
        <v>21</v>
      </c>
      <c r="D49" s="94"/>
      <c r="E49" s="95">
        <v>48975</v>
      </c>
      <c r="F49" s="96">
        <v>2000</v>
      </c>
      <c r="G49" s="97">
        <v>5392</v>
      </c>
      <c r="H49" s="97">
        <f>E49+F49-G49</f>
        <v>45583</v>
      </c>
      <c r="I49" s="98">
        <f>H49</f>
        <v>45583</v>
      </c>
      <c r="J49" s="13"/>
    </row>
    <row r="50" spans="1:10" x14ac:dyDescent="0.2">
      <c r="A50" s="99"/>
      <c r="B50" s="100"/>
      <c r="C50" s="100" t="s">
        <v>29</v>
      </c>
      <c r="D50" s="100"/>
      <c r="E50" s="101">
        <v>597970.12</v>
      </c>
      <c r="F50" s="102">
        <v>181474</v>
      </c>
      <c r="G50" s="103">
        <v>185400</v>
      </c>
      <c r="H50" s="103">
        <f>E50+F50-G50</f>
        <v>594044.12</v>
      </c>
      <c r="I50" s="104">
        <v>318100.96999999997</v>
      </c>
      <c r="J50" s="13"/>
    </row>
    <row r="51" spans="1:10" x14ac:dyDescent="0.2">
      <c r="A51" s="99"/>
      <c r="B51" s="100"/>
      <c r="C51" s="100" t="s">
        <v>20</v>
      </c>
      <c r="D51" s="100"/>
      <c r="E51" s="101">
        <v>244644.81</v>
      </c>
      <c r="F51" s="102">
        <f>7218.28+240475.4</f>
        <v>247693.68</v>
      </c>
      <c r="G51" s="103">
        <v>78000</v>
      </c>
      <c r="H51" s="103">
        <f t="shared" ref="H51:H52" si="0">E51+F51-G51</f>
        <v>414338.49</v>
      </c>
      <c r="I51" s="104">
        <f>16117.53+66364.3</f>
        <v>82481.83</v>
      </c>
      <c r="J51" s="13"/>
    </row>
    <row r="52" spans="1:10" x14ac:dyDescent="0.2">
      <c r="A52" s="99"/>
      <c r="B52" s="100"/>
      <c r="C52" s="100" t="s">
        <v>30</v>
      </c>
      <c r="D52" s="100"/>
      <c r="E52" s="101">
        <v>5242.8</v>
      </c>
      <c r="F52" s="102">
        <v>720316</v>
      </c>
      <c r="G52" s="103">
        <v>685897</v>
      </c>
      <c r="H52" s="103">
        <f t="shared" si="0"/>
        <v>39661.800000000047</v>
      </c>
      <c r="I52" s="104">
        <f t="shared" ref="I52" si="1">H52</f>
        <v>39661.800000000047</v>
      </c>
      <c r="J52" s="13"/>
    </row>
    <row r="53" spans="1:10" ht="18.75" thickBot="1" x14ac:dyDescent="0.4">
      <c r="A53" s="105" t="s">
        <v>12</v>
      </c>
      <c r="B53" s="106"/>
      <c r="C53" s="106"/>
      <c r="D53" s="106"/>
      <c r="E53" s="107">
        <f>E49+E50+E51+E52</f>
        <v>896832.73</v>
      </c>
      <c r="F53" s="108">
        <f>F49+F50+F51+F52</f>
        <v>1151483.68</v>
      </c>
      <c r="G53" s="108">
        <f>G49+G50+G51+G52</f>
        <v>954689</v>
      </c>
      <c r="H53" s="108">
        <f>H49+H50+H51+H52</f>
        <v>1093627.4099999999</v>
      </c>
      <c r="I53" s="109">
        <f>I49+I50+I51+I52</f>
        <v>485827.60000000003</v>
      </c>
      <c r="J53" s="13"/>
    </row>
    <row r="54" spans="1:10" ht="18.75" thickTop="1" x14ac:dyDescent="0.35">
      <c r="A54" s="110"/>
      <c r="B54" s="87"/>
      <c r="C54" s="87"/>
      <c r="D54" s="55"/>
      <c r="E54" s="55"/>
      <c r="F54" s="91"/>
      <c r="G54" s="92"/>
      <c r="H54" s="111"/>
      <c r="I54" s="111"/>
      <c r="J54" s="13"/>
    </row>
    <row r="55" spans="1:10" ht="18" x14ac:dyDescent="0.35">
      <c r="A55" s="110"/>
      <c r="B55" s="87"/>
      <c r="C55" s="87"/>
      <c r="D55" s="55"/>
      <c r="E55" s="55"/>
      <c r="F55" s="91"/>
      <c r="G55" s="112"/>
      <c r="H55" s="113"/>
      <c r="I55" s="113"/>
      <c r="J55" s="13"/>
    </row>
    <row r="56" spans="1:10" ht="1.5" customHeight="1" x14ac:dyDescent="0.35">
      <c r="A56" s="114"/>
      <c r="B56" s="115"/>
      <c r="C56" s="115"/>
      <c r="D56" s="116"/>
      <c r="E56" s="116"/>
      <c r="F56" s="113"/>
      <c r="G56" s="113"/>
      <c r="H56" s="113"/>
      <c r="I56" s="113"/>
      <c r="J56" s="13"/>
    </row>
    <row r="57" spans="1:10" x14ac:dyDescent="0.2">
      <c r="A57" s="117"/>
      <c r="B57" s="117"/>
      <c r="C57" s="117"/>
      <c r="D57" s="117"/>
      <c r="E57" s="117"/>
      <c r="F57" s="117"/>
      <c r="G57" s="117"/>
      <c r="H57" s="117"/>
      <c r="I57" s="117"/>
    </row>
  </sheetData>
  <sheetProtection selectLockedCells="1"/>
  <mergeCells count="11">
    <mergeCell ref="F46:F47"/>
    <mergeCell ref="H44:I44"/>
    <mergeCell ref="E5:I5"/>
    <mergeCell ref="H13:I13"/>
    <mergeCell ref="E7:I7"/>
    <mergeCell ref="A32:I34"/>
    <mergeCell ref="A2:D2"/>
    <mergeCell ref="E2:I2"/>
    <mergeCell ref="E4:I4"/>
    <mergeCell ref="E3:I3"/>
    <mergeCell ref="A42:I42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82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83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38">
        <v>47922265</v>
      </c>
      <c r="F6" s="38"/>
      <c r="G6" s="39" t="s">
        <v>3</v>
      </c>
      <c r="I6" s="40">
        <v>1017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6160000</v>
      </c>
      <c r="F16" s="218">
        <v>31091538.800000001</v>
      </c>
      <c r="G16" s="9">
        <f>H16+I16</f>
        <v>31212674.989999998</v>
      </c>
      <c r="H16" s="217">
        <v>31209074.989999998</v>
      </c>
      <c r="I16" s="217">
        <v>3600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6160000</v>
      </c>
      <c r="F18" s="218">
        <v>31091538.800000001</v>
      </c>
      <c r="G18" s="9">
        <f>H18+I18</f>
        <v>31313556.23</v>
      </c>
      <c r="H18" s="217">
        <v>31309956.23</v>
      </c>
      <c r="I18" s="217">
        <v>3600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100881.24000000209</v>
      </c>
      <c r="H24" s="64">
        <f>H18-H16-H22</f>
        <v>100881.24000000209</v>
      </c>
      <c r="I24" s="64">
        <f>I18-I16-I22</f>
        <v>0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100881.24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3000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97881.24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0</v>
      </c>
      <c r="H31" s="75"/>
      <c r="I31" s="69"/>
    </row>
    <row r="32" spans="1:10" s="6" customFormat="1" x14ac:dyDescent="0.2">
      <c r="A32" s="313"/>
      <c r="B32" s="314"/>
      <c r="C32" s="314"/>
      <c r="D32" s="314"/>
      <c r="E32" s="314"/>
      <c r="F32" s="314"/>
      <c r="G32" s="314"/>
      <c r="H32" s="314"/>
      <c r="I32" s="314"/>
    </row>
    <row r="33" spans="1:10" s="6" customFormat="1" x14ac:dyDescent="0.2">
      <c r="A33" s="314"/>
      <c r="B33" s="314"/>
      <c r="C33" s="314"/>
      <c r="D33" s="314"/>
      <c r="E33" s="314"/>
      <c r="F33" s="314"/>
      <c r="G33" s="314"/>
      <c r="H33" s="314"/>
      <c r="I33" s="314"/>
    </row>
    <row r="34" spans="1:10" x14ac:dyDescent="0.2">
      <c r="A34" s="314"/>
      <c r="B34" s="314"/>
      <c r="C34" s="314"/>
      <c r="D34" s="314"/>
      <c r="E34" s="314"/>
      <c r="F34" s="314"/>
      <c r="G34" s="314"/>
      <c r="H34" s="314"/>
      <c r="I34" s="314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0</v>
      </c>
      <c r="G37" s="83">
        <v>0</v>
      </c>
      <c r="H37" s="219"/>
      <c r="I37" s="84" t="s">
        <v>104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1047030</v>
      </c>
      <c r="G38" s="83">
        <v>1052539</v>
      </c>
      <c r="H38" s="219"/>
      <c r="I38" s="84">
        <f>G38/F38</f>
        <v>1.005261549334785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785030</v>
      </c>
      <c r="G40" s="83">
        <v>785030</v>
      </c>
      <c r="H40" s="256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56"/>
      <c r="I41" s="84" t="s">
        <v>104</v>
      </c>
      <c r="J41" s="13"/>
    </row>
    <row r="42" spans="1:10" ht="16.5" x14ac:dyDescent="0.35">
      <c r="A42" s="257" t="s">
        <v>128</v>
      </c>
      <c r="B42" s="54"/>
      <c r="C42" s="54"/>
      <c r="D42" s="119"/>
      <c r="E42" s="119"/>
      <c r="F42" s="122"/>
      <c r="G42" s="83"/>
      <c r="H42" s="68"/>
      <c r="I42" s="89"/>
      <c r="J42" s="13"/>
    </row>
    <row r="43" spans="1:10" ht="19.5" thickBot="1" x14ac:dyDescent="0.45">
      <c r="A43" s="51" t="s">
        <v>24</v>
      </c>
      <c r="B43" s="51" t="s">
        <v>25</v>
      </c>
      <c r="C43" s="53"/>
      <c r="D43" s="55"/>
      <c r="E43" s="55"/>
      <c r="F43" s="91"/>
      <c r="G43" s="92"/>
      <c r="H43" s="307" t="s">
        <v>42</v>
      </c>
      <c r="I43" s="308"/>
      <c r="J43" s="13"/>
    </row>
    <row r="44" spans="1:10" ht="18.75" thickTop="1" x14ac:dyDescent="0.35">
      <c r="A44" s="195"/>
      <c r="B44" s="196"/>
      <c r="C44" s="197"/>
      <c r="D44" s="196"/>
      <c r="E44" s="198" t="s">
        <v>125</v>
      </c>
      <c r="F44" s="199" t="s">
        <v>26</v>
      </c>
      <c r="G44" s="200" t="s">
        <v>27</v>
      </c>
      <c r="H44" s="201" t="s">
        <v>28</v>
      </c>
      <c r="I44" s="202" t="s">
        <v>41</v>
      </c>
      <c r="J44" s="13"/>
    </row>
    <row r="45" spans="1:10" x14ac:dyDescent="0.2">
      <c r="A45" s="203"/>
      <c r="B45" s="204"/>
      <c r="C45" s="204"/>
      <c r="D45" s="204"/>
      <c r="E45" s="203"/>
      <c r="F45" s="306"/>
      <c r="G45" s="205"/>
      <c r="H45" s="206">
        <v>41274</v>
      </c>
      <c r="I45" s="207">
        <v>41274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8"/>
      <c r="H46" s="208"/>
      <c r="I46" s="209"/>
      <c r="J46" s="13"/>
    </row>
    <row r="47" spans="1:10" ht="13.5" thickBot="1" x14ac:dyDescent="0.25">
      <c r="A47" s="210"/>
      <c r="B47" s="211"/>
      <c r="C47" s="211"/>
      <c r="D47" s="211"/>
      <c r="E47" s="210"/>
      <c r="F47" s="212"/>
      <c r="G47" s="213"/>
      <c r="H47" s="213"/>
      <c r="I47" s="214"/>
      <c r="J47" s="13"/>
    </row>
    <row r="48" spans="1:10" ht="13.5" thickTop="1" x14ac:dyDescent="0.2">
      <c r="A48" s="93"/>
      <c r="B48" s="94"/>
      <c r="C48" s="94" t="s">
        <v>21</v>
      </c>
      <c r="D48" s="94"/>
      <c r="E48" s="95">
        <v>3156</v>
      </c>
      <c r="F48" s="96">
        <v>0</v>
      </c>
      <c r="G48" s="97">
        <v>2000</v>
      </c>
      <c r="H48" s="188">
        <f>E48+F48-G48</f>
        <v>1156</v>
      </c>
      <c r="I48" s="98">
        <f>H48</f>
        <v>1156</v>
      </c>
      <c r="J48" s="13"/>
    </row>
    <row r="49" spans="1:10" x14ac:dyDescent="0.2">
      <c r="A49" s="99"/>
      <c r="B49" s="100"/>
      <c r="C49" s="100" t="s">
        <v>29</v>
      </c>
      <c r="D49" s="100"/>
      <c r="E49" s="101">
        <v>16309.92</v>
      </c>
      <c r="F49" s="102">
        <v>181107</v>
      </c>
      <c r="G49" s="103">
        <v>172500</v>
      </c>
      <c r="H49" s="189">
        <f>E49+F49-G49</f>
        <v>24916.920000000013</v>
      </c>
      <c r="I49" s="104">
        <v>24746.11</v>
      </c>
      <c r="J49" s="13"/>
    </row>
    <row r="50" spans="1:10" x14ac:dyDescent="0.2">
      <c r="A50" s="99"/>
      <c r="B50" s="100"/>
      <c r="C50" s="100" t="s">
        <v>20</v>
      </c>
      <c r="D50" s="100"/>
      <c r="E50" s="101">
        <v>2477108.65</v>
      </c>
      <c r="F50" s="102">
        <v>139571</v>
      </c>
      <c r="G50" s="103">
        <f>285571.59+329263.2</f>
        <v>614834.79</v>
      </c>
      <c r="H50" s="189">
        <f t="shared" ref="H50:H51" si="0">E50+F50-G50</f>
        <v>2001844.8599999999</v>
      </c>
      <c r="I50" s="104">
        <f>487641.29+141071</f>
        <v>628712.29</v>
      </c>
      <c r="J50" s="13"/>
    </row>
    <row r="51" spans="1:10" x14ac:dyDescent="0.2">
      <c r="A51" s="99"/>
      <c r="B51" s="100"/>
      <c r="C51" s="100" t="s">
        <v>30</v>
      </c>
      <c r="D51" s="100"/>
      <c r="E51" s="101">
        <v>398796.76</v>
      </c>
      <c r="F51" s="102">
        <v>1052539</v>
      </c>
      <c r="G51" s="103">
        <v>785030</v>
      </c>
      <c r="H51" s="189">
        <f t="shared" si="0"/>
        <v>666305.76</v>
      </c>
      <c r="I51" s="104">
        <f>H51</f>
        <v>666305.76</v>
      </c>
      <c r="J51" s="13"/>
    </row>
    <row r="52" spans="1:10" ht="18.75" thickBot="1" x14ac:dyDescent="0.4">
      <c r="A52" s="105" t="s">
        <v>12</v>
      </c>
      <c r="B52" s="106"/>
      <c r="C52" s="106"/>
      <c r="D52" s="106"/>
      <c r="E52" s="107">
        <f>E48+E49+E50+E51</f>
        <v>2895371.33</v>
      </c>
      <c r="F52" s="108">
        <f>F48+F49+F50+F51</f>
        <v>1373217</v>
      </c>
      <c r="G52" s="108">
        <f>G48+G49+G50+G51</f>
        <v>1574364.79</v>
      </c>
      <c r="H52" s="108">
        <f>H48+H49+H50+H51</f>
        <v>2694223.54</v>
      </c>
      <c r="I52" s="109">
        <f>I48+I49+I50+I51</f>
        <v>1320920.1600000001</v>
      </c>
      <c r="J52" s="13"/>
    </row>
    <row r="53" spans="1:10" ht="18.75" thickTop="1" x14ac:dyDescent="0.35">
      <c r="A53" s="110"/>
      <c r="B53" s="87"/>
      <c r="C53" s="87"/>
      <c r="D53" s="55"/>
      <c r="E53" s="55"/>
      <c r="F53" s="91"/>
      <c r="G53" s="92"/>
      <c r="H53" s="111"/>
      <c r="I53" s="111"/>
      <c r="J53" s="13"/>
    </row>
    <row r="54" spans="1:10" ht="18" x14ac:dyDescent="0.35">
      <c r="A54" s="110"/>
      <c r="B54" s="87"/>
      <c r="C54" s="87"/>
      <c r="D54" s="55"/>
      <c r="E54" s="55"/>
      <c r="F54" s="91"/>
      <c r="G54" s="112"/>
      <c r="H54" s="113"/>
      <c r="I54" s="113"/>
      <c r="J54" s="13"/>
    </row>
    <row r="55" spans="1:10" ht="1.5" customHeight="1" x14ac:dyDescent="0.35">
      <c r="A55" s="114"/>
      <c r="B55" s="115"/>
      <c r="C55" s="115"/>
      <c r="D55" s="116"/>
      <c r="E55" s="116"/>
      <c r="F55" s="113"/>
      <c r="G55" s="113"/>
      <c r="H55" s="113"/>
      <c r="I55" s="113"/>
      <c r="J55" s="13"/>
    </row>
    <row r="56" spans="1:10" x14ac:dyDescent="0.2">
      <c r="A56" s="117"/>
      <c r="B56" s="117"/>
      <c r="C56" s="117"/>
      <c r="D56" s="117"/>
      <c r="E56" s="117"/>
      <c r="F56" s="117"/>
      <c r="G56" s="117"/>
      <c r="H56" s="117"/>
      <c r="I56" s="117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84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85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38">
        <v>47922206</v>
      </c>
      <c r="F6" s="38"/>
      <c r="G6" s="39" t="s">
        <v>3</v>
      </c>
      <c r="I6" s="40">
        <v>1106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4430000</v>
      </c>
      <c r="F16" s="218">
        <v>39370966</v>
      </c>
      <c r="G16" s="9">
        <f>H16+I16</f>
        <v>39360283.07</v>
      </c>
      <c r="H16" s="217">
        <v>39145449.710000001</v>
      </c>
      <c r="I16" s="217">
        <v>214833.36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4430000</v>
      </c>
      <c r="F18" s="218">
        <v>40273910.390000001</v>
      </c>
      <c r="G18" s="9">
        <f>H18+I18</f>
        <v>39413837.920000002</v>
      </c>
      <c r="H18" s="217">
        <v>39079752.399999999</v>
      </c>
      <c r="I18" s="217">
        <v>334085.52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53554.85000000149</v>
      </c>
      <c r="H24" s="64">
        <f>H18-H16-H22</f>
        <v>-65697.310000002384</v>
      </c>
      <c r="I24" s="64">
        <f>I18-I16-I22</f>
        <v>119252.16000000003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53554.85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0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53554.85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0</v>
      </c>
      <c r="H31" s="75"/>
      <c r="I31" s="69"/>
    </row>
    <row r="32" spans="1:10" s="6" customFormat="1" x14ac:dyDescent="0.2">
      <c r="A32" s="310"/>
      <c r="B32" s="311"/>
      <c r="C32" s="311"/>
      <c r="D32" s="311"/>
      <c r="E32" s="311"/>
      <c r="F32" s="311"/>
      <c r="G32" s="311"/>
      <c r="H32" s="311"/>
      <c r="I32" s="311"/>
    </row>
    <row r="33" spans="1:10" s="6" customFormat="1" x14ac:dyDescent="0.2">
      <c r="A33" s="311"/>
      <c r="B33" s="311"/>
      <c r="C33" s="311"/>
      <c r="D33" s="311"/>
      <c r="E33" s="311"/>
      <c r="F33" s="311"/>
      <c r="G33" s="311"/>
      <c r="H33" s="311"/>
      <c r="I33" s="311"/>
    </row>
    <row r="34" spans="1:10" x14ac:dyDescent="0.2">
      <c r="A34" s="311"/>
      <c r="B34" s="311"/>
      <c r="C34" s="311"/>
      <c r="D34" s="311"/>
      <c r="E34" s="311"/>
      <c r="F34" s="311"/>
      <c r="G34" s="311"/>
      <c r="H34" s="311"/>
      <c r="I34" s="311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25000</v>
      </c>
      <c r="G37" s="83">
        <v>24300</v>
      </c>
      <c r="H37" s="219"/>
      <c r="I37" s="84">
        <f>G37/F37</f>
        <v>0.97199999999999998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876071</v>
      </c>
      <c r="G38" s="83">
        <v>876071</v>
      </c>
      <c r="H38" s="219"/>
      <c r="I38" s="84">
        <f>G38/F38</f>
        <v>1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698071</v>
      </c>
      <c r="G40" s="83">
        <v>698071</v>
      </c>
      <c r="H40" s="219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56"/>
      <c r="I41" s="89" t="s">
        <v>104</v>
      </c>
      <c r="J41" s="13"/>
    </row>
    <row r="42" spans="1:10" x14ac:dyDescent="0.2">
      <c r="A42" s="315"/>
      <c r="B42" s="316"/>
      <c r="C42" s="316"/>
      <c r="D42" s="316"/>
      <c r="E42" s="316"/>
      <c r="F42" s="316"/>
      <c r="G42" s="316"/>
      <c r="H42" s="316"/>
      <c r="I42" s="316"/>
      <c r="J42" s="13"/>
    </row>
    <row r="43" spans="1:10" ht="16.5" x14ac:dyDescent="0.35">
      <c r="A43" s="81"/>
      <c r="B43" s="54"/>
      <c r="C43" s="54"/>
      <c r="D43" s="119"/>
      <c r="E43" s="119"/>
      <c r="F43" s="88"/>
      <c r="G43" s="83"/>
      <c r="H43" s="68"/>
      <c r="I43" s="89"/>
      <c r="J43" s="13"/>
    </row>
    <row r="44" spans="1:10" ht="19.5" thickBot="1" x14ac:dyDescent="0.45">
      <c r="A44" s="51" t="s">
        <v>24</v>
      </c>
      <c r="B44" s="51" t="s">
        <v>25</v>
      </c>
      <c r="C44" s="53"/>
      <c r="D44" s="55"/>
      <c r="E44" s="55"/>
      <c r="F44" s="91"/>
      <c r="G44" s="92"/>
      <c r="H44" s="307" t="s">
        <v>42</v>
      </c>
      <c r="I44" s="308"/>
      <c r="J44" s="13"/>
    </row>
    <row r="45" spans="1:10" ht="18.75" thickTop="1" x14ac:dyDescent="0.35">
      <c r="A45" s="195"/>
      <c r="B45" s="196"/>
      <c r="C45" s="197"/>
      <c r="D45" s="196"/>
      <c r="E45" s="198" t="s">
        <v>125</v>
      </c>
      <c r="F45" s="199" t="s">
        <v>26</v>
      </c>
      <c r="G45" s="200" t="s">
        <v>27</v>
      </c>
      <c r="H45" s="201" t="s">
        <v>28</v>
      </c>
      <c r="I45" s="202" t="s">
        <v>41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5"/>
      <c r="H46" s="206">
        <v>41274</v>
      </c>
      <c r="I46" s="207">
        <v>41274</v>
      </c>
      <c r="J46" s="13"/>
    </row>
    <row r="47" spans="1:10" x14ac:dyDescent="0.2">
      <c r="A47" s="203"/>
      <c r="B47" s="204"/>
      <c r="C47" s="204"/>
      <c r="D47" s="204"/>
      <c r="E47" s="203"/>
      <c r="F47" s="306"/>
      <c r="G47" s="208"/>
      <c r="H47" s="208"/>
      <c r="I47" s="209"/>
      <c r="J47" s="13"/>
    </row>
    <row r="48" spans="1:10" ht="13.5" thickBot="1" x14ac:dyDescent="0.25">
      <c r="A48" s="210"/>
      <c r="B48" s="211"/>
      <c r="C48" s="211"/>
      <c r="D48" s="211"/>
      <c r="E48" s="210"/>
      <c r="F48" s="212"/>
      <c r="G48" s="213"/>
      <c r="H48" s="213"/>
      <c r="I48" s="214"/>
      <c r="J48" s="13"/>
    </row>
    <row r="49" spans="1:10" ht="13.5" thickTop="1" x14ac:dyDescent="0.2">
      <c r="A49" s="93"/>
      <c r="B49" s="94"/>
      <c r="C49" s="94" t="s">
        <v>21</v>
      </c>
      <c r="D49" s="94"/>
      <c r="E49" s="95">
        <v>32001</v>
      </c>
      <c r="F49" s="96">
        <v>8792</v>
      </c>
      <c r="G49" s="97">
        <v>12885</v>
      </c>
      <c r="H49" s="97">
        <f>E49+F49-G49</f>
        <v>27908</v>
      </c>
      <c r="I49" s="98">
        <f>H49</f>
        <v>27908</v>
      </c>
      <c r="J49" s="13"/>
    </row>
    <row r="50" spans="1:10" x14ac:dyDescent="0.2">
      <c r="A50" s="99"/>
      <c r="B50" s="100"/>
      <c r="C50" s="100" t="s">
        <v>29</v>
      </c>
      <c r="D50" s="100"/>
      <c r="E50" s="101">
        <v>164118.16</v>
      </c>
      <c r="F50" s="102">
        <v>214204.88</v>
      </c>
      <c r="G50" s="103">
        <v>126446</v>
      </c>
      <c r="H50" s="103">
        <f>E50+F50-G50</f>
        <v>251877.04000000004</v>
      </c>
      <c r="I50" s="104">
        <v>229826.65</v>
      </c>
      <c r="J50" s="13"/>
    </row>
    <row r="51" spans="1:10" x14ac:dyDescent="0.2">
      <c r="A51" s="99"/>
      <c r="B51" s="100"/>
      <c r="C51" s="100" t="s">
        <v>20</v>
      </c>
      <c r="D51" s="100"/>
      <c r="E51" s="101">
        <v>106932.47</v>
      </c>
      <c r="F51" s="102">
        <f>35170.09+758682.6</f>
        <v>793852.69</v>
      </c>
      <c r="G51" s="103">
        <v>171000</v>
      </c>
      <c r="H51" s="103">
        <f t="shared" ref="H51:H52" si="0">E51+F51-G51</f>
        <v>729785.15999999992</v>
      </c>
      <c r="I51" s="104">
        <f>H51</f>
        <v>729785.15999999992</v>
      </c>
      <c r="J51" s="13"/>
    </row>
    <row r="52" spans="1:10" x14ac:dyDescent="0.2">
      <c r="A52" s="99"/>
      <c r="B52" s="100"/>
      <c r="C52" s="100" t="s">
        <v>30</v>
      </c>
      <c r="D52" s="100"/>
      <c r="E52" s="101">
        <v>159.6</v>
      </c>
      <c r="F52" s="102">
        <v>1650467</v>
      </c>
      <c r="G52" s="103">
        <v>1438103</v>
      </c>
      <c r="H52" s="103">
        <f t="shared" si="0"/>
        <v>212523.60000000009</v>
      </c>
      <c r="I52" s="104">
        <f>H52</f>
        <v>212523.60000000009</v>
      </c>
      <c r="J52" s="13"/>
    </row>
    <row r="53" spans="1:10" ht="18.75" thickBot="1" x14ac:dyDescent="0.4">
      <c r="A53" s="105" t="s">
        <v>12</v>
      </c>
      <c r="B53" s="106"/>
      <c r="C53" s="106"/>
      <c r="D53" s="106"/>
      <c r="E53" s="107">
        <f>E49+E50+E51+E52</f>
        <v>303211.23</v>
      </c>
      <c r="F53" s="108">
        <f>F49+F50+F51+F52</f>
        <v>2667316.5699999998</v>
      </c>
      <c r="G53" s="108">
        <f>G49+G50+G51+G52</f>
        <v>1748434</v>
      </c>
      <c r="H53" s="108">
        <f>H49+H50+H51+H52</f>
        <v>1222093.8</v>
      </c>
      <c r="I53" s="109">
        <f>I49+I50+I51+I52</f>
        <v>1200043.4100000001</v>
      </c>
      <c r="J53" s="13"/>
    </row>
    <row r="54" spans="1:10" ht="18.75" thickTop="1" x14ac:dyDescent="0.35">
      <c r="A54" s="110"/>
      <c r="B54" s="87"/>
      <c r="C54" s="87"/>
      <c r="D54" s="55"/>
      <c r="E54" s="55"/>
      <c r="F54" s="91"/>
      <c r="G54" s="92"/>
      <c r="H54" s="111"/>
      <c r="I54" s="111"/>
      <c r="J54" s="13"/>
    </row>
    <row r="55" spans="1:10" ht="18" x14ac:dyDescent="0.35">
      <c r="A55" s="110"/>
      <c r="B55" s="87"/>
      <c r="C55" s="87"/>
      <c r="D55" s="55"/>
      <c r="E55" s="55"/>
      <c r="F55" s="91"/>
      <c r="G55" s="112"/>
      <c r="H55" s="113"/>
      <c r="I55" s="113"/>
      <c r="J55" s="13"/>
    </row>
    <row r="56" spans="1:10" ht="1.5" customHeight="1" x14ac:dyDescent="0.35">
      <c r="A56" s="114"/>
      <c r="B56" s="115"/>
      <c r="C56" s="115"/>
      <c r="D56" s="116"/>
      <c r="E56" s="116"/>
      <c r="F56" s="113"/>
      <c r="G56" s="113"/>
      <c r="H56" s="113"/>
      <c r="I56" s="113"/>
      <c r="J56" s="13"/>
    </row>
    <row r="57" spans="1:10" x14ac:dyDescent="0.2">
      <c r="A57" s="117"/>
      <c r="B57" s="117"/>
      <c r="C57" s="117"/>
      <c r="D57" s="117"/>
      <c r="E57" s="117"/>
      <c r="F57" s="117"/>
      <c r="G57" s="117"/>
      <c r="H57" s="117"/>
      <c r="I57" s="117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H44:I44"/>
    <mergeCell ref="A42:I42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121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118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38">
        <v>47922061</v>
      </c>
      <c r="F6" s="38"/>
      <c r="G6" s="39" t="s">
        <v>3</v>
      </c>
      <c r="I6" s="40">
        <v>1125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7238000</v>
      </c>
      <c r="F16" s="218">
        <v>20099909.370000001</v>
      </c>
      <c r="G16" s="9">
        <f>H16+I16</f>
        <v>20093861.59</v>
      </c>
      <c r="H16" s="217">
        <v>19188304.25</v>
      </c>
      <c r="I16" s="217">
        <v>905557.34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7238000</v>
      </c>
      <c r="F18" s="218">
        <v>20501318.82</v>
      </c>
      <c r="G18" s="9">
        <f>H18+I18</f>
        <v>20224057.130000003</v>
      </c>
      <c r="H18" s="217">
        <v>19192382.530000001</v>
      </c>
      <c r="I18" s="217">
        <v>1031674.6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130195.54000000283</v>
      </c>
      <c r="H24" s="64">
        <f>H18-H16-H22</f>
        <v>4078.2800000011921</v>
      </c>
      <c r="I24" s="64">
        <f>I18-I16-I22</f>
        <v>126117.26000000001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130195.54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50000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80195.539999999994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0</v>
      </c>
      <c r="H31" s="75"/>
      <c r="I31" s="69"/>
    </row>
    <row r="32" spans="1:10" s="6" customFormat="1" x14ac:dyDescent="0.2">
      <c r="A32" s="310"/>
      <c r="B32" s="311"/>
      <c r="C32" s="311"/>
      <c r="D32" s="311"/>
      <c r="E32" s="311"/>
      <c r="F32" s="311"/>
      <c r="G32" s="311"/>
      <c r="H32" s="311"/>
      <c r="I32" s="311"/>
    </row>
    <row r="33" spans="1:10" s="6" customFormat="1" x14ac:dyDescent="0.2">
      <c r="A33" s="311"/>
      <c r="B33" s="311"/>
      <c r="C33" s="311"/>
      <c r="D33" s="311"/>
      <c r="E33" s="311"/>
      <c r="F33" s="311"/>
      <c r="G33" s="311"/>
      <c r="H33" s="311"/>
      <c r="I33" s="311"/>
    </row>
    <row r="34" spans="1:10" x14ac:dyDescent="0.2">
      <c r="A34" s="311"/>
      <c r="B34" s="311"/>
      <c r="C34" s="311"/>
      <c r="D34" s="311"/>
      <c r="E34" s="311"/>
      <c r="F34" s="311"/>
      <c r="G34" s="311"/>
      <c r="H34" s="311"/>
      <c r="I34" s="311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0</v>
      </c>
      <c r="G37" s="83">
        <v>0</v>
      </c>
      <c r="H37" s="219"/>
      <c r="I37" s="84" t="s">
        <v>104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764000</v>
      </c>
      <c r="G38" s="83">
        <v>765527.64</v>
      </c>
      <c r="H38" s="219"/>
      <c r="I38" s="84">
        <f>G38/F38</f>
        <v>1.0019995287958114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572750</v>
      </c>
      <c r="G40" s="83">
        <v>572750</v>
      </c>
      <c r="H40" s="219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19"/>
      <c r="I41" s="89" t="s">
        <v>104</v>
      </c>
      <c r="J41" s="13"/>
    </row>
    <row r="42" spans="1:10" x14ac:dyDescent="0.2">
      <c r="A42" s="315" t="s">
        <v>129</v>
      </c>
      <c r="B42" s="316"/>
      <c r="C42" s="316"/>
      <c r="D42" s="316"/>
      <c r="E42" s="316"/>
      <c r="F42" s="316"/>
      <c r="G42" s="316"/>
      <c r="H42" s="316"/>
      <c r="I42" s="316"/>
      <c r="J42" s="13"/>
    </row>
    <row r="43" spans="1:10" x14ac:dyDescent="0.2">
      <c r="A43" s="190"/>
      <c r="B43" s="190"/>
      <c r="C43" s="190"/>
      <c r="D43" s="190"/>
      <c r="E43" s="190"/>
      <c r="F43" s="190"/>
      <c r="G43" s="190"/>
      <c r="H43" s="190"/>
      <c r="I43" s="190"/>
      <c r="J43" s="13"/>
    </row>
    <row r="44" spans="1:10" ht="19.5" thickBot="1" x14ac:dyDescent="0.45">
      <c r="A44" s="51" t="s">
        <v>24</v>
      </c>
      <c r="B44" s="51" t="s">
        <v>25</v>
      </c>
      <c r="C44" s="53"/>
      <c r="D44" s="55"/>
      <c r="E44" s="55"/>
      <c r="F44" s="91"/>
      <c r="G44" s="92"/>
      <c r="H44" s="307" t="s">
        <v>42</v>
      </c>
      <c r="I44" s="308"/>
      <c r="J44" s="13"/>
    </row>
    <row r="45" spans="1:10" ht="18.75" thickTop="1" x14ac:dyDescent="0.35">
      <c r="A45" s="195"/>
      <c r="B45" s="196"/>
      <c r="C45" s="197"/>
      <c r="D45" s="196"/>
      <c r="E45" s="198" t="s">
        <v>125</v>
      </c>
      <c r="F45" s="199" t="s">
        <v>26</v>
      </c>
      <c r="G45" s="200" t="s">
        <v>27</v>
      </c>
      <c r="H45" s="201" t="s">
        <v>28</v>
      </c>
      <c r="I45" s="202" t="s">
        <v>41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5"/>
      <c r="H46" s="206">
        <v>41274</v>
      </c>
      <c r="I46" s="207">
        <v>41274</v>
      </c>
      <c r="J46" s="13"/>
    </row>
    <row r="47" spans="1:10" x14ac:dyDescent="0.2">
      <c r="A47" s="203"/>
      <c r="B47" s="204"/>
      <c r="C47" s="204"/>
      <c r="D47" s="204"/>
      <c r="E47" s="203"/>
      <c r="F47" s="306"/>
      <c r="G47" s="208"/>
      <c r="H47" s="208"/>
      <c r="I47" s="209"/>
      <c r="J47" s="13"/>
    </row>
    <row r="48" spans="1:10" ht="13.5" thickBot="1" x14ac:dyDescent="0.25">
      <c r="A48" s="210"/>
      <c r="B48" s="211"/>
      <c r="C48" s="211"/>
      <c r="D48" s="211"/>
      <c r="E48" s="210"/>
      <c r="F48" s="212"/>
      <c r="G48" s="213"/>
      <c r="H48" s="213"/>
      <c r="I48" s="214"/>
      <c r="J48" s="13"/>
    </row>
    <row r="49" spans="1:10" ht="13.5" thickTop="1" x14ac:dyDescent="0.2">
      <c r="A49" s="93"/>
      <c r="B49" s="94"/>
      <c r="C49" s="94" t="s">
        <v>21</v>
      </c>
      <c r="D49" s="94"/>
      <c r="E49" s="95">
        <v>22100</v>
      </c>
      <c r="F49" s="96">
        <v>40000</v>
      </c>
      <c r="G49" s="97">
        <v>51000</v>
      </c>
      <c r="H49" s="97">
        <f>E49+F49-G49</f>
        <v>11100</v>
      </c>
      <c r="I49" s="98">
        <f>H49</f>
        <v>11100</v>
      </c>
      <c r="J49" s="13"/>
    </row>
    <row r="50" spans="1:10" x14ac:dyDescent="0.2">
      <c r="A50" s="99"/>
      <c r="B50" s="100"/>
      <c r="C50" s="100" t="s">
        <v>29</v>
      </c>
      <c r="D50" s="100"/>
      <c r="E50" s="101">
        <v>144951.03</v>
      </c>
      <c r="F50" s="102">
        <v>89855.72</v>
      </c>
      <c r="G50" s="103">
        <v>95698</v>
      </c>
      <c r="H50" s="103">
        <f>E50+F50-G50</f>
        <v>139108.75</v>
      </c>
      <c r="I50" s="104">
        <v>116021.92</v>
      </c>
      <c r="J50" s="13"/>
    </row>
    <row r="51" spans="1:10" x14ac:dyDescent="0.2">
      <c r="A51" s="99"/>
      <c r="B51" s="100"/>
      <c r="C51" s="100" t="s">
        <v>20</v>
      </c>
      <c r="D51" s="100"/>
      <c r="E51" s="101">
        <v>287132.86</v>
      </c>
      <c r="F51" s="102">
        <f>52625.88+423679.8</f>
        <v>476305.68</v>
      </c>
      <c r="G51" s="103">
        <v>145497.60000000001</v>
      </c>
      <c r="H51" s="103">
        <f t="shared" ref="H51:H52" si="0">E51+F51-G51</f>
        <v>617940.94000000006</v>
      </c>
      <c r="I51" s="104">
        <f>H51</f>
        <v>617940.94000000006</v>
      </c>
      <c r="J51" s="13"/>
    </row>
    <row r="52" spans="1:10" x14ac:dyDescent="0.2">
      <c r="A52" s="99"/>
      <c r="B52" s="100"/>
      <c r="C52" s="100" t="s">
        <v>30</v>
      </c>
      <c r="D52" s="100"/>
      <c r="E52" s="101">
        <v>559961.96</v>
      </c>
      <c r="F52" s="102">
        <v>1248390.2</v>
      </c>
      <c r="G52" s="103">
        <v>627986</v>
      </c>
      <c r="H52" s="103">
        <f t="shared" si="0"/>
        <v>1180366.1599999999</v>
      </c>
      <c r="I52" s="104">
        <f>H52</f>
        <v>1180366.1599999999</v>
      </c>
      <c r="J52" s="13"/>
    </row>
    <row r="53" spans="1:10" ht="18.75" thickBot="1" x14ac:dyDescent="0.4">
      <c r="A53" s="105" t="s">
        <v>12</v>
      </c>
      <c r="B53" s="106"/>
      <c r="C53" s="106"/>
      <c r="D53" s="106"/>
      <c r="E53" s="107">
        <f>E49+E50+E51+E52</f>
        <v>1014145.85</v>
      </c>
      <c r="F53" s="108">
        <f>F49+F50+F51+F52</f>
        <v>1854551.6</v>
      </c>
      <c r="G53" s="108">
        <f>G49+G50+G51+G52</f>
        <v>920181.6</v>
      </c>
      <c r="H53" s="108">
        <f>H49+H50+H51+H52</f>
        <v>1948515.85</v>
      </c>
      <c r="I53" s="109">
        <f>I49+I50+I51+I52</f>
        <v>1925429.02</v>
      </c>
      <c r="J53" s="13"/>
    </row>
    <row r="54" spans="1:10" ht="18.75" thickTop="1" x14ac:dyDescent="0.35">
      <c r="A54" s="110"/>
      <c r="B54" s="87"/>
      <c r="C54" s="87"/>
      <c r="D54" s="55"/>
      <c r="E54" s="55"/>
      <c r="F54" s="91"/>
      <c r="G54" s="92"/>
      <c r="H54" s="111"/>
      <c r="I54" s="111"/>
      <c r="J54" s="13"/>
    </row>
    <row r="55" spans="1:10" ht="18" x14ac:dyDescent="0.35">
      <c r="A55" s="110"/>
      <c r="B55" s="87"/>
      <c r="C55" s="87"/>
      <c r="D55" s="55"/>
      <c r="E55" s="55"/>
      <c r="F55" s="91"/>
      <c r="G55" s="112"/>
      <c r="H55" s="113"/>
      <c r="I55" s="113"/>
      <c r="J55" s="13"/>
    </row>
    <row r="56" spans="1:10" ht="1.5" customHeight="1" x14ac:dyDescent="0.35">
      <c r="A56" s="114"/>
      <c r="B56" s="115"/>
      <c r="C56" s="115"/>
      <c r="D56" s="116"/>
      <c r="E56" s="116"/>
      <c r="F56" s="113"/>
      <c r="G56" s="113"/>
      <c r="H56" s="113"/>
      <c r="I56" s="113"/>
      <c r="J56" s="13"/>
    </row>
    <row r="57" spans="1:10" x14ac:dyDescent="0.2">
      <c r="A57" s="117"/>
      <c r="B57" s="117"/>
      <c r="C57" s="117"/>
      <c r="D57" s="117"/>
      <c r="E57" s="117"/>
      <c r="F57" s="117"/>
      <c r="G57" s="117"/>
      <c r="H57" s="117"/>
      <c r="I57" s="117"/>
    </row>
  </sheetData>
  <mergeCells count="11">
    <mergeCell ref="F46:F47"/>
    <mergeCell ref="E5:I5"/>
    <mergeCell ref="E7:I7"/>
    <mergeCell ref="H13:I13"/>
    <mergeCell ref="A32:I34"/>
    <mergeCell ref="A42:I42"/>
    <mergeCell ref="A2:D2"/>
    <mergeCell ref="E2:I2"/>
    <mergeCell ref="E3:I3"/>
    <mergeCell ref="E4:I4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86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87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38">
        <v>69650721</v>
      </c>
      <c r="F6" s="38"/>
      <c r="G6" s="39" t="s">
        <v>3</v>
      </c>
      <c r="I6" s="40">
        <v>1126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5105000</v>
      </c>
      <c r="F16" s="218">
        <v>28573063.151000001</v>
      </c>
      <c r="G16" s="9">
        <f>H16+I16</f>
        <v>28292652.619999997</v>
      </c>
      <c r="H16" s="217">
        <v>28144095.719999999</v>
      </c>
      <c r="I16" s="217">
        <v>148556.9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5105000</v>
      </c>
      <c r="F18" s="218">
        <v>28573063.149999999</v>
      </c>
      <c r="G18" s="9">
        <f>H18+I18</f>
        <v>28313979.619999997</v>
      </c>
      <c r="H18" s="217">
        <v>28144095.719999999</v>
      </c>
      <c r="I18" s="217">
        <v>169883.9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21327</v>
      </c>
      <c r="H24" s="64">
        <f>H18-H16-H22</f>
        <v>0</v>
      </c>
      <c r="I24" s="64">
        <f>I18-I16-I22</f>
        <v>21327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21327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17000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4327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0</v>
      </c>
      <c r="H31" s="75"/>
      <c r="I31" s="69"/>
    </row>
    <row r="32" spans="1:10" s="6" customFormat="1" x14ac:dyDescent="0.2">
      <c r="A32" s="310"/>
      <c r="B32" s="311"/>
      <c r="C32" s="311"/>
      <c r="D32" s="311"/>
      <c r="E32" s="311"/>
      <c r="F32" s="311"/>
      <c r="G32" s="311"/>
      <c r="H32" s="311"/>
      <c r="I32" s="311"/>
    </row>
    <row r="33" spans="1:10" s="6" customFormat="1" x14ac:dyDescent="0.2">
      <c r="A33" s="311"/>
      <c r="B33" s="311"/>
      <c r="C33" s="311"/>
      <c r="D33" s="311"/>
      <c r="E33" s="311"/>
      <c r="F33" s="311"/>
      <c r="G33" s="311"/>
      <c r="H33" s="311"/>
      <c r="I33" s="311"/>
    </row>
    <row r="34" spans="1:10" x14ac:dyDescent="0.2">
      <c r="A34" s="311"/>
      <c r="B34" s="311"/>
      <c r="C34" s="311"/>
      <c r="D34" s="311"/>
      <c r="E34" s="311"/>
      <c r="F34" s="311"/>
      <c r="G34" s="311"/>
      <c r="H34" s="311"/>
      <c r="I34" s="311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0</v>
      </c>
      <c r="G37" s="83">
        <v>0</v>
      </c>
      <c r="H37" s="219"/>
      <c r="I37" s="84" t="s">
        <v>104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214400</v>
      </c>
      <c r="G38" s="83">
        <v>214440.8</v>
      </c>
      <c r="H38" s="219"/>
      <c r="I38" s="84">
        <f>G38/F38</f>
        <v>1.0001902985074627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165400</v>
      </c>
      <c r="G40" s="83">
        <v>165400</v>
      </c>
      <c r="H40" s="256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56"/>
      <c r="I41" s="89" t="s">
        <v>104</v>
      </c>
      <c r="J41" s="13"/>
    </row>
    <row r="42" spans="1:10" x14ac:dyDescent="0.2">
      <c r="A42" s="315"/>
      <c r="B42" s="316"/>
      <c r="C42" s="316"/>
      <c r="D42" s="316"/>
      <c r="E42" s="316"/>
      <c r="F42" s="316"/>
      <c r="G42" s="316"/>
      <c r="H42" s="316"/>
      <c r="I42" s="316"/>
      <c r="J42" s="13"/>
    </row>
    <row r="43" spans="1:10" x14ac:dyDescent="0.2">
      <c r="A43" s="315" t="s">
        <v>130</v>
      </c>
      <c r="B43" s="316"/>
      <c r="C43" s="316"/>
      <c r="D43" s="316"/>
      <c r="E43" s="316"/>
      <c r="F43" s="316"/>
      <c r="G43" s="316"/>
      <c r="H43" s="316"/>
      <c r="I43" s="316"/>
      <c r="J43" s="13"/>
    </row>
    <row r="44" spans="1:10" x14ac:dyDescent="0.2">
      <c r="A44" s="190"/>
      <c r="B44" s="190"/>
      <c r="C44" s="190"/>
      <c r="D44" s="190"/>
      <c r="E44" s="190"/>
      <c r="F44" s="190"/>
      <c r="G44" s="190"/>
      <c r="H44" s="190"/>
      <c r="I44" s="190"/>
      <c r="J44" s="13"/>
    </row>
    <row r="45" spans="1:10" ht="19.5" thickBot="1" x14ac:dyDescent="0.45">
      <c r="A45" s="51" t="s">
        <v>24</v>
      </c>
      <c r="B45" s="51" t="s">
        <v>25</v>
      </c>
      <c r="C45" s="53"/>
      <c r="D45" s="55"/>
      <c r="E45" s="55"/>
      <c r="F45" s="91"/>
      <c r="G45" s="92"/>
      <c r="H45" s="317" t="s">
        <v>42</v>
      </c>
      <c r="I45" s="317"/>
      <c r="J45" s="13"/>
    </row>
    <row r="46" spans="1:10" ht="18.75" thickTop="1" x14ac:dyDescent="0.35">
      <c r="A46" s="195"/>
      <c r="B46" s="196"/>
      <c r="C46" s="197"/>
      <c r="D46" s="196"/>
      <c r="E46" s="198" t="s">
        <v>125</v>
      </c>
      <c r="F46" s="199" t="s">
        <v>26</v>
      </c>
      <c r="G46" s="200" t="s">
        <v>27</v>
      </c>
      <c r="H46" s="201" t="s">
        <v>28</v>
      </c>
      <c r="I46" s="202" t="s">
        <v>41</v>
      </c>
      <c r="J46" s="13"/>
    </row>
    <row r="47" spans="1:10" x14ac:dyDescent="0.2">
      <c r="A47" s="203"/>
      <c r="B47" s="204"/>
      <c r="C47" s="204"/>
      <c r="D47" s="204"/>
      <c r="E47" s="203"/>
      <c r="F47" s="306"/>
      <c r="G47" s="205"/>
      <c r="H47" s="206">
        <v>41274</v>
      </c>
      <c r="I47" s="207">
        <v>41274</v>
      </c>
      <c r="J47" s="13"/>
    </row>
    <row r="48" spans="1:10" x14ac:dyDescent="0.2">
      <c r="A48" s="203"/>
      <c r="B48" s="204"/>
      <c r="C48" s="204"/>
      <c r="D48" s="204"/>
      <c r="E48" s="203"/>
      <c r="F48" s="306"/>
      <c r="G48" s="208"/>
      <c r="H48" s="208"/>
      <c r="I48" s="209"/>
      <c r="J48" s="13"/>
    </row>
    <row r="49" spans="1:10" ht="13.5" thickBot="1" x14ac:dyDescent="0.25">
      <c r="A49" s="210"/>
      <c r="B49" s="211"/>
      <c r="C49" s="211"/>
      <c r="D49" s="211"/>
      <c r="E49" s="210"/>
      <c r="F49" s="212"/>
      <c r="G49" s="213"/>
      <c r="H49" s="213"/>
      <c r="I49" s="214"/>
      <c r="J49" s="13"/>
    </row>
    <row r="50" spans="1:10" ht="13.5" thickTop="1" x14ac:dyDescent="0.2">
      <c r="A50" s="93"/>
      <c r="B50" s="94"/>
      <c r="C50" s="94" t="s">
        <v>21</v>
      </c>
      <c r="D50" s="94"/>
      <c r="E50" s="95">
        <v>0</v>
      </c>
      <c r="F50" s="96">
        <v>8000</v>
      </c>
      <c r="G50" s="97">
        <v>8000</v>
      </c>
      <c r="H50" s="97">
        <f>E50+F50-G50</f>
        <v>0</v>
      </c>
      <c r="I50" s="98">
        <f>H50</f>
        <v>0</v>
      </c>
      <c r="J50" s="13"/>
    </row>
    <row r="51" spans="1:10" x14ac:dyDescent="0.2">
      <c r="A51" s="99"/>
      <c r="B51" s="100"/>
      <c r="C51" s="100" t="s">
        <v>29</v>
      </c>
      <c r="D51" s="100"/>
      <c r="E51" s="101">
        <v>103986.79</v>
      </c>
      <c r="F51" s="102">
        <v>155818</v>
      </c>
      <c r="G51" s="103">
        <v>204775</v>
      </c>
      <c r="H51" s="103">
        <f>E51+F51-G51</f>
        <v>55029.789999999979</v>
      </c>
      <c r="I51" s="104">
        <f>H51</f>
        <v>55029.789999999979</v>
      </c>
      <c r="J51" s="13"/>
    </row>
    <row r="52" spans="1:10" x14ac:dyDescent="0.2">
      <c r="A52" s="99"/>
      <c r="B52" s="100"/>
      <c r="C52" s="100" t="s">
        <v>20</v>
      </c>
      <c r="D52" s="100"/>
      <c r="E52" s="101">
        <v>29316.5</v>
      </c>
      <c r="F52" s="102">
        <f>35044.65+169544</f>
        <v>204588.65</v>
      </c>
      <c r="G52" s="103">
        <f>55361.15+9000</f>
        <v>64361.15</v>
      </c>
      <c r="H52" s="103">
        <f t="shared" ref="H52:H53" si="0">E52+F52-G52</f>
        <v>169544</v>
      </c>
      <c r="I52" s="104">
        <f>H52</f>
        <v>169544</v>
      </c>
      <c r="J52" s="13"/>
    </row>
    <row r="53" spans="1:10" x14ac:dyDescent="0.2">
      <c r="A53" s="99"/>
      <c r="B53" s="100"/>
      <c r="C53" s="100" t="s">
        <v>30</v>
      </c>
      <c r="D53" s="100"/>
      <c r="E53" s="101">
        <v>95017.37</v>
      </c>
      <c r="F53" s="102">
        <v>214440.8</v>
      </c>
      <c r="G53" s="103">
        <v>236495</v>
      </c>
      <c r="H53" s="103">
        <f t="shared" si="0"/>
        <v>72963.169999999984</v>
      </c>
      <c r="I53" s="104">
        <f>H53</f>
        <v>72963.169999999984</v>
      </c>
      <c r="J53" s="13"/>
    </row>
    <row r="54" spans="1:10" ht="18.75" thickBot="1" x14ac:dyDescent="0.4">
      <c r="A54" s="105" t="s">
        <v>12</v>
      </c>
      <c r="B54" s="106"/>
      <c r="C54" s="106"/>
      <c r="D54" s="106"/>
      <c r="E54" s="123">
        <f>E50+E51+E52+E53</f>
        <v>228320.65999999997</v>
      </c>
      <c r="F54" s="108">
        <f>F50+F51+F52+F53</f>
        <v>582847.44999999995</v>
      </c>
      <c r="G54" s="108">
        <f>G50+G51+G52+G53</f>
        <v>513631.15</v>
      </c>
      <c r="H54" s="108">
        <f>H50+H51+H52+H53</f>
        <v>297536.95999999996</v>
      </c>
      <c r="I54" s="109">
        <f>I50+I51+I52+I53</f>
        <v>297536.95999999996</v>
      </c>
      <c r="J54" s="13"/>
    </row>
    <row r="55" spans="1:10" ht="18.75" thickTop="1" x14ac:dyDescent="0.35">
      <c r="A55" s="110"/>
      <c r="B55" s="87"/>
      <c r="C55" s="87"/>
      <c r="D55" s="55"/>
      <c r="E55" s="55"/>
      <c r="F55" s="91"/>
      <c r="G55" s="92"/>
      <c r="H55" s="111"/>
      <c r="I55" s="111"/>
      <c r="J55" s="13"/>
    </row>
    <row r="56" spans="1:10" ht="18" x14ac:dyDescent="0.35">
      <c r="A56" s="110"/>
      <c r="B56" s="87"/>
      <c r="C56" s="87"/>
      <c r="D56" s="55"/>
      <c r="E56" s="55"/>
      <c r="F56" s="91"/>
      <c r="G56" s="112"/>
      <c r="H56" s="113"/>
      <c r="I56" s="113"/>
      <c r="J56" s="13"/>
    </row>
    <row r="57" spans="1:10" ht="1.5" customHeight="1" x14ac:dyDescent="0.35">
      <c r="A57" s="114"/>
      <c r="B57" s="115"/>
      <c r="C57" s="115"/>
      <c r="D57" s="116"/>
      <c r="E57" s="116"/>
      <c r="F57" s="113"/>
      <c r="G57" s="113"/>
      <c r="H57" s="113"/>
      <c r="I57" s="113"/>
      <c r="J57" s="13"/>
    </row>
    <row r="58" spans="1:10" x14ac:dyDescent="0.2">
      <c r="A58" s="117"/>
      <c r="B58" s="117"/>
      <c r="C58" s="117"/>
      <c r="D58" s="117"/>
      <c r="E58" s="117"/>
      <c r="F58" s="117"/>
      <c r="G58" s="117"/>
      <c r="H58" s="117"/>
      <c r="I58" s="117"/>
    </row>
  </sheetData>
  <mergeCells count="12">
    <mergeCell ref="F47:F48"/>
    <mergeCell ref="E5:I5"/>
    <mergeCell ref="E7:I7"/>
    <mergeCell ref="H13:I13"/>
    <mergeCell ref="A32:I34"/>
    <mergeCell ref="A42:I42"/>
    <mergeCell ref="A2:D2"/>
    <mergeCell ref="E2:I2"/>
    <mergeCell ref="E3:I3"/>
    <mergeCell ref="E4:I4"/>
    <mergeCell ref="H45:I45"/>
    <mergeCell ref="A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9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127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88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118" t="s">
        <v>106</v>
      </c>
      <c r="F6" s="38"/>
      <c r="G6" s="39" t="s">
        <v>3</v>
      </c>
      <c r="I6" s="40">
        <v>1127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12994000</v>
      </c>
      <c r="F16" s="218">
        <v>43938024</v>
      </c>
      <c r="G16" s="9">
        <f>H16+I16</f>
        <v>51512222.719999999</v>
      </c>
      <c r="H16" s="217">
        <v>50155477.350000001</v>
      </c>
      <c r="I16" s="217">
        <v>1356745.37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12994000</v>
      </c>
      <c r="F18" s="218">
        <v>54783427.049999997</v>
      </c>
      <c r="G18" s="9">
        <f>H18+I18</f>
        <v>51549756.460000001</v>
      </c>
      <c r="H18" s="217">
        <v>49997578.439999998</v>
      </c>
      <c r="I18" s="217">
        <v>1552178.02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37533.740000002086</v>
      </c>
      <c r="H24" s="64">
        <f>H18-H16-H22</f>
        <v>-157898.91000000387</v>
      </c>
      <c r="I24" s="64">
        <f>I18-I16-I22</f>
        <v>195432.64999999991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37533.740000000005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7506.34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30027.4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0</v>
      </c>
      <c r="H31" s="75"/>
      <c r="I31" s="69"/>
    </row>
    <row r="32" spans="1:10" s="6" customFormat="1" ht="12.75" customHeight="1" x14ac:dyDescent="0.2">
      <c r="A32" s="318"/>
      <c r="B32" s="319"/>
      <c r="C32" s="319"/>
      <c r="D32" s="319"/>
      <c r="E32" s="319"/>
      <c r="F32" s="319"/>
      <c r="G32" s="319"/>
      <c r="H32" s="319"/>
      <c r="I32" s="319"/>
    </row>
    <row r="33" spans="1:10" s="6" customFormat="1" x14ac:dyDescent="0.2">
      <c r="A33" s="319"/>
      <c r="B33" s="319"/>
      <c r="C33" s="319"/>
      <c r="D33" s="319"/>
      <c r="E33" s="319"/>
      <c r="F33" s="319"/>
      <c r="G33" s="319"/>
      <c r="H33" s="319"/>
      <c r="I33" s="319"/>
    </row>
    <row r="34" spans="1:10" x14ac:dyDescent="0.2">
      <c r="A34" s="319"/>
      <c r="B34" s="319"/>
      <c r="C34" s="319"/>
      <c r="D34" s="319"/>
      <c r="E34" s="319"/>
      <c r="F34" s="319"/>
      <c r="G34" s="319"/>
      <c r="H34" s="319"/>
      <c r="I34" s="319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106000</v>
      </c>
      <c r="G37" s="83">
        <v>106000</v>
      </c>
      <c r="H37" s="219"/>
      <c r="I37" s="84">
        <f>G37/F37</f>
        <v>1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1735824</v>
      </c>
      <c r="G38" s="83">
        <v>1735824</v>
      </c>
      <c r="H38" s="219"/>
      <c r="I38" s="84">
        <f>G38/F38</f>
        <v>1</v>
      </c>
      <c r="J38" s="20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1302321</v>
      </c>
      <c r="G40" s="83">
        <v>1302321</v>
      </c>
      <c r="H40" s="219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19"/>
      <c r="I41" s="89" t="s">
        <v>104</v>
      </c>
      <c r="J41" s="13"/>
    </row>
    <row r="42" spans="1:10" x14ac:dyDescent="0.2">
      <c r="A42" s="320"/>
      <c r="B42" s="321"/>
      <c r="C42" s="321"/>
      <c r="D42" s="321"/>
      <c r="E42" s="321"/>
      <c r="F42" s="321"/>
      <c r="G42" s="321"/>
      <c r="H42" s="321"/>
      <c r="I42" s="321"/>
      <c r="J42" s="13"/>
    </row>
    <row r="43" spans="1:10" x14ac:dyDescent="0.2">
      <c r="A43" s="322"/>
      <c r="B43" s="322"/>
      <c r="C43" s="322"/>
      <c r="D43" s="322"/>
      <c r="E43" s="322"/>
      <c r="F43" s="322"/>
      <c r="G43" s="322"/>
      <c r="H43" s="322"/>
      <c r="I43" s="322"/>
      <c r="J43" s="13"/>
    </row>
    <row r="44" spans="1:10" x14ac:dyDescent="0.2">
      <c r="A44" s="322"/>
      <c r="B44" s="322"/>
      <c r="C44" s="322"/>
      <c r="D44" s="322"/>
      <c r="E44" s="322"/>
      <c r="F44" s="322"/>
      <c r="G44" s="322"/>
      <c r="H44" s="322"/>
      <c r="I44" s="322"/>
      <c r="J44" s="13"/>
    </row>
    <row r="45" spans="1:10" ht="16.5" x14ac:dyDescent="0.35">
      <c r="A45" s="81"/>
      <c r="B45" s="54"/>
      <c r="C45" s="54"/>
      <c r="D45" s="119"/>
      <c r="E45" s="119"/>
      <c r="F45" s="122"/>
      <c r="G45" s="83"/>
      <c r="H45" s="68"/>
      <c r="I45" s="89"/>
      <c r="J45" s="13"/>
    </row>
    <row r="46" spans="1:10" ht="19.5" thickBot="1" x14ac:dyDescent="0.45">
      <c r="A46" s="51" t="s">
        <v>24</v>
      </c>
      <c r="B46" s="51" t="s">
        <v>25</v>
      </c>
      <c r="C46" s="53"/>
      <c r="D46" s="55"/>
      <c r="E46" s="55"/>
      <c r="F46" s="91"/>
      <c r="G46" s="92"/>
      <c r="H46" s="307" t="s">
        <v>42</v>
      </c>
      <c r="I46" s="308"/>
      <c r="J46" s="13"/>
    </row>
    <row r="47" spans="1:10" ht="18.75" thickTop="1" x14ac:dyDescent="0.35">
      <c r="A47" s="195"/>
      <c r="B47" s="196"/>
      <c r="C47" s="197"/>
      <c r="D47" s="196"/>
      <c r="E47" s="198" t="s">
        <v>125</v>
      </c>
      <c r="F47" s="199" t="s">
        <v>26</v>
      </c>
      <c r="G47" s="200" t="s">
        <v>27</v>
      </c>
      <c r="H47" s="201" t="s">
        <v>28</v>
      </c>
      <c r="I47" s="202" t="s">
        <v>41</v>
      </c>
      <c r="J47" s="13"/>
    </row>
    <row r="48" spans="1:10" x14ac:dyDescent="0.2">
      <c r="A48" s="203"/>
      <c r="B48" s="204"/>
      <c r="C48" s="204"/>
      <c r="D48" s="204"/>
      <c r="E48" s="203"/>
      <c r="F48" s="306"/>
      <c r="G48" s="205"/>
      <c r="H48" s="206">
        <v>41274</v>
      </c>
      <c r="I48" s="207">
        <v>41274</v>
      </c>
      <c r="J48" s="13"/>
    </row>
    <row r="49" spans="1:10" x14ac:dyDescent="0.2">
      <c r="A49" s="203"/>
      <c r="B49" s="204"/>
      <c r="C49" s="204"/>
      <c r="D49" s="204"/>
      <c r="E49" s="203"/>
      <c r="F49" s="306"/>
      <c r="G49" s="208"/>
      <c r="H49" s="208"/>
      <c r="I49" s="209"/>
      <c r="J49" s="13"/>
    </row>
    <row r="50" spans="1:10" ht="13.5" thickBot="1" x14ac:dyDescent="0.25">
      <c r="A50" s="210"/>
      <c r="B50" s="211"/>
      <c r="C50" s="211"/>
      <c r="D50" s="211"/>
      <c r="E50" s="210"/>
      <c r="F50" s="212"/>
      <c r="G50" s="213"/>
      <c r="H50" s="213"/>
      <c r="I50" s="214"/>
      <c r="J50" s="13"/>
    </row>
    <row r="51" spans="1:10" ht="13.5" thickTop="1" x14ac:dyDescent="0.2">
      <c r="A51" s="93"/>
      <c r="B51" s="94"/>
      <c r="C51" s="94" t="s">
        <v>21</v>
      </c>
      <c r="D51" s="94"/>
      <c r="E51" s="95">
        <v>78913.119999999995</v>
      </c>
      <c r="F51" s="96">
        <v>15000.54</v>
      </c>
      <c r="G51" s="97">
        <v>13000</v>
      </c>
      <c r="H51" s="97">
        <f>E51+F51-G51</f>
        <v>80913.66</v>
      </c>
      <c r="I51" s="98">
        <f>H51</f>
        <v>80913.66</v>
      </c>
      <c r="J51" s="13"/>
    </row>
    <row r="52" spans="1:10" x14ac:dyDescent="0.2">
      <c r="A52" s="99"/>
      <c r="B52" s="100"/>
      <c r="C52" s="100" t="s">
        <v>29</v>
      </c>
      <c r="D52" s="100"/>
      <c r="E52" s="101">
        <v>222779.68</v>
      </c>
      <c r="F52" s="102">
        <v>281052.09999999998</v>
      </c>
      <c r="G52" s="103">
        <v>329771.2</v>
      </c>
      <c r="H52" s="103">
        <f>E52+F52-G52</f>
        <v>174060.57999999996</v>
      </c>
      <c r="I52" s="104">
        <v>146319.54999999999</v>
      </c>
      <c r="J52" s="13"/>
    </row>
    <row r="53" spans="1:10" x14ac:dyDescent="0.2">
      <c r="A53" s="99"/>
      <c r="B53" s="100"/>
      <c r="C53" s="100" t="s">
        <v>20</v>
      </c>
      <c r="D53" s="100"/>
      <c r="E53" s="101">
        <v>212112.88</v>
      </c>
      <c r="F53" s="102">
        <f>62920.64+3564.39+2725606.64</f>
        <v>2792091.67</v>
      </c>
      <c r="G53" s="103">
        <v>201144</v>
      </c>
      <c r="H53" s="103">
        <f t="shared" ref="H53:H54" si="0">E53+F53-G53</f>
        <v>2803060.55</v>
      </c>
      <c r="I53" s="104">
        <f>H53</f>
        <v>2803060.55</v>
      </c>
      <c r="J53" s="13"/>
    </row>
    <row r="54" spans="1:10" x14ac:dyDescent="0.2">
      <c r="A54" s="99"/>
      <c r="B54" s="100"/>
      <c r="C54" s="100" t="s">
        <v>30</v>
      </c>
      <c r="D54" s="100"/>
      <c r="E54" s="101">
        <v>397314.73</v>
      </c>
      <c r="F54" s="102">
        <v>1853345.9</v>
      </c>
      <c r="G54" s="103">
        <v>1904909</v>
      </c>
      <c r="H54" s="103">
        <f t="shared" si="0"/>
        <v>345751.62999999989</v>
      </c>
      <c r="I54" s="104">
        <f>H54</f>
        <v>345751.62999999989</v>
      </c>
      <c r="J54" s="13"/>
    </row>
    <row r="55" spans="1:10" ht="18.75" thickBot="1" x14ac:dyDescent="0.4">
      <c r="A55" s="105" t="s">
        <v>12</v>
      </c>
      <c r="B55" s="106"/>
      <c r="C55" s="106"/>
      <c r="D55" s="106"/>
      <c r="E55" s="107">
        <f>E51+E52+E53+E54</f>
        <v>911120.40999999992</v>
      </c>
      <c r="F55" s="108">
        <f>F51+F52+F53+F54</f>
        <v>4941490.21</v>
      </c>
      <c r="G55" s="108">
        <f>G51+G52+G53+G54</f>
        <v>2448824.2000000002</v>
      </c>
      <c r="H55" s="108">
        <f>H51+H52+H53+H54</f>
        <v>3403786.4199999995</v>
      </c>
      <c r="I55" s="109">
        <f>I51+I52+I53+I54</f>
        <v>3376045.3899999997</v>
      </c>
      <c r="J55" s="13"/>
    </row>
    <row r="56" spans="1:10" ht="18.75" thickTop="1" x14ac:dyDescent="0.35">
      <c r="A56" s="110"/>
      <c r="B56" s="87"/>
      <c r="C56" s="87"/>
      <c r="D56" s="55"/>
      <c r="E56" s="55"/>
      <c r="F56" s="91"/>
      <c r="G56" s="92"/>
      <c r="H56" s="111"/>
      <c r="I56" s="111"/>
      <c r="J56" s="13"/>
    </row>
    <row r="57" spans="1:10" ht="18" x14ac:dyDescent="0.35">
      <c r="A57" s="110"/>
      <c r="B57" s="87"/>
      <c r="C57" s="87"/>
      <c r="D57" s="55"/>
      <c r="E57" s="55"/>
      <c r="F57" s="91"/>
      <c r="G57" s="112"/>
      <c r="H57" s="113"/>
      <c r="I57" s="113"/>
      <c r="J57" s="13"/>
    </row>
    <row r="58" spans="1:10" ht="1.5" customHeight="1" x14ac:dyDescent="0.35">
      <c r="A58" s="114"/>
      <c r="B58" s="115"/>
      <c r="C58" s="115"/>
      <c r="D58" s="116"/>
      <c r="E58" s="116"/>
      <c r="F58" s="113"/>
      <c r="G58" s="113"/>
      <c r="H58" s="113"/>
      <c r="I58" s="113"/>
      <c r="J58" s="13"/>
    </row>
    <row r="59" spans="1:10" x14ac:dyDescent="0.2">
      <c r="A59" s="117"/>
      <c r="B59" s="117"/>
      <c r="C59" s="117"/>
      <c r="D59" s="117"/>
      <c r="E59" s="117"/>
      <c r="F59" s="117"/>
      <c r="G59" s="117"/>
      <c r="H59" s="117"/>
      <c r="I59" s="117"/>
    </row>
  </sheetData>
  <mergeCells count="11">
    <mergeCell ref="A2:D2"/>
    <mergeCell ref="E2:I2"/>
    <mergeCell ref="E3:I3"/>
    <mergeCell ref="E4:I4"/>
    <mergeCell ref="F48:F49"/>
    <mergeCell ref="E5:I5"/>
    <mergeCell ref="E7:I7"/>
    <mergeCell ref="H13:I13"/>
    <mergeCell ref="A32:I34"/>
    <mergeCell ref="H46:I46"/>
    <mergeCell ref="A42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89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90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118" t="s">
        <v>107</v>
      </c>
      <c r="F6" s="38"/>
      <c r="G6" s="39" t="s">
        <v>3</v>
      </c>
      <c r="I6" s="40">
        <v>1151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1270000</v>
      </c>
      <c r="F16" s="218">
        <v>13093854</v>
      </c>
      <c r="G16" s="9">
        <f>H16+I16</f>
        <v>13093848.220000001</v>
      </c>
      <c r="H16" s="217">
        <v>13081691.220000001</v>
      </c>
      <c r="I16" s="217">
        <v>12157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1270000</v>
      </c>
      <c r="F18" s="218">
        <v>13063690.82</v>
      </c>
      <c r="G18" s="9">
        <f>H18+I18</f>
        <v>13093887.91</v>
      </c>
      <c r="H18" s="217">
        <v>13063594.91</v>
      </c>
      <c r="I18" s="217">
        <v>30293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39.689999999478459</v>
      </c>
      <c r="H24" s="64">
        <f>H18-H16-H22</f>
        <v>-18096.310000000522</v>
      </c>
      <c r="I24" s="64">
        <f>I18-I16-I22</f>
        <v>18136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39.69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0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39.69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>
        <v>0</v>
      </c>
      <c r="H31" s="75"/>
      <c r="I31" s="69"/>
    </row>
    <row r="32" spans="1:10" s="6" customFormat="1" ht="12.75" customHeight="1" x14ac:dyDescent="0.2">
      <c r="A32" s="323"/>
      <c r="B32" s="324"/>
      <c r="C32" s="324"/>
      <c r="D32" s="324"/>
      <c r="E32" s="324"/>
      <c r="F32" s="324"/>
      <c r="G32" s="324"/>
      <c r="H32" s="324"/>
      <c r="I32" s="324"/>
    </row>
    <row r="33" spans="1:10" s="6" customFormat="1" x14ac:dyDescent="0.2">
      <c r="A33" s="324"/>
      <c r="B33" s="324"/>
      <c r="C33" s="324"/>
      <c r="D33" s="324"/>
      <c r="E33" s="324"/>
      <c r="F33" s="324"/>
      <c r="G33" s="324"/>
      <c r="H33" s="324"/>
      <c r="I33" s="324"/>
    </row>
    <row r="34" spans="1:10" x14ac:dyDescent="0.2">
      <c r="A34" s="324"/>
      <c r="B34" s="324"/>
      <c r="C34" s="324"/>
      <c r="D34" s="324"/>
      <c r="E34" s="324"/>
      <c r="F34" s="324"/>
      <c r="G34" s="324"/>
      <c r="H34" s="324"/>
      <c r="I34" s="324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0</v>
      </c>
      <c r="G37" s="83">
        <v>0</v>
      </c>
      <c r="H37" s="219"/>
      <c r="I37" s="84" t="s">
        <v>104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163365</v>
      </c>
      <c r="G38" s="83">
        <v>163365</v>
      </c>
      <c r="H38" s="219"/>
      <c r="I38" s="84">
        <f>G38/F38</f>
        <v>1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122774</v>
      </c>
      <c r="G40" s="83">
        <v>122774</v>
      </c>
      <c r="H40" s="219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19"/>
      <c r="I41" s="89" t="s">
        <v>104</v>
      </c>
      <c r="J41" s="13"/>
    </row>
    <row r="42" spans="1:10" x14ac:dyDescent="0.2">
      <c r="A42" s="316"/>
      <c r="B42" s="316"/>
      <c r="C42" s="316"/>
      <c r="D42" s="316"/>
      <c r="E42" s="316"/>
      <c r="F42" s="316"/>
      <c r="G42" s="316"/>
      <c r="H42" s="316"/>
      <c r="I42" s="316"/>
      <c r="J42" s="13"/>
    </row>
    <row r="43" spans="1:10" ht="16.5" x14ac:dyDescent="0.35">
      <c r="A43" s="81"/>
      <c r="B43" s="54"/>
      <c r="C43" s="54"/>
      <c r="D43" s="119"/>
      <c r="E43" s="119"/>
      <c r="F43" s="88"/>
      <c r="G43" s="83"/>
      <c r="H43" s="68"/>
      <c r="I43" s="89"/>
      <c r="J43" s="13"/>
    </row>
    <row r="44" spans="1:10" ht="19.5" thickBot="1" x14ac:dyDescent="0.45">
      <c r="A44" s="51" t="s">
        <v>24</v>
      </c>
      <c r="B44" s="51" t="s">
        <v>25</v>
      </c>
      <c r="C44" s="53"/>
      <c r="D44" s="55"/>
      <c r="E44" s="55"/>
      <c r="F44" s="91"/>
      <c r="G44" s="92"/>
      <c r="H44" s="307" t="s">
        <v>42</v>
      </c>
      <c r="I44" s="308"/>
      <c r="J44" s="13"/>
    </row>
    <row r="45" spans="1:10" ht="18.75" thickTop="1" x14ac:dyDescent="0.35">
      <c r="A45" s="195"/>
      <c r="B45" s="196"/>
      <c r="C45" s="197"/>
      <c r="D45" s="196"/>
      <c r="E45" s="198" t="s">
        <v>125</v>
      </c>
      <c r="F45" s="199" t="s">
        <v>26</v>
      </c>
      <c r="G45" s="200" t="s">
        <v>27</v>
      </c>
      <c r="H45" s="201" t="s">
        <v>28</v>
      </c>
      <c r="I45" s="202" t="s">
        <v>41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5"/>
      <c r="H46" s="206">
        <v>41274</v>
      </c>
      <c r="I46" s="207">
        <v>41274</v>
      </c>
      <c r="J46" s="13"/>
    </row>
    <row r="47" spans="1:10" x14ac:dyDescent="0.2">
      <c r="A47" s="203"/>
      <c r="B47" s="204"/>
      <c r="C47" s="204"/>
      <c r="D47" s="204"/>
      <c r="E47" s="203"/>
      <c r="F47" s="306"/>
      <c r="G47" s="208"/>
      <c r="H47" s="208"/>
      <c r="I47" s="209"/>
      <c r="J47" s="13"/>
    </row>
    <row r="48" spans="1:10" ht="13.5" thickBot="1" x14ac:dyDescent="0.25">
      <c r="A48" s="210"/>
      <c r="B48" s="211"/>
      <c r="C48" s="211"/>
      <c r="D48" s="211"/>
      <c r="E48" s="210"/>
      <c r="F48" s="212"/>
      <c r="G48" s="213"/>
      <c r="H48" s="213"/>
      <c r="I48" s="214"/>
      <c r="J48" s="13"/>
    </row>
    <row r="49" spans="1:10" ht="13.5" thickTop="1" x14ac:dyDescent="0.2">
      <c r="A49" s="93"/>
      <c r="B49" s="94"/>
      <c r="C49" s="94" t="s">
        <v>21</v>
      </c>
      <c r="D49" s="94"/>
      <c r="E49" s="95">
        <v>19015</v>
      </c>
      <c r="F49" s="96">
        <v>0</v>
      </c>
      <c r="G49" s="97">
        <v>2000</v>
      </c>
      <c r="H49" s="97">
        <f>E49+F49-G49</f>
        <v>17015</v>
      </c>
      <c r="I49" s="98">
        <f>H49</f>
        <v>17015</v>
      </c>
      <c r="J49" s="13"/>
    </row>
    <row r="50" spans="1:10" x14ac:dyDescent="0.2">
      <c r="A50" s="99"/>
      <c r="B50" s="100"/>
      <c r="C50" s="100" t="s">
        <v>29</v>
      </c>
      <c r="D50" s="100"/>
      <c r="E50" s="101">
        <v>59153.9</v>
      </c>
      <c r="F50" s="102">
        <v>74301</v>
      </c>
      <c r="G50" s="103">
        <v>71374</v>
      </c>
      <c r="H50" s="103">
        <f>E50+F50-G50</f>
        <v>62080.899999999994</v>
      </c>
      <c r="I50" s="104">
        <v>57631.8</v>
      </c>
      <c r="J50" s="13"/>
    </row>
    <row r="51" spans="1:10" x14ac:dyDescent="0.2">
      <c r="A51" s="99"/>
      <c r="B51" s="100"/>
      <c r="C51" s="100" t="s">
        <v>20</v>
      </c>
      <c r="D51" s="100"/>
      <c r="E51" s="101">
        <v>132128.04</v>
      </c>
      <c r="F51" s="102">
        <f>608.07+48543.27</f>
        <v>49151.34</v>
      </c>
      <c r="G51" s="103">
        <v>31128</v>
      </c>
      <c r="H51" s="103">
        <f t="shared" ref="H51:H52" si="0">E51+F51-G51</f>
        <v>150151.38</v>
      </c>
      <c r="I51" s="104">
        <f>1642.11+25188.27</f>
        <v>26830.38</v>
      </c>
      <c r="J51" s="13"/>
    </row>
    <row r="52" spans="1:10" x14ac:dyDescent="0.2">
      <c r="A52" s="99"/>
      <c r="B52" s="100"/>
      <c r="C52" s="100" t="s">
        <v>30</v>
      </c>
      <c r="D52" s="100"/>
      <c r="E52" s="101">
        <v>96340.92</v>
      </c>
      <c r="F52" s="102">
        <v>163365</v>
      </c>
      <c r="G52" s="103">
        <v>122774</v>
      </c>
      <c r="H52" s="103">
        <f t="shared" si="0"/>
        <v>136931.91999999998</v>
      </c>
      <c r="I52" s="104">
        <f>H52</f>
        <v>136931.91999999998</v>
      </c>
      <c r="J52" s="13"/>
    </row>
    <row r="53" spans="1:10" ht="18.75" thickBot="1" x14ac:dyDescent="0.4">
      <c r="A53" s="105" t="s">
        <v>12</v>
      </c>
      <c r="B53" s="106"/>
      <c r="C53" s="106"/>
      <c r="D53" s="106"/>
      <c r="E53" s="107">
        <f>E49+E50+E51+E52</f>
        <v>306637.86</v>
      </c>
      <c r="F53" s="108">
        <f>F49+F50+F51+F52</f>
        <v>286817.33999999997</v>
      </c>
      <c r="G53" s="108">
        <f>G49+G50+G51+G52</f>
        <v>227276</v>
      </c>
      <c r="H53" s="108">
        <f>H49+H50+H51+H52</f>
        <v>366179.19999999995</v>
      </c>
      <c r="I53" s="109">
        <f>I49+I50+I51+I52</f>
        <v>238409.09999999998</v>
      </c>
      <c r="J53" s="13"/>
    </row>
    <row r="54" spans="1:10" ht="18.75" thickTop="1" x14ac:dyDescent="0.35">
      <c r="A54" s="110"/>
      <c r="B54" s="87"/>
      <c r="C54" s="87"/>
      <c r="D54" s="55"/>
      <c r="E54" s="55"/>
      <c r="F54" s="91"/>
      <c r="G54" s="92"/>
      <c r="H54" s="111"/>
      <c r="I54" s="111"/>
      <c r="J54" s="13"/>
    </row>
    <row r="55" spans="1:10" ht="18" x14ac:dyDescent="0.35">
      <c r="A55" s="110"/>
      <c r="B55" s="87"/>
      <c r="C55" s="87"/>
      <c r="D55" s="55"/>
      <c r="E55" s="55"/>
      <c r="F55" s="91"/>
      <c r="G55" s="112"/>
      <c r="H55" s="113"/>
      <c r="I55" s="113"/>
      <c r="J55" s="13"/>
    </row>
    <row r="56" spans="1:10" ht="1.5" customHeight="1" x14ac:dyDescent="0.35">
      <c r="A56" s="114"/>
      <c r="B56" s="115"/>
      <c r="C56" s="115"/>
      <c r="D56" s="116"/>
      <c r="E56" s="116"/>
      <c r="F56" s="113"/>
      <c r="G56" s="113"/>
      <c r="H56" s="113"/>
      <c r="I56" s="113"/>
      <c r="J56" s="13"/>
    </row>
    <row r="57" spans="1:10" x14ac:dyDescent="0.2">
      <c r="A57" s="117"/>
      <c r="B57" s="117"/>
      <c r="C57" s="117"/>
      <c r="D57" s="117"/>
      <c r="E57" s="117"/>
      <c r="F57" s="117"/>
      <c r="G57" s="117"/>
      <c r="H57" s="117"/>
      <c r="I57" s="117"/>
    </row>
  </sheetData>
  <mergeCells count="11">
    <mergeCell ref="F46:F47"/>
    <mergeCell ref="E5:I5"/>
    <mergeCell ref="E7:I7"/>
    <mergeCell ref="H13:I13"/>
    <mergeCell ref="A32:I34"/>
    <mergeCell ref="A42:I42"/>
    <mergeCell ref="A2:D2"/>
    <mergeCell ref="E2:I2"/>
    <mergeCell ref="E3:I3"/>
    <mergeCell ref="E4:I4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A42" sqref="A42:I44"/>
    </sheetView>
  </sheetViews>
  <sheetFormatPr defaultRowHeight="12.75" x14ac:dyDescent="0.2"/>
  <cols>
    <col min="1" max="1" width="7.5703125" style="34" customWidth="1"/>
    <col min="2" max="2" width="2.5703125" style="34" customWidth="1"/>
    <col min="3" max="3" width="8.42578125" style="34" customWidth="1"/>
    <col min="4" max="4" width="8.28515625" style="34" customWidth="1"/>
    <col min="5" max="5" width="14.7109375" style="34" customWidth="1"/>
    <col min="6" max="6" width="15.5703125" style="34" customWidth="1"/>
    <col min="7" max="8" width="14.7109375" style="34" customWidth="1"/>
    <col min="9" max="9" width="15" style="34" customWidth="1"/>
    <col min="10" max="10" width="16.85546875" style="34" customWidth="1"/>
    <col min="11" max="16384" width="9.140625" style="12"/>
  </cols>
  <sheetData>
    <row r="1" spans="1:10" ht="19.5" x14ac:dyDescent="0.4">
      <c r="A1" s="32" t="s">
        <v>0</v>
      </c>
      <c r="B1" s="33"/>
      <c r="C1" s="33"/>
      <c r="D1" s="33"/>
    </row>
    <row r="2" spans="1:10" ht="19.5" x14ac:dyDescent="0.4">
      <c r="A2" s="301" t="s">
        <v>1</v>
      </c>
      <c r="B2" s="301"/>
      <c r="C2" s="301"/>
      <c r="D2" s="301"/>
      <c r="E2" s="302" t="s">
        <v>91</v>
      </c>
      <c r="F2" s="302"/>
      <c r="G2" s="302"/>
      <c r="H2" s="302"/>
      <c r="I2" s="302"/>
      <c r="J2" s="36"/>
    </row>
    <row r="3" spans="1:10" ht="9.75" customHeight="1" x14ac:dyDescent="0.4">
      <c r="A3" s="35"/>
      <c r="B3" s="35"/>
      <c r="C3" s="35"/>
      <c r="D3" s="35"/>
      <c r="E3" s="304" t="s">
        <v>33</v>
      </c>
      <c r="F3" s="304"/>
      <c r="G3" s="304"/>
      <c r="H3" s="304"/>
      <c r="I3" s="304"/>
      <c r="J3" s="36"/>
    </row>
    <row r="4" spans="1:10" ht="15.75" x14ac:dyDescent="0.25">
      <c r="A4" s="37" t="s">
        <v>2</v>
      </c>
      <c r="E4" s="303" t="s">
        <v>92</v>
      </c>
      <c r="F4" s="303"/>
      <c r="G4" s="303"/>
      <c r="H4" s="303"/>
      <c r="I4" s="303"/>
    </row>
    <row r="5" spans="1:10" ht="7.5" customHeight="1" x14ac:dyDescent="0.25">
      <c r="A5" s="37"/>
      <c r="E5" s="304" t="s">
        <v>33</v>
      </c>
      <c r="F5" s="304"/>
      <c r="G5" s="304"/>
      <c r="H5" s="304"/>
      <c r="I5" s="304"/>
    </row>
    <row r="6" spans="1:10" ht="19.5" x14ac:dyDescent="0.4">
      <c r="A6" s="36" t="s">
        <v>102</v>
      </c>
      <c r="E6" s="118" t="s">
        <v>108</v>
      </c>
      <c r="F6" s="38"/>
      <c r="G6" s="39" t="s">
        <v>3</v>
      </c>
      <c r="I6" s="40">
        <v>1161</v>
      </c>
    </row>
    <row r="7" spans="1:10" ht="8.25" customHeight="1" x14ac:dyDescent="0.4">
      <c r="A7" s="36"/>
      <c r="E7" s="304" t="s">
        <v>34</v>
      </c>
      <c r="F7" s="304"/>
      <c r="G7" s="304"/>
      <c r="H7" s="304"/>
      <c r="I7" s="304"/>
    </row>
    <row r="8" spans="1:10" ht="19.5" hidden="1" x14ac:dyDescent="0.4">
      <c r="A8" s="36"/>
      <c r="E8" s="40"/>
      <c r="F8" s="40"/>
      <c r="G8" s="40"/>
      <c r="H8" s="39"/>
      <c r="I8" s="40"/>
    </row>
    <row r="9" spans="1:10" ht="30.75" customHeight="1" x14ac:dyDescent="0.4">
      <c r="A9" s="36"/>
      <c r="E9" s="40"/>
      <c r="F9" s="40"/>
      <c r="G9" s="40"/>
      <c r="H9" s="39"/>
      <c r="I9" s="40"/>
    </row>
    <row r="11" spans="1:10" s="6" customFormat="1" ht="15" customHeight="1" x14ac:dyDescent="0.4">
      <c r="A11" s="41"/>
      <c r="B11" s="42"/>
      <c r="C11" s="42"/>
      <c r="D11" s="42"/>
      <c r="E11" s="43" t="s">
        <v>4</v>
      </c>
      <c r="F11" s="43" t="s">
        <v>5</v>
      </c>
      <c r="G11" s="44" t="s">
        <v>6</v>
      </c>
      <c r="H11" s="45" t="s">
        <v>7</v>
      </c>
      <c r="I11" s="45"/>
      <c r="J11" s="42"/>
    </row>
    <row r="12" spans="1:10" s="6" customFormat="1" ht="15" customHeight="1" x14ac:dyDescent="0.4">
      <c r="A12" s="46"/>
      <c r="B12" s="46"/>
      <c r="C12" s="46"/>
      <c r="D12" s="46"/>
      <c r="E12" s="43" t="s">
        <v>8</v>
      </c>
      <c r="F12" s="43" t="s">
        <v>8</v>
      </c>
      <c r="G12" s="44" t="s">
        <v>9</v>
      </c>
      <c r="H12" s="47" t="s">
        <v>10</v>
      </c>
      <c r="I12" s="48" t="s">
        <v>11</v>
      </c>
      <c r="J12" s="42"/>
    </row>
    <row r="13" spans="1:10" s="6" customFormat="1" ht="12.75" customHeight="1" x14ac:dyDescent="0.2">
      <c r="A13" s="46"/>
      <c r="B13" s="46"/>
      <c r="C13" s="46"/>
      <c r="D13" s="46"/>
      <c r="E13" s="43" t="s">
        <v>12</v>
      </c>
      <c r="F13" s="43" t="s">
        <v>12</v>
      </c>
      <c r="G13" s="49"/>
      <c r="H13" s="312" t="s">
        <v>123</v>
      </c>
      <c r="I13" s="312"/>
      <c r="J13" s="42"/>
    </row>
    <row r="14" spans="1:10" s="6" customFormat="1" ht="12.75" customHeight="1" x14ac:dyDescent="0.2">
      <c r="A14" s="46"/>
      <c r="B14" s="46"/>
      <c r="C14" s="46"/>
      <c r="D14" s="46"/>
      <c r="E14" s="43"/>
      <c r="F14" s="43"/>
      <c r="G14" s="49"/>
      <c r="H14" s="1"/>
      <c r="I14" s="50"/>
      <c r="J14" s="42"/>
    </row>
    <row r="15" spans="1:10" s="6" customFormat="1" ht="18.75" x14ac:dyDescent="0.4">
      <c r="A15" s="51" t="s">
        <v>13</v>
      </c>
      <c r="B15" s="51"/>
      <c r="C15" s="52"/>
      <c r="D15" s="53"/>
      <c r="E15" s="54"/>
      <c r="F15" s="54"/>
      <c r="G15" s="55"/>
      <c r="H15" s="46"/>
      <c r="I15" s="46"/>
      <c r="J15" s="42"/>
    </row>
    <row r="16" spans="1:10" s="6" customFormat="1" ht="19.5" x14ac:dyDescent="0.4">
      <c r="A16" s="56" t="s">
        <v>14</v>
      </c>
      <c r="B16" s="51"/>
      <c r="C16" s="52"/>
      <c r="D16" s="53"/>
      <c r="E16" s="217">
        <v>1721000</v>
      </c>
      <c r="F16" s="218">
        <v>15531679</v>
      </c>
      <c r="G16" s="9">
        <f>H16+I16</f>
        <v>15526583.389999999</v>
      </c>
      <c r="H16" s="217">
        <v>15414643.789999999</v>
      </c>
      <c r="I16" s="217">
        <v>111939.6</v>
      </c>
      <c r="J16" s="42"/>
    </row>
    <row r="17" spans="1:10" s="6" customFormat="1" ht="20.25" customHeight="1" x14ac:dyDescent="0.35">
      <c r="A17" s="3"/>
      <c r="B17" s="42"/>
      <c r="C17" s="42"/>
      <c r="D17" s="42"/>
      <c r="J17" s="42"/>
    </row>
    <row r="18" spans="1:10" s="6" customFormat="1" ht="19.5" x14ac:dyDescent="0.4">
      <c r="A18" s="56" t="s">
        <v>15</v>
      </c>
      <c r="B18" s="4"/>
      <c r="C18" s="4"/>
      <c r="D18" s="4"/>
      <c r="E18" s="217">
        <v>1721000</v>
      </c>
      <c r="F18" s="218">
        <v>15667581.93</v>
      </c>
      <c r="G18" s="9">
        <f>H18+I18</f>
        <v>15610514.48</v>
      </c>
      <c r="H18" s="217">
        <v>15425394.48</v>
      </c>
      <c r="I18" s="217">
        <v>185120</v>
      </c>
      <c r="J18" s="42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7"/>
      <c r="F20" s="57"/>
      <c r="G20" s="58"/>
      <c r="H20" s="2"/>
      <c r="I20" s="2"/>
      <c r="J20" s="5"/>
    </row>
    <row r="21" spans="1:10" ht="19.5" x14ac:dyDescent="0.4">
      <c r="A21" s="59" t="s">
        <v>16</v>
      </c>
      <c r="B21" s="57"/>
      <c r="C21" s="57"/>
      <c r="D21" s="57"/>
      <c r="E21" s="57"/>
      <c r="F21" s="57"/>
      <c r="G21" s="60"/>
      <c r="H21" s="58"/>
      <c r="I21" s="58"/>
      <c r="J21" s="58"/>
    </row>
    <row r="22" spans="1:10" ht="18" x14ac:dyDescent="0.35">
      <c r="A22" s="57"/>
      <c r="B22" s="57"/>
      <c r="C22" s="61" t="s">
        <v>39</v>
      </c>
      <c r="D22" s="57"/>
      <c r="E22" s="57"/>
      <c r="F22" s="57"/>
      <c r="G22" s="7">
        <f>H22+I22</f>
        <v>0</v>
      </c>
      <c r="H22" s="8">
        <v>0</v>
      </c>
      <c r="I22" s="8">
        <v>0</v>
      </c>
      <c r="J22" s="58"/>
    </row>
    <row r="23" spans="1:10" ht="18" x14ac:dyDescent="0.35">
      <c r="A23" s="57"/>
      <c r="B23" s="57"/>
      <c r="C23" s="61"/>
      <c r="D23" s="57"/>
      <c r="E23" s="57"/>
      <c r="F23" s="57"/>
      <c r="G23" s="7"/>
      <c r="H23" s="8"/>
      <c r="I23" s="8"/>
      <c r="J23" s="58"/>
    </row>
    <row r="24" spans="1:10" ht="22.5" x14ac:dyDescent="0.45">
      <c r="A24" s="62" t="s">
        <v>35</v>
      </c>
      <c r="B24" s="62"/>
      <c r="C24" s="63"/>
      <c r="D24" s="62"/>
      <c r="E24" s="62"/>
      <c r="F24" s="62"/>
      <c r="G24" s="64">
        <f>G18-G16-G22</f>
        <v>83931.090000001714</v>
      </c>
      <c r="H24" s="64">
        <f>H18-H16-H22</f>
        <v>10750.690000001341</v>
      </c>
      <c r="I24" s="64">
        <f>I18-I16-I22</f>
        <v>73180.399999999994</v>
      </c>
      <c r="J24" s="65"/>
    </row>
    <row r="26" spans="1:10" ht="24" customHeight="1" x14ac:dyDescent="0.2">
      <c r="H26" s="66"/>
    </row>
    <row r="28" spans="1:10" ht="19.5" x14ac:dyDescent="0.4">
      <c r="A28" s="51" t="s">
        <v>17</v>
      </c>
      <c r="B28" s="51" t="s">
        <v>36</v>
      </c>
      <c r="C28" s="51"/>
      <c r="D28" s="4"/>
      <c r="E28" s="4"/>
      <c r="F28" s="46"/>
      <c r="G28" s="67">
        <f>G29+G30+G31</f>
        <v>83931.09</v>
      </c>
      <c r="H28" s="68"/>
      <c r="I28" s="69"/>
      <c r="J28" s="66"/>
    </row>
    <row r="29" spans="1:10" s="6" customFormat="1" ht="18.75" x14ac:dyDescent="0.4">
      <c r="A29" s="70"/>
      <c r="B29" s="70"/>
      <c r="C29" s="71" t="s">
        <v>19</v>
      </c>
      <c r="D29" s="72"/>
      <c r="E29" s="73"/>
      <c r="F29" s="66" t="s">
        <v>21</v>
      </c>
      <c r="G29" s="8">
        <v>10000</v>
      </c>
      <c r="H29" s="68"/>
      <c r="I29" s="69"/>
    </row>
    <row r="30" spans="1:10" s="6" customFormat="1" ht="18.75" x14ac:dyDescent="0.4">
      <c r="A30" s="70"/>
      <c r="B30" s="70"/>
      <c r="C30" s="71"/>
      <c r="D30" s="72"/>
      <c r="E30" s="73"/>
      <c r="F30" s="66" t="s">
        <v>20</v>
      </c>
      <c r="G30" s="8">
        <v>73931.09</v>
      </c>
      <c r="H30" s="68"/>
      <c r="I30" s="69"/>
    </row>
    <row r="31" spans="1:10" s="6" customFormat="1" ht="18.75" x14ac:dyDescent="0.4">
      <c r="A31" s="70"/>
      <c r="B31" s="70"/>
      <c r="C31" s="71" t="s">
        <v>22</v>
      </c>
      <c r="D31" s="72"/>
      <c r="E31" s="73"/>
      <c r="F31" s="66" t="s">
        <v>103</v>
      </c>
      <c r="G31" s="74"/>
      <c r="H31" s="75"/>
      <c r="I31" s="69"/>
    </row>
    <row r="32" spans="1:10" s="6" customFormat="1" x14ac:dyDescent="0.2">
      <c r="A32" s="310"/>
      <c r="B32" s="311"/>
      <c r="C32" s="311"/>
      <c r="D32" s="311"/>
      <c r="E32" s="311"/>
      <c r="F32" s="311"/>
      <c r="G32" s="311"/>
      <c r="H32" s="311"/>
      <c r="I32" s="311"/>
    </row>
    <row r="33" spans="1:10" s="6" customFormat="1" x14ac:dyDescent="0.2">
      <c r="A33" s="311"/>
      <c r="B33" s="311"/>
      <c r="C33" s="311"/>
      <c r="D33" s="311"/>
      <c r="E33" s="311"/>
      <c r="F33" s="311"/>
      <c r="G33" s="311"/>
      <c r="H33" s="311"/>
      <c r="I33" s="311"/>
    </row>
    <row r="34" spans="1:10" x14ac:dyDescent="0.2">
      <c r="A34" s="311"/>
      <c r="B34" s="311"/>
      <c r="C34" s="311"/>
      <c r="D34" s="311"/>
      <c r="E34" s="311"/>
      <c r="F34" s="311"/>
      <c r="G34" s="311"/>
      <c r="H34" s="311"/>
      <c r="I34" s="311"/>
      <c r="J34" s="76"/>
    </row>
    <row r="35" spans="1:10" ht="19.5" x14ac:dyDescent="0.4">
      <c r="A35" s="51" t="s">
        <v>23</v>
      </c>
      <c r="B35" s="51" t="s">
        <v>31</v>
      </c>
      <c r="C35" s="51"/>
      <c r="D35" s="77"/>
      <c r="E35" s="55"/>
      <c r="F35" s="4"/>
      <c r="G35" s="78"/>
      <c r="H35" s="69"/>
      <c r="I35" s="69"/>
      <c r="J35" s="76"/>
    </row>
    <row r="36" spans="1:10" ht="18.75" x14ac:dyDescent="0.4">
      <c r="A36" s="51"/>
      <c r="B36" s="51"/>
      <c r="C36" s="51"/>
      <c r="D36" s="77"/>
      <c r="F36" s="79" t="s">
        <v>37</v>
      </c>
      <c r="G36" s="187" t="s">
        <v>6</v>
      </c>
      <c r="H36" s="46"/>
      <c r="I36" s="80" t="s">
        <v>40</v>
      </c>
      <c r="J36" s="76"/>
    </row>
    <row r="37" spans="1:10" ht="15" customHeight="1" x14ac:dyDescent="0.35">
      <c r="A37" s="81" t="s">
        <v>32</v>
      </c>
      <c r="B37" s="82"/>
      <c r="C37" s="3"/>
      <c r="D37" s="82"/>
      <c r="E37" s="55"/>
      <c r="F37" s="83">
        <v>0</v>
      </c>
      <c r="G37" s="83">
        <v>0</v>
      </c>
      <c r="H37" s="219"/>
      <c r="I37" s="84" t="s">
        <v>104</v>
      </c>
      <c r="J37" s="76"/>
    </row>
    <row r="38" spans="1:10" ht="16.5" x14ac:dyDescent="0.35">
      <c r="A38" s="81" t="s">
        <v>43</v>
      </c>
      <c r="B38" s="82"/>
      <c r="C38" s="3"/>
      <c r="D38" s="85"/>
      <c r="E38" s="85"/>
      <c r="F38" s="83">
        <v>54559</v>
      </c>
      <c r="G38" s="83">
        <v>54559</v>
      </c>
      <c r="H38" s="219"/>
      <c r="I38" s="84">
        <f>G38/F38</f>
        <v>1</v>
      </c>
      <c r="J38" s="13"/>
    </row>
    <row r="39" spans="1:10" ht="16.5" x14ac:dyDescent="0.35">
      <c r="A39" s="81" t="s">
        <v>44</v>
      </c>
      <c r="B39" s="82"/>
      <c r="C39" s="3"/>
      <c r="D39" s="85"/>
      <c r="E39" s="85"/>
      <c r="F39" s="83">
        <v>0</v>
      </c>
      <c r="G39" s="83">
        <v>0</v>
      </c>
      <c r="H39" s="219"/>
      <c r="I39" s="84" t="s">
        <v>104</v>
      </c>
      <c r="J39" s="13"/>
    </row>
    <row r="40" spans="1:10" ht="16.5" customHeight="1" x14ac:dyDescent="0.2">
      <c r="A40" s="86" t="s">
        <v>113</v>
      </c>
      <c r="B40" s="86"/>
      <c r="C40" s="86"/>
      <c r="D40" s="86"/>
      <c r="E40" s="86"/>
      <c r="F40" s="83">
        <v>42559</v>
      </c>
      <c r="G40" s="83">
        <v>42559</v>
      </c>
      <c r="H40" s="219"/>
      <c r="I40" s="84">
        <f>G40/F40</f>
        <v>1</v>
      </c>
      <c r="J40" s="13"/>
    </row>
    <row r="41" spans="1:10" ht="16.5" x14ac:dyDescent="0.35">
      <c r="A41" s="81" t="s">
        <v>38</v>
      </c>
      <c r="B41" s="54"/>
      <c r="C41" s="54"/>
      <c r="D41" s="119"/>
      <c r="E41" s="119" t="s">
        <v>105</v>
      </c>
      <c r="F41" s="122">
        <v>0</v>
      </c>
      <c r="G41" s="83">
        <v>0</v>
      </c>
      <c r="H41" s="219"/>
      <c r="I41" s="89" t="s">
        <v>104</v>
      </c>
      <c r="J41" s="13"/>
    </row>
    <row r="42" spans="1:10" x14ac:dyDescent="0.2">
      <c r="A42" s="316"/>
      <c r="B42" s="316"/>
      <c r="C42" s="316"/>
      <c r="D42" s="316"/>
      <c r="E42" s="316"/>
      <c r="F42" s="316"/>
      <c r="G42" s="316"/>
      <c r="H42" s="316"/>
      <c r="I42" s="316"/>
      <c r="J42" s="13"/>
    </row>
    <row r="43" spans="1:10" x14ac:dyDescent="0.2">
      <c r="A43" s="190"/>
      <c r="B43" s="190"/>
      <c r="C43" s="190"/>
      <c r="D43" s="190"/>
      <c r="E43" s="190"/>
      <c r="F43" s="190"/>
      <c r="G43" s="190"/>
      <c r="H43" s="190"/>
      <c r="I43" s="190"/>
      <c r="J43" s="13"/>
    </row>
    <row r="44" spans="1:10" ht="19.5" thickBot="1" x14ac:dyDescent="0.45">
      <c r="A44" s="51" t="s">
        <v>24</v>
      </c>
      <c r="B44" s="51" t="s">
        <v>25</v>
      </c>
      <c r="C44" s="53"/>
      <c r="D44" s="55"/>
      <c r="E44" s="55"/>
      <c r="F44" s="91"/>
      <c r="G44" s="92"/>
      <c r="H44" s="307" t="s">
        <v>42</v>
      </c>
      <c r="I44" s="308"/>
      <c r="J44" s="13"/>
    </row>
    <row r="45" spans="1:10" ht="18.75" thickTop="1" x14ac:dyDescent="0.35">
      <c r="A45" s="195"/>
      <c r="B45" s="196"/>
      <c r="C45" s="197"/>
      <c r="D45" s="196"/>
      <c r="E45" s="198" t="s">
        <v>125</v>
      </c>
      <c r="F45" s="199" t="s">
        <v>26</v>
      </c>
      <c r="G45" s="200" t="s">
        <v>27</v>
      </c>
      <c r="H45" s="201" t="s">
        <v>28</v>
      </c>
      <c r="I45" s="202" t="s">
        <v>41</v>
      </c>
      <c r="J45" s="13"/>
    </row>
    <row r="46" spans="1:10" x14ac:dyDescent="0.2">
      <c r="A46" s="203"/>
      <c r="B46" s="204"/>
      <c r="C46" s="204"/>
      <c r="D46" s="204"/>
      <c r="E46" s="203"/>
      <c r="F46" s="306"/>
      <c r="G46" s="205"/>
      <c r="H46" s="206">
        <v>41274</v>
      </c>
      <c r="I46" s="207">
        <v>41274</v>
      </c>
      <c r="J46" s="13"/>
    </row>
    <row r="47" spans="1:10" x14ac:dyDescent="0.2">
      <c r="A47" s="203"/>
      <c r="B47" s="204"/>
      <c r="C47" s="204"/>
      <c r="D47" s="204"/>
      <c r="E47" s="203"/>
      <c r="F47" s="306"/>
      <c r="G47" s="208"/>
      <c r="H47" s="208"/>
      <c r="I47" s="209"/>
      <c r="J47" s="13"/>
    </row>
    <row r="48" spans="1:10" ht="13.5" thickBot="1" x14ac:dyDescent="0.25">
      <c r="A48" s="210"/>
      <c r="B48" s="211"/>
      <c r="C48" s="211"/>
      <c r="D48" s="211"/>
      <c r="E48" s="210"/>
      <c r="F48" s="212"/>
      <c r="G48" s="213"/>
      <c r="H48" s="213"/>
      <c r="I48" s="214"/>
      <c r="J48" s="13"/>
    </row>
    <row r="49" spans="1:10" ht="13.5" thickTop="1" x14ac:dyDescent="0.2">
      <c r="A49" s="93"/>
      <c r="B49" s="94"/>
      <c r="C49" s="94" t="s">
        <v>21</v>
      </c>
      <c r="D49" s="94"/>
      <c r="E49" s="95">
        <v>27500</v>
      </c>
      <c r="F49" s="96">
        <v>15000</v>
      </c>
      <c r="G49" s="97">
        <v>4000</v>
      </c>
      <c r="H49" s="97">
        <f>E49+F49-G49</f>
        <v>38500</v>
      </c>
      <c r="I49" s="98">
        <f>H49</f>
        <v>38500</v>
      </c>
      <c r="J49" s="13"/>
    </row>
    <row r="50" spans="1:10" x14ac:dyDescent="0.2">
      <c r="A50" s="99"/>
      <c r="B50" s="100"/>
      <c r="C50" s="100" t="s">
        <v>29</v>
      </c>
      <c r="D50" s="100"/>
      <c r="E50" s="101">
        <v>65396.55</v>
      </c>
      <c r="F50" s="102">
        <v>94524</v>
      </c>
      <c r="G50" s="103">
        <v>80397</v>
      </c>
      <c r="H50" s="103">
        <f>E50+F50-G50</f>
        <v>79523.549999999988</v>
      </c>
      <c r="I50" s="104">
        <v>78937.55</v>
      </c>
      <c r="J50" s="13"/>
    </row>
    <row r="51" spans="1:10" x14ac:dyDescent="0.2">
      <c r="A51" s="99"/>
      <c r="B51" s="100"/>
      <c r="C51" s="100" t="s">
        <v>20</v>
      </c>
      <c r="D51" s="100"/>
      <c r="E51" s="101">
        <v>260893.49</v>
      </c>
      <c r="F51" s="102">
        <f>84170.98+139126.4</f>
        <v>223297.38</v>
      </c>
      <c r="G51" s="103">
        <v>76336.2</v>
      </c>
      <c r="H51" s="103">
        <f t="shared" ref="H51:H52" si="0">E51+F51-G51</f>
        <v>407854.67</v>
      </c>
      <c r="I51" s="104">
        <f>H51</f>
        <v>407854.67</v>
      </c>
      <c r="J51" s="13"/>
    </row>
    <row r="52" spans="1:10" x14ac:dyDescent="0.2">
      <c r="A52" s="99"/>
      <c r="B52" s="100"/>
      <c r="C52" s="100" t="s">
        <v>30</v>
      </c>
      <c r="D52" s="100"/>
      <c r="E52" s="101">
        <v>45484.73</v>
      </c>
      <c r="F52" s="102">
        <v>54559</v>
      </c>
      <c r="G52" s="103">
        <v>42559</v>
      </c>
      <c r="H52" s="103">
        <f t="shared" si="0"/>
        <v>57484.73000000001</v>
      </c>
      <c r="I52" s="104">
        <f>H52</f>
        <v>57484.73000000001</v>
      </c>
      <c r="J52" s="13"/>
    </row>
    <row r="53" spans="1:10" ht="18.75" thickBot="1" x14ac:dyDescent="0.4">
      <c r="A53" s="105" t="s">
        <v>12</v>
      </c>
      <c r="B53" s="106"/>
      <c r="C53" s="106"/>
      <c r="D53" s="106"/>
      <c r="E53" s="107">
        <f>E49+E50+E51+E52</f>
        <v>399274.76999999996</v>
      </c>
      <c r="F53" s="108">
        <f>F49+F50+F51+F52</f>
        <v>387380.38</v>
      </c>
      <c r="G53" s="108">
        <f>G49+G50+G51+G52</f>
        <v>203292.2</v>
      </c>
      <c r="H53" s="108">
        <f>H49+H50+H51+H52</f>
        <v>583362.94999999995</v>
      </c>
      <c r="I53" s="109">
        <f>I49+I50+I51+I52</f>
        <v>582776.94999999995</v>
      </c>
      <c r="J53" s="13"/>
    </row>
    <row r="54" spans="1:10" ht="18.75" thickTop="1" x14ac:dyDescent="0.35">
      <c r="A54" s="110"/>
      <c r="B54" s="87"/>
      <c r="C54" s="87"/>
      <c r="D54" s="55"/>
      <c r="E54" s="55"/>
      <c r="F54" s="91"/>
      <c r="G54" s="92"/>
      <c r="H54" s="111"/>
      <c r="I54" s="111"/>
      <c r="J54" s="13"/>
    </row>
    <row r="55" spans="1:10" ht="18" x14ac:dyDescent="0.35">
      <c r="A55" s="110"/>
      <c r="B55" s="87"/>
      <c r="C55" s="87"/>
      <c r="D55" s="55"/>
      <c r="E55" s="55"/>
      <c r="F55" s="91"/>
      <c r="G55" s="112"/>
      <c r="H55" s="113"/>
      <c r="I55" s="113"/>
      <c r="J55" s="13"/>
    </row>
    <row r="56" spans="1:10" ht="1.5" customHeight="1" x14ac:dyDescent="0.35">
      <c r="A56" s="114"/>
      <c r="B56" s="115"/>
      <c r="C56" s="115"/>
      <c r="D56" s="116"/>
      <c r="E56" s="116"/>
      <c r="F56" s="113"/>
      <c r="G56" s="113"/>
      <c r="H56" s="113"/>
      <c r="I56" s="113"/>
      <c r="J56" s="13"/>
    </row>
    <row r="57" spans="1:10" x14ac:dyDescent="0.2">
      <c r="A57" s="117"/>
      <c r="B57" s="117"/>
      <c r="C57" s="117"/>
      <c r="D57" s="117"/>
      <c r="E57" s="117"/>
      <c r="F57" s="117"/>
      <c r="G57" s="117"/>
      <c r="H57" s="117"/>
      <c r="I57" s="117"/>
    </row>
  </sheetData>
  <mergeCells count="11">
    <mergeCell ref="F46:F47"/>
    <mergeCell ref="E5:I5"/>
    <mergeCell ref="E7:I7"/>
    <mergeCell ref="H13:I13"/>
    <mergeCell ref="A32:I34"/>
    <mergeCell ref="A42:I42"/>
    <mergeCell ref="A2:D2"/>
    <mergeCell ref="E2:I2"/>
    <mergeCell ref="E3:I3"/>
    <mergeCell ref="E4:I4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13</vt:i4>
      </vt:variant>
    </vt:vector>
  </HeadingPairs>
  <TitlesOfParts>
    <vt:vector size="28" baseType="lpstr">
      <vt:lpstr>Rekapitulace</vt:lpstr>
      <vt:lpstr>1016</vt:lpstr>
      <vt:lpstr>1017</vt:lpstr>
      <vt:lpstr>1106</vt:lpstr>
      <vt:lpstr>1125</vt:lpstr>
      <vt:lpstr>1126</vt:lpstr>
      <vt:lpstr>1127</vt:lpstr>
      <vt:lpstr>1151</vt:lpstr>
      <vt:lpstr>1161</vt:lpstr>
      <vt:lpstr>1212</vt:lpstr>
      <vt:lpstr>1305</vt:lpstr>
      <vt:lpstr>1401</vt:lpstr>
      <vt:lpstr>1402</vt:lpstr>
      <vt:lpstr>1465</vt:lpstr>
      <vt:lpstr>List1</vt:lpstr>
      <vt:lpstr>'1016'!Oblast_tisku</vt:lpstr>
      <vt:lpstr>'1017'!Oblast_tisku</vt:lpstr>
      <vt:lpstr>'1106'!Oblast_tisku</vt:lpstr>
      <vt:lpstr>'1125'!Oblast_tisku</vt:lpstr>
      <vt:lpstr>'1126'!Oblast_tisku</vt:lpstr>
      <vt:lpstr>'1127'!Oblast_tisku</vt:lpstr>
      <vt:lpstr>'1151'!Oblast_tisku</vt:lpstr>
      <vt:lpstr>'1161'!Oblast_tisku</vt:lpstr>
      <vt:lpstr>'1212'!Oblast_tisku</vt:lpstr>
      <vt:lpstr>'1305'!Oblast_tisku</vt:lpstr>
      <vt:lpstr>'1401'!Oblast_tisku</vt:lpstr>
      <vt:lpstr>'1402'!Oblast_tisku</vt:lpstr>
      <vt:lpstr>'1465'!Oblast_tisku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Dresslerová Veronika</cp:lastModifiedBy>
  <cp:lastPrinted>2013-05-30T12:09:39Z</cp:lastPrinted>
  <dcterms:created xsi:type="dcterms:W3CDTF">2008-01-24T08:46:29Z</dcterms:created>
  <dcterms:modified xsi:type="dcterms:W3CDTF">2013-06-10T10:19:03Z</dcterms:modified>
</cp:coreProperties>
</file>