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2450" tabRatio="924" firstSheet="1" activeTab="28"/>
  </bookViews>
  <sheets>
    <sheet name="Rekapitulace dle oblasti" sheetId="26" r:id="rId1"/>
    <sheet name="1036" sheetId="25" r:id="rId2"/>
    <sheet name="1037" sheetId="27" r:id="rId3"/>
    <sheet name="1038" sheetId="41" r:id="rId4"/>
    <sheet name="1108" sheetId="42" r:id="rId5"/>
    <sheet name="1109" sheetId="43" r:id="rId6"/>
    <sheet name="1110" sheetId="44" r:id="rId7"/>
    <sheet name="1128" sheetId="45" r:id="rId8"/>
    <sheet name="1129" sheetId="46" r:id="rId9"/>
    <sheet name="1130" sheetId="47" r:id="rId10"/>
    <sheet name="1131" sheetId="48" r:id="rId11"/>
    <sheet name="1132" sheetId="49" r:id="rId12"/>
    <sheet name="1133" sheetId="50" r:id="rId13"/>
    <sheet name="1134" sheetId="51" r:id="rId14"/>
    <sheet name="1152" sheetId="52" r:id="rId15"/>
    <sheet name="1162" sheetId="53" r:id="rId16"/>
    <sheet name="1171" sheetId="54" r:id="rId17"/>
    <sheet name="1173" sheetId="55" r:id="rId18"/>
    <sheet name="1216" sheetId="56" r:id="rId19"/>
    <sheet name="1218" sheetId="57" r:id="rId20"/>
    <sheet name="1306" sheetId="58" r:id="rId21"/>
    <sheet name="1307" sheetId="59" r:id="rId22"/>
    <sheet name="1308" sheetId="60" r:id="rId23"/>
    <sheet name="1309" sheetId="61" r:id="rId24"/>
    <sheet name="1310" sheetId="62" r:id="rId25"/>
    <sheet name="1353" sheetId="66" r:id="rId26"/>
    <sheet name="1403" sheetId="63" r:id="rId27"/>
    <sheet name="1404" sheetId="64" r:id="rId28"/>
    <sheet name="1405" sheetId="65" r:id="rId29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0">'Rekapitulace dle oblasti'!$A$64617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'1129'!$A$1:$I$54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oblasti'!$A$1:$N$55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F37" i="49" l="1"/>
  <c r="I37" i="66" l="1"/>
  <c r="I37" i="57"/>
  <c r="I37" i="56"/>
  <c r="I40" i="55"/>
  <c r="I39" i="55"/>
  <c r="I38" i="55"/>
  <c r="I37" i="55"/>
  <c r="I37" i="52"/>
  <c r="I37" i="51"/>
  <c r="I37" i="50"/>
  <c r="I42" i="49"/>
  <c r="I37" i="49"/>
  <c r="I37" i="48"/>
  <c r="I37" i="45"/>
  <c r="I37" i="42"/>
  <c r="G18" i="65" l="1"/>
  <c r="G17" i="65"/>
  <c r="G16" i="65"/>
  <c r="G18" i="64" l="1"/>
  <c r="G17" i="64"/>
  <c r="G16" i="64"/>
  <c r="G18" i="63" l="1"/>
  <c r="G17" i="63"/>
  <c r="G16" i="63"/>
  <c r="G18" i="66" l="1"/>
  <c r="G17" i="66"/>
  <c r="G16" i="66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B33" i="65" l="1"/>
  <c r="B33" i="64"/>
  <c r="B33" i="63"/>
  <c r="B33" i="66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B33" i="27"/>
  <c r="B33" i="25"/>
  <c r="I54" i="65" l="1"/>
  <c r="G54" i="65"/>
  <c r="F54" i="65"/>
  <c r="E54" i="65"/>
  <c r="H53" i="65"/>
  <c r="H52" i="65"/>
  <c r="H51" i="65"/>
  <c r="H50" i="65"/>
  <c r="I47" i="65"/>
  <c r="H47" i="65"/>
  <c r="E46" i="65"/>
  <c r="I42" i="65"/>
  <c r="I41" i="65"/>
  <c r="I40" i="65"/>
  <c r="I39" i="65"/>
  <c r="I38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42" i="64"/>
  <c r="I41" i="64"/>
  <c r="I40" i="64"/>
  <c r="I39" i="64"/>
  <c r="I38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42" i="63"/>
  <c r="I41" i="63"/>
  <c r="I40" i="63"/>
  <c r="I39" i="63"/>
  <c r="I38" i="63"/>
  <c r="I37" i="63"/>
  <c r="I54" i="66"/>
  <c r="G54" i="66"/>
  <c r="F54" i="66"/>
  <c r="E54" i="66"/>
  <c r="H53" i="66"/>
  <c r="H52" i="66"/>
  <c r="H51" i="66"/>
  <c r="H50" i="66"/>
  <c r="I47" i="66"/>
  <c r="H47" i="66"/>
  <c r="E46" i="66"/>
  <c r="I42" i="66"/>
  <c r="I41" i="66"/>
  <c r="I40" i="66"/>
  <c r="I39" i="66"/>
  <c r="I38" i="66"/>
  <c r="I54" i="62"/>
  <c r="G54" i="62"/>
  <c r="F54" i="62"/>
  <c r="E54" i="62"/>
  <c r="H53" i="62"/>
  <c r="H52" i="62"/>
  <c r="H51" i="62"/>
  <c r="H50" i="62"/>
  <c r="I47" i="62"/>
  <c r="H47" i="62"/>
  <c r="E46" i="62"/>
  <c r="I42" i="62"/>
  <c r="I41" i="62"/>
  <c r="I40" i="62"/>
  <c r="I39" i="62"/>
  <c r="I38" i="62"/>
  <c r="I37" i="62"/>
  <c r="I54" i="61"/>
  <c r="G54" i="61"/>
  <c r="F54" i="61"/>
  <c r="E54" i="61"/>
  <c r="H53" i="61"/>
  <c r="H52" i="61"/>
  <c r="H51" i="61"/>
  <c r="H50" i="61"/>
  <c r="I47" i="61"/>
  <c r="H47" i="61"/>
  <c r="E46" i="61"/>
  <c r="I42" i="61"/>
  <c r="I41" i="61"/>
  <c r="I40" i="61"/>
  <c r="I39" i="61"/>
  <c r="I38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42" i="60"/>
  <c r="I41" i="60"/>
  <c r="I40" i="60"/>
  <c r="I39" i="60"/>
  <c r="I38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42" i="59"/>
  <c r="I41" i="59"/>
  <c r="I40" i="59"/>
  <c r="I39" i="59"/>
  <c r="I38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54" i="49"/>
  <c r="G54" i="49"/>
  <c r="F54" i="49"/>
  <c r="E54" i="49"/>
  <c r="H53" i="49"/>
  <c r="H52" i="49"/>
  <c r="H51" i="49"/>
  <c r="H50" i="49"/>
  <c r="I47" i="49"/>
  <c r="H47" i="49"/>
  <c r="E46" i="49"/>
  <c r="I41" i="49"/>
  <c r="I40" i="49"/>
  <c r="I39" i="49"/>
  <c r="I38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E46" i="25"/>
  <c r="H47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I37" i="25"/>
  <c r="H54" i="65" l="1"/>
  <c r="H54" i="64"/>
  <c r="H54" i="63"/>
  <c r="G55" i="63"/>
  <c r="H54" i="66"/>
  <c r="G55" i="66"/>
  <c r="H54" i="62"/>
  <c r="H54" i="61"/>
  <c r="H54" i="60"/>
  <c r="G55" i="60"/>
  <c r="H54" i="59"/>
  <c r="H54" i="58"/>
  <c r="H54" i="57"/>
  <c r="H54" i="56"/>
  <c r="H54" i="55"/>
  <c r="G55" i="55"/>
  <c r="H54" i="54"/>
  <c r="H54" i="53"/>
  <c r="H54" i="52"/>
  <c r="H54" i="51"/>
  <c r="H54" i="50"/>
  <c r="H54" i="49"/>
  <c r="H54" i="48"/>
  <c r="H54" i="47"/>
  <c r="H54" i="46"/>
  <c r="H54" i="45"/>
  <c r="H54" i="44"/>
  <c r="H54" i="43"/>
  <c r="H54" i="42"/>
  <c r="H54" i="41"/>
  <c r="G55" i="41"/>
  <c r="H54" i="27"/>
  <c r="H54" i="25"/>
  <c r="G55" i="25"/>
  <c r="G29" i="27" l="1"/>
  <c r="G26" i="27"/>
  <c r="G32" i="27" s="1"/>
  <c r="G20" i="27"/>
  <c r="G21" i="27" s="1"/>
  <c r="H20" i="27" l="1"/>
  <c r="H21" i="27" s="1"/>
  <c r="H25" i="27" s="1"/>
  <c r="I20" i="27"/>
  <c r="I21" i="27" s="1"/>
  <c r="I25" i="27" s="1"/>
  <c r="G25" i="27"/>
  <c r="G26" i="64" l="1"/>
  <c r="G32" i="64" s="1"/>
  <c r="G20" i="64"/>
  <c r="G21" i="64" s="1"/>
  <c r="G25" i="64" l="1"/>
  <c r="G31" i="64" s="1"/>
  <c r="G29" i="64" s="1"/>
  <c r="I20" i="64"/>
  <c r="I21" i="64" s="1"/>
  <c r="I25" i="64" s="1"/>
  <c r="H20" i="64"/>
  <c r="H21" i="64" s="1"/>
  <c r="H25" i="64" s="1"/>
  <c r="G29" i="57" l="1"/>
  <c r="G20" i="57"/>
  <c r="G21" i="57" s="1"/>
  <c r="H20" i="57" l="1"/>
  <c r="H21" i="57" s="1"/>
  <c r="H25" i="57" s="1"/>
  <c r="G26" i="57"/>
  <c r="G32" i="57" s="1"/>
  <c r="I20" i="57"/>
  <c r="I21" i="57" s="1"/>
  <c r="I25" i="57" s="1"/>
  <c r="G25" i="57" l="1"/>
  <c r="G29" i="46"/>
  <c r="G26" i="46"/>
  <c r="G32" i="46" s="1"/>
  <c r="G20" i="46"/>
  <c r="G21" i="46" s="1"/>
  <c r="H20" i="46" l="1"/>
  <c r="H21" i="46" s="1"/>
  <c r="H25" i="46" s="1"/>
  <c r="I20" i="46"/>
  <c r="I21" i="46" s="1"/>
  <c r="I25" i="46" s="1"/>
  <c r="G25" i="46"/>
  <c r="G29" i="65" l="1"/>
  <c r="G26" i="65"/>
  <c r="G32" i="65" s="1"/>
  <c r="G20" i="65"/>
  <c r="G21" i="65" s="1"/>
  <c r="G25" i="65" s="1"/>
  <c r="I20" i="65"/>
  <c r="I21" i="65" s="1"/>
  <c r="I25" i="65" s="1"/>
  <c r="H20" i="65" l="1"/>
  <c r="H21" i="65" s="1"/>
  <c r="H25" i="65" s="1"/>
  <c r="G29" i="63" l="1"/>
  <c r="G20" i="63"/>
  <c r="G21" i="63" s="1"/>
  <c r="I20" i="63" l="1"/>
  <c r="I21" i="63" s="1"/>
  <c r="I25" i="63" s="1"/>
  <c r="G26" i="63"/>
  <c r="G32" i="63" s="1"/>
  <c r="H20" i="63"/>
  <c r="H21" i="63" s="1"/>
  <c r="H25" i="63" s="1"/>
  <c r="G25" i="63" l="1"/>
  <c r="G29" i="66" l="1"/>
  <c r="G26" i="66"/>
  <c r="G32" i="66" s="1"/>
  <c r="H20" i="66"/>
  <c r="H21" i="66" s="1"/>
  <c r="H25" i="66" s="1"/>
  <c r="G20" i="66"/>
  <c r="G21" i="66" s="1"/>
  <c r="G25" i="66" l="1"/>
  <c r="I20" i="66"/>
  <c r="I21" i="66" s="1"/>
  <c r="I25" i="66" s="1"/>
  <c r="G26" i="62" l="1"/>
  <c r="G32" i="62" s="1"/>
  <c r="G20" i="62"/>
  <c r="G21" i="62" s="1"/>
  <c r="H20" i="62" l="1"/>
  <c r="H21" i="62" s="1"/>
  <c r="H25" i="62" s="1"/>
  <c r="I20" i="62"/>
  <c r="I21" i="62" s="1"/>
  <c r="I25" i="62" s="1"/>
  <c r="G25" i="62"/>
  <c r="G31" i="62" s="1"/>
  <c r="G29" i="62" s="1"/>
  <c r="G29" i="61" l="1"/>
  <c r="G26" i="61"/>
  <c r="G32" i="61" s="1"/>
  <c r="I20" i="61"/>
  <c r="I21" i="61" s="1"/>
  <c r="I25" i="61" s="1"/>
  <c r="G20" i="61"/>
  <c r="G21" i="61" s="1"/>
  <c r="G25" i="61" s="1"/>
  <c r="H20" i="61" l="1"/>
  <c r="H21" i="61" s="1"/>
  <c r="H25" i="61" s="1"/>
  <c r="G29" i="60" l="1"/>
  <c r="G26" i="60"/>
  <c r="G32" i="60" s="1"/>
  <c r="G20" i="60"/>
  <c r="G21" i="60" s="1"/>
  <c r="H20" i="60" l="1"/>
  <c r="H21" i="60" s="1"/>
  <c r="H25" i="60" s="1"/>
  <c r="I20" i="60"/>
  <c r="I21" i="60" s="1"/>
  <c r="I25" i="60" s="1"/>
  <c r="G25" i="60"/>
  <c r="G29" i="59" l="1"/>
  <c r="G26" i="59"/>
  <c r="G32" i="59" s="1"/>
  <c r="G20" i="59"/>
  <c r="G21" i="59" s="1"/>
  <c r="H20" i="59" l="1"/>
  <c r="H21" i="59" s="1"/>
  <c r="H25" i="59" s="1"/>
  <c r="I20" i="59"/>
  <c r="I21" i="59" s="1"/>
  <c r="I25" i="59" s="1"/>
  <c r="G25" i="59"/>
  <c r="G20" i="58" l="1"/>
  <c r="G21" i="58" s="1"/>
  <c r="H20" i="58" l="1"/>
  <c r="H21" i="58" s="1"/>
  <c r="H25" i="58" s="1"/>
  <c r="I20" i="58"/>
  <c r="I21" i="58" s="1"/>
  <c r="I25" i="58" s="1"/>
  <c r="G26" i="58"/>
  <c r="G32" i="58" s="1"/>
  <c r="G25" i="58" l="1"/>
  <c r="G31" i="58" s="1"/>
  <c r="G29" i="58" s="1"/>
  <c r="G26" i="56" l="1"/>
  <c r="G32" i="56" s="1"/>
  <c r="I20" i="56"/>
  <c r="I21" i="56" s="1"/>
  <c r="I25" i="56" s="1"/>
  <c r="G20" i="56" l="1"/>
  <c r="G21" i="56" s="1"/>
  <c r="G25" i="56" s="1"/>
  <c r="H20" i="56"/>
  <c r="H21" i="56" s="1"/>
  <c r="H25" i="56" s="1"/>
  <c r="G29" i="56"/>
  <c r="F22" i="26" l="1"/>
  <c r="G29" i="55"/>
  <c r="I20" i="55"/>
  <c r="I21" i="55" s="1"/>
  <c r="I25" i="55" s="1"/>
  <c r="G20" i="55"/>
  <c r="G21" i="55" s="1"/>
  <c r="G26" i="55" l="1"/>
  <c r="G32" i="55" s="1"/>
  <c r="H20" i="55"/>
  <c r="H21" i="55" s="1"/>
  <c r="H25" i="55" s="1"/>
  <c r="G25" i="55" l="1"/>
  <c r="G29" i="54" l="1"/>
  <c r="G26" i="54"/>
  <c r="G32" i="54" s="1"/>
  <c r="H20" i="54"/>
  <c r="H21" i="54" s="1"/>
  <c r="H25" i="54" s="1"/>
  <c r="G20" i="54"/>
  <c r="G21" i="54" s="1"/>
  <c r="G25" i="54" s="1"/>
  <c r="I20" i="54" l="1"/>
  <c r="I21" i="54" s="1"/>
  <c r="I25" i="54" s="1"/>
  <c r="G29" i="53" l="1"/>
  <c r="G26" i="53"/>
  <c r="G32" i="53" s="1"/>
  <c r="G20" i="53" l="1"/>
  <c r="G21" i="53" s="1"/>
  <c r="G25" i="53" s="1"/>
  <c r="H20" i="53"/>
  <c r="H21" i="53" s="1"/>
  <c r="H25" i="53" s="1"/>
  <c r="I20" i="53"/>
  <c r="I21" i="53" s="1"/>
  <c r="I25" i="53" s="1"/>
  <c r="G26" i="52" l="1"/>
  <c r="G20" i="52"/>
  <c r="G21" i="52" l="1"/>
  <c r="G32" i="52"/>
  <c r="H20" i="52"/>
  <c r="I20" i="52"/>
  <c r="G25" i="52"/>
  <c r="G31" i="52" l="1"/>
  <c r="I21" i="52"/>
  <c r="H21" i="52"/>
  <c r="G29" i="51"/>
  <c r="G26" i="51"/>
  <c r="G32" i="51" s="1"/>
  <c r="G20" i="51"/>
  <c r="G21" i="51" s="1"/>
  <c r="G29" i="52" l="1"/>
  <c r="H25" i="52"/>
  <c r="I25" i="52"/>
  <c r="H20" i="51"/>
  <c r="H21" i="51" s="1"/>
  <c r="H25" i="51" s="1"/>
  <c r="I20" i="51"/>
  <c r="I21" i="51" s="1"/>
  <c r="I25" i="51" s="1"/>
  <c r="G25" i="51"/>
  <c r="G29" i="50" l="1"/>
  <c r="G26" i="50"/>
  <c r="G32" i="50" s="1"/>
  <c r="G20" i="50"/>
  <c r="G21" i="50" s="1"/>
  <c r="H20" i="50" l="1"/>
  <c r="H21" i="50" s="1"/>
  <c r="H25" i="50" s="1"/>
  <c r="I20" i="50"/>
  <c r="I21" i="50" s="1"/>
  <c r="I25" i="50" s="1"/>
  <c r="G25" i="50"/>
  <c r="G29" i="49" l="1"/>
  <c r="G20" i="49"/>
  <c r="G21" i="49" s="1"/>
  <c r="H20" i="49" l="1"/>
  <c r="H21" i="49" s="1"/>
  <c r="H25" i="49" s="1"/>
  <c r="G26" i="49"/>
  <c r="G32" i="49" s="1"/>
  <c r="I20" i="49"/>
  <c r="I21" i="49" s="1"/>
  <c r="I25" i="49" s="1"/>
  <c r="G25" i="49"/>
  <c r="G29" i="48" l="1"/>
  <c r="G26" i="48"/>
  <c r="G32" i="48" s="1"/>
  <c r="G20" i="48"/>
  <c r="G21" i="48" s="1"/>
  <c r="H20" i="48" l="1"/>
  <c r="H21" i="48" s="1"/>
  <c r="H25" i="48" s="1"/>
  <c r="I20" i="48"/>
  <c r="I21" i="48" s="1"/>
  <c r="I25" i="48" s="1"/>
  <c r="G25" i="48"/>
  <c r="G29" i="47" l="1"/>
  <c r="G20" i="47"/>
  <c r="G21" i="47" s="1"/>
  <c r="H20" i="47" l="1"/>
  <c r="H21" i="47" s="1"/>
  <c r="H25" i="47" s="1"/>
  <c r="G26" i="47"/>
  <c r="I20" i="47"/>
  <c r="I21" i="47" s="1"/>
  <c r="I25" i="47" s="1"/>
  <c r="G32" i="47" l="1"/>
  <c r="G25" i="47"/>
  <c r="G29" i="45"/>
  <c r="G20" i="45"/>
  <c r="G21" i="45" s="1"/>
  <c r="I20" i="45" l="1"/>
  <c r="I21" i="45" s="1"/>
  <c r="I25" i="45" s="1"/>
  <c r="G26" i="45"/>
  <c r="G32" i="45" s="1"/>
  <c r="H20" i="45"/>
  <c r="H21" i="45" s="1"/>
  <c r="H25" i="45" s="1"/>
  <c r="G25" i="45" l="1"/>
  <c r="G29" i="44"/>
  <c r="G26" i="44"/>
  <c r="G32" i="44" s="1"/>
  <c r="G20" i="44"/>
  <c r="G21" i="44" s="1"/>
  <c r="H20" i="44" l="1"/>
  <c r="H21" i="44" s="1"/>
  <c r="H25" i="44" s="1"/>
  <c r="I20" i="44"/>
  <c r="I21" i="44" s="1"/>
  <c r="I25" i="44" s="1"/>
  <c r="G25" i="44"/>
  <c r="G29" i="43" l="1"/>
  <c r="G20" i="43"/>
  <c r="G21" i="43" s="1"/>
  <c r="I20" i="43" l="1"/>
  <c r="I21" i="43" s="1"/>
  <c r="I25" i="43" s="1"/>
  <c r="G26" i="43"/>
  <c r="G32" i="43" s="1"/>
  <c r="H20" i="43"/>
  <c r="H21" i="43" s="1"/>
  <c r="H25" i="43" s="1"/>
  <c r="G25" i="43" l="1"/>
  <c r="G29" i="42" l="1"/>
  <c r="G26" i="42"/>
  <c r="G32" i="42" s="1"/>
  <c r="G20" i="42"/>
  <c r="G21" i="42" s="1"/>
  <c r="H20" i="42" l="1"/>
  <c r="H21" i="42" s="1"/>
  <c r="H25" i="42" s="1"/>
  <c r="I20" i="42"/>
  <c r="I21" i="42" s="1"/>
  <c r="I25" i="42" s="1"/>
  <c r="G25" i="42"/>
  <c r="G29" i="41" l="1"/>
  <c r="H20" i="41"/>
  <c r="H21" i="41" s="1"/>
  <c r="H25" i="41" s="1"/>
  <c r="G20" i="41"/>
  <c r="G21" i="41" s="1"/>
  <c r="I20" i="41" l="1"/>
  <c r="I21" i="41" s="1"/>
  <c r="I25" i="41" s="1"/>
  <c r="G26" i="41"/>
  <c r="G32" i="41" s="1"/>
  <c r="G25" i="41" l="1"/>
  <c r="G29" i="25" l="1"/>
  <c r="G26" i="25"/>
  <c r="G20" i="25"/>
  <c r="I20" i="25"/>
  <c r="I21" i="25" l="1"/>
  <c r="G21" i="25"/>
  <c r="G32" i="25"/>
  <c r="G25" i="25"/>
  <c r="H20" i="25"/>
  <c r="H21" i="25" l="1"/>
  <c r="I25" i="25"/>
  <c r="M40" i="26"/>
  <c r="L40" i="26"/>
  <c r="I40" i="26"/>
  <c r="H40" i="26"/>
  <c r="G40" i="26"/>
  <c r="F40" i="26"/>
  <c r="M39" i="26"/>
  <c r="L39" i="26"/>
  <c r="I39" i="26"/>
  <c r="H39" i="26"/>
  <c r="G39" i="26"/>
  <c r="F39" i="26"/>
  <c r="M38" i="26"/>
  <c r="L38" i="26"/>
  <c r="I38" i="26"/>
  <c r="H38" i="26"/>
  <c r="G38" i="26"/>
  <c r="F38" i="26"/>
  <c r="M37" i="26"/>
  <c r="L37" i="26"/>
  <c r="I37" i="26"/>
  <c r="H37" i="26"/>
  <c r="G37" i="26"/>
  <c r="F37" i="26"/>
  <c r="I36" i="26"/>
  <c r="M36" i="26"/>
  <c r="L36" i="26"/>
  <c r="H36" i="26"/>
  <c r="G36" i="26"/>
  <c r="F36" i="26"/>
  <c r="M35" i="26"/>
  <c r="L35" i="26"/>
  <c r="I35" i="26"/>
  <c r="H35" i="26"/>
  <c r="G35" i="26"/>
  <c r="F35" i="26"/>
  <c r="M34" i="26"/>
  <c r="L34" i="26"/>
  <c r="I34" i="26"/>
  <c r="H34" i="26"/>
  <c r="G34" i="26"/>
  <c r="F34" i="26"/>
  <c r="M33" i="26"/>
  <c r="L33" i="26"/>
  <c r="I33" i="26"/>
  <c r="H33" i="26"/>
  <c r="G33" i="26"/>
  <c r="F33" i="26"/>
  <c r="M32" i="26"/>
  <c r="L32" i="26"/>
  <c r="I32" i="26"/>
  <c r="H32" i="26"/>
  <c r="G32" i="26"/>
  <c r="F32" i="26"/>
  <c r="M31" i="26"/>
  <c r="L31" i="26"/>
  <c r="I31" i="26"/>
  <c r="H31" i="26"/>
  <c r="G31" i="26"/>
  <c r="F31" i="26"/>
  <c r="M30" i="26"/>
  <c r="L30" i="26"/>
  <c r="I30" i="26"/>
  <c r="H30" i="26"/>
  <c r="G30" i="26"/>
  <c r="F30" i="26"/>
  <c r="M29" i="26"/>
  <c r="L29" i="26"/>
  <c r="I29" i="26"/>
  <c r="H29" i="26"/>
  <c r="G29" i="26"/>
  <c r="F29" i="26"/>
  <c r="M28" i="26"/>
  <c r="L28" i="26"/>
  <c r="I28" i="26"/>
  <c r="H28" i="26"/>
  <c r="G28" i="26"/>
  <c r="F28" i="26"/>
  <c r="M27" i="26"/>
  <c r="L27" i="26"/>
  <c r="I27" i="26"/>
  <c r="H27" i="26"/>
  <c r="G27" i="26"/>
  <c r="F27" i="26"/>
  <c r="M26" i="26"/>
  <c r="L26" i="26"/>
  <c r="I26" i="26"/>
  <c r="H26" i="26"/>
  <c r="G26" i="26"/>
  <c r="F26" i="26"/>
  <c r="M25" i="26"/>
  <c r="L25" i="26"/>
  <c r="I25" i="26"/>
  <c r="H25" i="26"/>
  <c r="G25" i="26"/>
  <c r="F25" i="26"/>
  <c r="M24" i="26"/>
  <c r="L24" i="26"/>
  <c r="I24" i="26"/>
  <c r="H24" i="26"/>
  <c r="G24" i="26"/>
  <c r="F24" i="26"/>
  <c r="M23" i="26"/>
  <c r="L23" i="26"/>
  <c r="I23" i="26"/>
  <c r="H23" i="26"/>
  <c r="G23" i="26"/>
  <c r="F23" i="26"/>
  <c r="M22" i="26"/>
  <c r="L22" i="26"/>
  <c r="I22" i="26"/>
  <c r="H22" i="26"/>
  <c r="G22" i="26"/>
  <c r="M21" i="26"/>
  <c r="L21" i="26"/>
  <c r="I21" i="26"/>
  <c r="H21" i="26"/>
  <c r="G21" i="26"/>
  <c r="F21" i="26"/>
  <c r="M20" i="26"/>
  <c r="L20" i="26"/>
  <c r="I20" i="26"/>
  <c r="H20" i="26"/>
  <c r="G20" i="26"/>
  <c r="F20" i="26"/>
  <c r="M19" i="26"/>
  <c r="L19" i="26"/>
  <c r="I19" i="26"/>
  <c r="H19" i="26"/>
  <c r="G19" i="26"/>
  <c r="F19" i="26"/>
  <c r="M18" i="26"/>
  <c r="L18" i="26"/>
  <c r="I18" i="26"/>
  <c r="H18" i="26"/>
  <c r="G18" i="26"/>
  <c r="F18" i="26"/>
  <c r="M17" i="26"/>
  <c r="L17" i="26"/>
  <c r="I17" i="26"/>
  <c r="H17" i="26"/>
  <c r="G17" i="26"/>
  <c r="F17" i="26"/>
  <c r="M16" i="26"/>
  <c r="L16" i="26"/>
  <c r="I16" i="26"/>
  <c r="H16" i="26"/>
  <c r="G16" i="26"/>
  <c r="F16" i="26"/>
  <c r="M15" i="26"/>
  <c r="L15" i="26"/>
  <c r="I15" i="26"/>
  <c r="H15" i="26"/>
  <c r="G15" i="26"/>
  <c r="F15" i="26"/>
  <c r="M14" i="26"/>
  <c r="L14" i="26"/>
  <c r="I14" i="26"/>
  <c r="H14" i="26"/>
  <c r="G14" i="26"/>
  <c r="F14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J17" i="26" l="1"/>
  <c r="H25" i="25"/>
  <c r="K22" i="26"/>
  <c r="K30" i="26"/>
  <c r="K34" i="26"/>
  <c r="K36" i="26"/>
  <c r="K38" i="26"/>
  <c r="K23" i="26"/>
  <c r="K25" i="26"/>
  <c r="J27" i="26"/>
  <c r="K29" i="26"/>
  <c r="K31" i="26"/>
  <c r="K33" i="26"/>
  <c r="K35" i="26"/>
  <c r="K37" i="26"/>
  <c r="K39" i="26"/>
  <c r="K24" i="26"/>
  <c r="K26" i="26"/>
  <c r="K32" i="26"/>
  <c r="K40" i="26"/>
  <c r="K17" i="26"/>
  <c r="K16" i="26"/>
  <c r="K18" i="26"/>
  <c r="K20" i="26"/>
  <c r="J33" i="26"/>
  <c r="K19" i="26"/>
  <c r="K21" i="26"/>
  <c r="J39" i="26"/>
  <c r="J31" i="26"/>
  <c r="J40" i="26"/>
  <c r="J38" i="26"/>
  <c r="J37" i="26"/>
  <c r="J36" i="26"/>
  <c r="J35" i="26"/>
  <c r="J34" i="26"/>
  <c r="J32" i="26"/>
  <c r="J30" i="26"/>
  <c r="J29" i="26"/>
  <c r="K28" i="26"/>
  <c r="J28" i="26"/>
  <c r="K27" i="26"/>
  <c r="J26" i="26"/>
  <c r="J25" i="26"/>
  <c r="J24" i="26"/>
  <c r="J23" i="26"/>
  <c r="J22" i="26"/>
  <c r="J21" i="26"/>
  <c r="J20" i="26"/>
  <c r="J19" i="26"/>
  <c r="J18" i="26"/>
  <c r="J16" i="26"/>
  <c r="K15" i="26"/>
  <c r="J15" i="26"/>
  <c r="K14" i="26"/>
  <c r="J14" i="26"/>
  <c r="E13" i="26" l="1"/>
  <c r="H13" i="26" l="1"/>
  <c r="N41" i="26" l="1"/>
  <c r="L13" i="26"/>
  <c r="L41" i="26" l="1"/>
  <c r="I13" i="26" l="1"/>
  <c r="I41" i="26" l="1"/>
  <c r="J13" i="26"/>
  <c r="M13" i="26" l="1"/>
  <c r="M41" i="26" l="1"/>
  <c r="N42" i="26" l="1"/>
  <c r="E41" i="26"/>
  <c r="G13" i="26" l="1"/>
  <c r="G41" i="26" l="1"/>
  <c r="F13" i="26"/>
  <c r="F41" i="26" s="1"/>
  <c r="H41" i="26" l="1"/>
  <c r="K13" i="26"/>
  <c r="K41" i="26" l="1"/>
  <c r="J41" i="26"/>
  <c r="K42" i="26" l="1"/>
</calcChain>
</file>

<file path=xl/sharedStrings.xml><?xml version="1.0" encoding="utf-8"?>
<sst xmlns="http://schemas.openxmlformats.org/spreadsheetml/2006/main" count="1839" uniqueCount="194">
  <si>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</si>
  <si>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</si>
  <si>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</si>
  <si>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</si>
  <si>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</si>
  <si>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</si>
  <si>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</si>
  <si>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</si>
  <si>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</si>
  <si>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</si>
  <si>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</si>
  <si>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</si>
  <si>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</si>
  <si>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</si>
  <si>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</si>
  <si>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</si>
  <si>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</si>
  <si>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</si>
  <si>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</si>
  <si>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</si>
  <si>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</si>
  <si>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</si>
  <si>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</si>
  <si>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</si>
  <si>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</si>
  <si>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</si>
  <si>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</si>
  <si>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</si>
  <si>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</si>
  <si>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</si>
  <si>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</si>
  <si>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</si>
  <si>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</si>
  <si>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</si>
  <si>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</si>
  <si>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</si>
  <si>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</si>
  <si>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</si>
  <si>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</si>
  <si>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</si>
  <si>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</si>
  <si>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</si>
  <si>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</si>
  <si>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</si>
  <si>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</si>
  <si>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</si>
  <si>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</si>
  <si>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</si>
  <si>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</si>
  <si>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</si>
  <si>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</si>
  <si>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</si>
  <si>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</si>
  <si>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</si>
  <si>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</si>
  <si>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</si>
  <si>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</si>
  <si>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</si>
  <si>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</si>
  <si>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</si>
  <si>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</si>
  <si>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</si>
  <si>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</si>
  <si>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</si>
  <si>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</si>
  <si>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</si>
  <si>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</si>
  <si>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</si>
  <si>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</si>
  <si>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</si>
  <si>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</si>
  <si>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</si>
  <si>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</si>
  <si>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Základní škola a Mateřská škola Hranice, Studenská 1095</t>
  </si>
  <si>
    <t>Studentská 1095</t>
  </si>
  <si>
    <t>753 01  Hranice</t>
  </si>
  <si>
    <t>Střední škola,Základní škola a Mateřská škola Přerov, Malá Dlážka 4</t>
  </si>
  <si>
    <t>Malá Dlážka 4</t>
  </si>
  <si>
    <t>750 05  Přerov</t>
  </si>
  <si>
    <t>Střední škola, Základní škola a Mateřská škola Lipník nad Bečvou, Osecká 301</t>
  </si>
  <si>
    <t>Osecká 301</t>
  </si>
  <si>
    <t>751 31  Lipník nad Bečvou</t>
  </si>
  <si>
    <t>Gymnázium Jakuba Škody, Přerov, Komenského 29</t>
  </si>
  <si>
    <t>Komenského 29</t>
  </si>
  <si>
    <t>750 11  Přerov</t>
  </si>
  <si>
    <t>Gymnázium, Hranice, Zborovská 293</t>
  </si>
  <si>
    <t>Zborovská 293</t>
  </si>
  <si>
    <t>753 11  Hranice</t>
  </si>
  <si>
    <t>Gymnázium, Kojetín, Svatopluka Čecha 683</t>
  </si>
  <si>
    <t>Svatopluka Čecha 683</t>
  </si>
  <si>
    <t>752 01  Kojetín</t>
  </si>
  <si>
    <t>Střední průmyslová škola Hranice</t>
  </si>
  <si>
    <t>Studentská 1384</t>
  </si>
  <si>
    <t>Střední průmyslová škola stavební, Lipník nad Bečvou, Komenského sady 257</t>
  </si>
  <si>
    <t>Komenského sady 257</t>
  </si>
  <si>
    <t>Střední průmyslová škola, Přerov, Havlíčkova 2</t>
  </si>
  <si>
    <t>Havlíčkova 2</t>
  </si>
  <si>
    <t>751 52  Přerov</t>
  </si>
  <si>
    <t>Střední škola gastronomie a služeb, Přerov, Šířava 7</t>
  </si>
  <si>
    <t>Šířava 7</t>
  </si>
  <si>
    <t>750 02  Přerov</t>
  </si>
  <si>
    <t>Střední lesnická škola, Hranice, Jurikova 588</t>
  </si>
  <si>
    <t>Jurikova 588</t>
  </si>
  <si>
    <t>Gymnázium Jana Blahoslava a Střední pedagogická škola, Přerov, Denisova 3</t>
  </si>
  <si>
    <t>Denisova 3</t>
  </si>
  <si>
    <t>Střední škola zemědělská, Přerov, Osmek 47</t>
  </si>
  <si>
    <t>Osmek 47</t>
  </si>
  <si>
    <t>Obchodní akademie a Jazyková škola s právem státní jazykové zkoušky, Přerov, Bartošova 24</t>
  </si>
  <si>
    <t>Bartošova 24</t>
  </si>
  <si>
    <t>750 11  Přerov 2</t>
  </si>
  <si>
    <t>Střední zdravotnická škola, Hranice, Nová 1820</t>
  </si>
  <si>
    <t>Nová 1820</t>
  </si>
  <si>
    <t>Střední škola elektrotechnická, Lipník nad Bečvou, Tyršova 781</t>
  </si>
  <si>
    <t>Tyršova 781</t>
  </si>
  <si>
    <t>Střední škola technická, Přerov, Kouřílkova 8</t>
  </si>
  <si>
    <t>Kouřílkova 8</t>
  </si>
  <si>
    <t>Střední škola řezbářská, Tovačov, Nádražní 146</t>
  </si>
  <si>
    <t>Nádražní 146</t>
  </si>
  <si>
    <t>751 01  Tovačov</t>
  </si>
  <si>
    <t>Odborné učiliště a Základní škola, Křenovice 8</t>
  </si>
  <si>
    <t>Křenovice 8</t>
  </si>
  <si>
    <t>Základní umělecká škola, Potštát 36</t>
  </si>
  <si>
    <t>Potštát 36</t>
  </si>
  <si>
    <t>753 62  Potštát</t>
  </si>
  <si>
    <t>Základní umělecká škola, Hranice, Školní náměstí 35</t>
  </si>
  <si>
    <t>Školní náměstí 35</t>
  </si>
  <si>
    <t>Základní umělecká škola, Kojetín, Hanusíkova 197</t>
  </si>
  <si>
    <t>Hanusíkova 197</t>
  </si>
  <si>
    <t>Základní umělecká škola Bedřicha Kozánka, Přerov</t>
  </si>
  <si>
    <t>tř. 17. listopadu 2</t>
  </si>
  <si>
    <t>750 00  Přerov</t>
  </si>
  <si>
    <t>Základní umělecká škola  Antonína Dvořáka, Lipník nad Bečvou, Havlíčkova 643</t>
  </si>
  <si>
    <t>Havlíčkova 643</t>
  </si>
  <si>
    <t>Středisko volného času ATLAS a BIOS, Přerov</t>
  </si>
  <si>
    <t>Žižkova 12</t>
  </si>
  <si>
    <t>Dětský domov a Školní jídelna, Hranice, Purgešova 847</t>
  </si>
  <si>
    <t>Purgešova 847</t>
  </si>
  <si>
    <t>Dětský domov a Školní jídelna, Lipník nad Bečvou, Tyršova 772</t>
  </si>
  <si>
    <t>Tyršova 772</t>
  </si>
  <si>
    <t>Dětský domov a Školní jídelna, Přerov, Sušilova 25</t>
  </si>
  <si>
    <t>Sušilova 2392/25</t>
  </si>
  <si>
    <t>Základní škola a Mateřská škola Hranice, Studentská 1095</t>
  </si>
  <si>
    <t>Studenstká 1095, 753 01 Hranice</t>
  </si>
  <si>
    <t>Střední škola, Základní škola a Mateřská škola Přerov, Malá Dlážka 4</t>
  </si>
  <si>
    <t>Malá Dlážka 4, 750 05 Přerov</t>
  </si>
  <si>
    <t>Osecká 301, 751 31 Lipník nad Bečvou</t>
  </si>
  <si>
    <t>Komenského 29, 750 11 Přerov</t>
  </si>
  <si>
    <t>Zborovská 293, 753 11 Hranice</t>
  </si>
  <si>
    <t>Svatopluka Čecha 683, 752 01 Kojetín</t>
  </si>
  <si>
    <t>Studentská 1384, 753 01 Hranice</t>
  </si>
  <si>
    <t>Havlíčkova 377/2, 750 02 Přerov I - Město</t>
  </si>
  <si>
    <t>Jurikova 588, 753 01 Hranice</t>
  </si>
  <si>
    <t>Denisova 3, 750 02 Přerov</t>
  </si>
  <si>
    <t>Osmek 367/47, 750 02 Přerov, Přerov I - Město</t>
  </si>
  <si>
    <t>Bartošova 24, 750 02 Přerov 2</t>
  </si>
  <si>
    <t>Nová 1820, 753 01 Hranice</t>
  </si>
  <si>
    <t>Kouřílkova 1028/8, 750 02 Přerov, Přerov I - Město</t>
  </si>
  <si>
    <t>Nádražní 146, 751 01 Tovačov</t>
  </si>
  <si>
    <t>Odborné učiliště a Základní škola, Křenovice</t>
  </si>
  <si>
    <t>752 01 Křenovice, č. p. 8</t>
  </si>
  <si>
    <t>753 62 Potštát 36</t>
  </si>
  <si>
    <t>Školní náměstí 35, 753 01 Hranice</t>
  </si>
  <si>
    <t>Hanusíkova 197, 752 01 Kojetín</t>
  </si>
  <si>
    <t>tř. 17. listopadu 2, 750 00 Přerov</t>
  </si>
  <si>
    <t>Základní umělecká škola Antonína Dvořáka, Lipník nad Bečvou, Havlíčkova 643</t>
  </si>
  <si>
    <t>Havlíčkova 643, 751 31 Lipník nad Bečvou</t>
  </si>
  <si>
    <t>Žižkova 12, 750 02 Přerov</t>
  </si>
  <si>
    <t>Purgešova 847, 753 01 Hranice</t>
  </si>
  <si>
    <t>Tyršova 772, 751 31 Lipník nad Bečvou</t>
  </si>
  <si>
    <t>Sušilova 25/2392, 750 02 Přerov</t>
  </si>
  <si>
    <t>14. Financování hospodaření příspěvkových organizací Olomouckého kraje</t>
  </si>
  <si>
    <t>a) Příspěvkové organizace v oblasti školství (Přerov)</t>
  </si>
  <si>
    <t xml:space="preserve">Rekapitulace hospodaření /výsledek hospodaření/ za  rok </t>
  </si>
  <si>
    <t>Komenského sady 257/26, 751 31 Lipník nad Bečvou</t>
  </si>
  <si>
    <t>Šířava 670/7, 750 02 Přerov, Přerov I - Město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</si>
  <si>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333,24 Kč.</t>
  </si>
  <si>
    <t>Tyršova 781/11, 751 31 Lipník nad Bečvou I-Město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</si>
  <si>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60 242,74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</si>
  <si>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87 583,81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</si>
  <si>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57 623,45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</si>
  <si>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22 176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</si>
  <si>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161 345,37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</si>
  <si>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217 426,42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</si>
  <si>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589 425,74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</si>
  <si>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56 499,04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</si>
  <si>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10 798,28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</si>
  <si>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118 633,64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</si>
  <si>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274 493,84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</si>
  <si>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23 001,97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</si>
  <si>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54 983,81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</si>
  <si>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583 000,3 Kč.</t>
  </si>
  <si>
    <t>Výše výsledku hospodaření za rok 2021 je ovlivněna transferovým podílem, což je pouze účetní zápis bez vazby na finanční prostředky. Po odečtení transferového podílu z výsledku hospodaření příspěvkové organizace, skončila PO se zlepšeným výsledkem hospodaření, a to ve výši 298 669,90 Kč.</t>
  </si>
  <si>
    <t>Příspěvková organizace skončila ve ztrátě, která činí -171 537,76 Kč. Ztráta bude pokryta v plné výši z prostředků rezervního fondu.</t>
  </si>
  <si>
    <t>Výše výsledku hospodaření za rok 2021 je ovlivněna transferovým podílem, což je pouze účetní zápis bez vazby na finanční prostředky. Po odečtení transferového podílu z výsledku hospodaření příspěvkové organizace, skončila tato organizace ve ztrátě, která činí -263 808,51 Kč. Ztráta bude pokryta z prostředků ze zlepšeného VH v následujících letech.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</si>
</sst>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00"/>
    <numFmt numFmtId="175" formatCode="#,##0.0000"/>
    <numFmt numFmtId="176" formatCode="0.00\ %"/>
    <numFmt numFmtId="177" formatCode="d/m/yyyy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8"/>
      <color rgb="FF000000"/>
      <name val="Arial"/>
      <family val="2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7">
    <xf numFmtId="0" fontId="0" fillId="0" borderId="0"/>
    <xf numFmtId="0" fontId="2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4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325">
    <xf numFmtId="0" fontId="0" fillId="0" borderId="0" xfId="0"/>
    <xf numFmtId="4" fontId="13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" fillId="0" borderId="0" xfId="0" applyFont="1" applyFill="1"/>
    <xf numFmtId="4" fontId="11" fillId="0" borderId="0" xfId="0" applyNumberFormat="1" applyFont="1" applyFill="1" applyBorder="1" applyAlignment="1" applyProtection="1">
      <alignment shrinkToFit="1"/>
      <protection hidden="1"/>
    </xf>
    <xf numFmtId="4" fontId="12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9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2" fillId="0" borderId="9" xfId="0" applyFont="1" applyFill="1" applyBorder="1"/>
    <xf numFmtId="0" fontId="22" fillId="0" borderId="10" xfId="0" applyFont="1" applyFill="1" applyBorder="1"/>
    <xf numFmtId="0" fontId="21" fillId="0" borderId="12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7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 shrinkToFit="1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16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right"/>
    </xf>
    <xf numFmtId="0" fontId="12" fillId="0" borderId="0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1" fillId="0" borderId="0" xfId="0" applyFont="1" applyFill="1" applyBorder="1" applyProtection="1">
      <protection hidden="1"/>
    </xf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3" xfId="0" applyFont="1" applyFill="1" applyBorder="1"/>
    <xf numFmtId="0" fontId="6" fillId="0" borderId="24" xfId="0" applyFont="1" applyFill="1" applyBorder="1"/>
    <xf numFmtId="0" fontId="7" fillId="0" borderId="25" xfId="0" applyFont="1" applyFill="1" applyBorder="1"/>
    <xf numFmtId="0" fontId="22" fillId="0" borderId="22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11" xfId="0" applyFont="1" applyFill="1" applyBorder="1"/>
    <xf numFmtId="0" fontId="22" fillId="0" borderId="0" xfId="0" applyFont="1" applyFill="1" applyBorder="1"/>
    <xf numFmtId="4" fontId="26" fillId="0" borderId="13" xfId="0" applyNumberFormat="1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4" fontId="3" fillId="0" borderId="11" xfId="0" applyNumberFormat="1" applyFont="1" applyFill="1" applyBorder="1"/>
    <xf numFmtId="4" fontId="26" fillId="0" borderId="10" xfId="0" applyNumberFormat="1" applyFont="1" applyFill="1" applyBorder="1"/>
    <xf numFmtId="4" fontId="0" fillId="0" borderId="0" xfId="0" applyNumberFormat="1" applyFill="1" applyBorder="1"/>
    <xf numFmtId="0" fontId="12" fillId="0" borderId="0" xfId="0" applyFont="1" applyFill="1" applyBorder="1"/>
    <xf numFmtId="2" fontId="2" fillId="0" borderId="0" xfId="0" applyNumberFormat="1" applyFont="1" applyFill="1" applyBorder="1"/>
    <xf numFmtId="4" fontId="12" fillId="0" borderId="0" xfId="0" applyNumberFormat="1" applyFont="1" applyFill="1"/>
    <xf numFmtId="0" fontId="12" fillId="0" borderId="0" xfId="0" applyFont="1" applyFill="1"/>
    <xf numFmtId="0" fontId="27" fillId="0" borderId="0" xfId="0" applyFont="1" applyFill="1" applyBorder="1"/>
    <xf numFmtId="0" fontId="4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2" fillId="0" borderId="0" xfId="0" applyFont="1" applyFill="1" applyBorder="1" applyAlignment="1">
      <alignment vertical="top"/>
    </xf>
    <xf numFmtId="0" fontId="26" fillId="0" borderId="28" xfId="0" applyFont="1" applyFill="1" applyBorder="1" applyAlignment="1">
      <alignment vertical="top" wrapText="1"/>
    </xf>
    <xf numFmtId="0" fontId="26" fillId="0" borderId="30" xfId="0" applyFont="1" applyFill="1" applyBorder="1" applyAlignment="1">
      <alignment vertical="top" wrapText="1" shrinkToFit="1"/>
    </xf>
    <xf numFmtId="0" fontId="26" fillId="0" borderId="30" xfId="0" applyFont="1" applyFill="1" applyBorder="1" applyAlignment="1">
      <alignment wrapText="1"/>
    </xf>
    <xf numFmtId="0" fontId="6" fillId="0" borderId="33" xfId="0" applyFont="1" applyFill="1" applyBorder="1" applyAlignment="1">
      <alignment horizontal="center"/>
    </xf>
    <xf numFmtId="0" fontId="2" fillId="0" borderId="37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2" fillId="0" borderId="0" xfId="0" applyNumberFormat="1" applyFont="1" applyFill="1"/>
    <xf numFmtId="0" fontId="26" fillId="0" borderId="32" xfId="0" applyFont="1" applyFill="1" applyBorder="1" applyAlignment="1">
      <alignment horizontal="left"/>
    </xf>
    <xf numFmtId="2" fontId="3" fillId="0" borderId="40" xfId="0" applyNumberFormat="1" applyFont="1" applyFill="1" applyBorder="1"/>
    <xf numFmtId="4" fontId="26" fillId="0" borderId="41" xfId="0" applyNumberFormat="1" applyFont="1" applyFill="1" applyBorder="1"/>
    <xf numFmtId="4" fontId="26" fillId="0" borderId="42" xfId="0" applyNumberFormat="1" applyFont="1" applyFill="1" applyBorder="1"/>
    <xf numFmtId="2" fontId="26" fillId="0" borderId="39" xfId="0" applyNumberFormat="1" applyFont="1" applyFill="1" applyBorder="1"/>
    <xf numFmtId="0" fontId="11" fillId="0" borderId="1" xfId="0" applyFont="1" applyFill="1" applyBorder="1"/>
    <xf numFmtId="0" fontId="11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3" fillId="0" borderId="45" xfId="0" applyNumberFormat="1" applyFont="1" applyFill="1" applyBorder="1"/>
    <xf numFmtId="4" fontId="3" fillId="0" borderId="16" xfId="0" applyNumberFormat="1" applyFont="1" applyFill="1" applyBorder="1"/>
    <xf numFmtId="4" fontId="3" fillId="0" borderId="42" xfId="0" applyNumberFormat="1" applyFont="1" applyFill="1" applyBorder="1"/>
    <xf numFmtId="4" fontId="3" fillId="0" borderId="16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Protection="1">
      <protection hidden="1"/>
    </xf>
    <xf numFmtId="0" fontId="11" fillId="0" borderId="13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3" fillId="0" borderId="14" xfId="0" applyNumberFormat="1" applyFont="1" applyFill="1" applyBorder="1"/>
    <xf numFmtId="0" fontId="2" fillId="0" borderId="34" xfId="0" applyFont="1" applyFill="1" applyBorder="1"/>
    <xf numFmtId="0" fontId="7" fillId="0" borderId="43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" fontId="3" fillId="0" borderId="17" xfId="0" applyNumberFormat="1" applyFont="1" applyFill="1" applyBorder="1"/>
    <xf numFmtId="4" fontId="3" fillId="0" borderId="47" xfId="0" applyNumberFormat="1" applyFont="1" applyFill="1" applyBorder="1"/>
    <xf numFmtId="4" fontId="3" fillId="0" borderId="38" xfId="0" applyNumberFormat="1" applyFont="1" applyFill="1" applyBorder="1"/>
    <xf numFmtId="4" fontId="3" fillId="0" borderId="19" xfId="0" applyNumberFormat="1" applyFont="1" applyFill="1" applyBorder="1"/>
    <xf numFmtId="4" fontId="3" fillId="0" borderId="51" xfId="0" applyNumberFormat="1" applyFont="1" applyFill="1" applyBorder="1"/>
    <xf numFmtId="4" fontId="3" fillId="0" borderId="52" xfId="0" applyNumberFormat="1" applyFont="1" applyFill="1" applyBorder="1"/>
    <xf numFmtId="4" fontId="3" fillId="0" borderId="50" xfId="0" applyNumberFormat="1" applyFont="1" applyFill="1" applyBorder="1"/>
    <xf numFmtId="4" fontId="3" fillId="0" borderId="36" xfId="0" applyNumberFormat="1" applyFont="1" applyFill="1" applyBorder="1"/>
    <xf numFmtId="4" fontId="3" fillId="0" borderId="19" xfId="0" applyNumberFormat="1" applyFont="1" applyFill="1" applyBorder="1" applyAlignment="1">
      <alignment horizontal="right"/>
    </xf>
    <xf numFmtId="4" fontId="3" fillId="0" borderId="48" xfId="0" applyNumberFormat="1" applyFont="1" applyFill="1" applyBorder="1"/>
    <xf numFmtId="4" fontId="26" fillId="0" borderId="31" xfId="0" applyNumberFormat="1" applyFont="1" applyFill="1" applyBorder="1"/>
    <xf numFmtId="4" fontId="3" fillId="0" borderId="20" xfId="0" applyNumberFormat="1" applyFont="1" applyFill="1" applyBorder="1" applyAlignment="1">
      <alignment horizontal="right"/>
    </xf>
    <xf numFmtId="4" fontId="3" fillId="0" borderId="49" xfId="0" applyNumberFormat="1" applyFont="1" applyFill="1" applyBorder="1"/>
    <xf numFmtId="4" fontId="3" fillId="0" borderId="44" xfId="0" applyNumberFormat="1" applyFont="1" applyFill="1" applyBorder="1"/>
    <xf numFmtId="4" fontId="3" fillId="0" borderId="21" xfId="0" applyNumberFormat="1" applyFont="1" applyFill="1" applyBorder="1"/>
    <xf numFmtId="4" fontId="3" fillId="0" borderId="20" xfId="0" applyNumberFormat="1" applyFont="1" applyFill="1" applyBorder="1"/>
    <xf numFmtId="0" fontId="2" fillId="3" borderId="0" xfId="0" applyFont="1" applyFill="1" applyAlignment="1" applyProtection="1">
      <alignment horizontal="right"/>
      <protection hidden="1"/>
    </xf>
    <xf numFmtId="2" fontId="2" fillId="0" borderId="0" xfId="0" applyNumberFormat="1" applyFont="1" applyFill="1" applyAlignment="1" applyProtection="1">
      <alignment horizontal="left" indent="10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8" fillId="0" borderId="0" xfId="25" applyFont="1" applyFill="1" applyProtection="1">
      <protection hidden="1"/>
    </xf>
    <xf numFmtId="4" fontId="8" fillId="0" borderId="0" xfId="25" applyNumberFormat="1" applyFont="1" applyFill="1" applyBorder="1" applyAlignment="1" applyProtection="1">
      <alignment shrinkToFit="1"/>
      <protection hidden="1"/>
    </xf>
    <xf numFmtId="0" fontId="2" fillId="0" borderId="0" xfId="25" applyFont="1" applyFill="1"/>
    <xf numFmtId="0" fontId="35" fillId="0" borderId="0" xfId="25" applyFont="1" applyFill="1" applyProtection="1">
      <protection hidden="1"/>
    </xf>
    <xf numFmtId="4" fontId="8" fillId="0" borderId="0" xfId="25" applyNumberFormat="1" applyFont="1" applyFill="1" applyAlignment="1" applyProtection="1">
      <alignment shrinkToFit="1"/>
      <protection hidden="1"/>
    </xf>
    <xf numFmtId="4" fontId="2" fillId="0" borderId="0" xfId="25" applyNumberFormat="1" applyFont="1" applyFill="1" applyAlignment="1" applyProtection="1">
      <alignment shrinkToFit="1"/>
      <protection hidden="1"/>
    </xf>
    <xf numFmtId="0" fontId="2" fillId="0" borderId="0" xfId="25" applyFont="1" applyFill="1" applyProtection="1">
      <protection hidden="1"/>
    </xf>
    <xf numFmtId="0" fontId="14" fillId="0" borderId="0" xfId="25" applyFont="1" applyFill="1" applyBorder="1" applyProtection="1">
      <protection hidden="1"/>
    </xf>
    <xf numFmtId="0" fontId="2" fillId="0" borderId="0" xfId="25" applyFont="1" applyFill="1" applyBorder="1" applyProtection="1">
      <protection hidden="1"/>
    </xf>
    <xf numFmtId="0" fontId="2" fillId="0" borderId="0" xfId="25" applyFont="1" applyFill="1" applyBorder="1" applyAlignment="1" applyProtection="1">
      <alignment horizontal="center"/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9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18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locked="0"/>
    </xf>
    <xf numFmtId="0" fontId="2" fillId="0" borderId="0" xfId="0" applyNumberFormat="1" applyFont="1" applyFill="1"/>
    <xf numFmtId="0" fontId="2" fillId="0" borderId="4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 wrapText="1"/>
    </xf>
    <xf numFmtId="0" fontId="2" fillId="0" borderId="46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4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 wrapText="1"/>
    </xf>
    <xf numFmtId="0" fontId="2" fillId="0" borderId="53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38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vertical="center" wrapText="1"/>
    </xf>
    <xf numFmtId="0" fontId="2" fillId="0" borderId="55" xfId="0" applyNumberFormat="1" applyFont="1" applyFill="1" applyBorder="1" applyAlignment="1">
      <alignment wrapText="1"/>
    </xf>
    <xf numFmtId="0" fontId="2" fillId="0" borderId="40" xfId="0" applyFont="1" applyFill="1" applyBorder="1" applyAlignment="1">
      <alignment wrapText="1"/>
    </xf>
    <xf numFmtId="4" fontId="32" fillId="0" borderId="42" xfId="0" applyNumberFormat="1" applyFont="1" applyFill="1" applyBorder="1" applyAlignment="1">
      <alignment horizontal="right"/>
    </xf>
    <xf numFmtId="4" fontId="32" fillId="0" borderId="47" xfId="0" applyNumberFormat="1" applyFont="1" applyFill="1" applyBorder="1" applyAlignment="1">
      <alignment horizontal="right"/>
    </xf>
    <xf numFmtId="4" fontId="32" fillId="0" borderId="26" xfId="0" applyNumberFormat="1" applyFont="1" applyFill="1" applyBorder="1" applyAlignment="1">
      <alignment horizontal="right"/>
    </xf>
    <xf numFmtId="10" fontId="2" fillId="2" borderId="0" xfId="0" applyNumberFormat="1" applyFont="1" applyFill="1" applyBorder="1"/>
    <xf numFmtId="4" fontId="2" fillId="0" borderId="0" xfId="0" applyNumberFormat="1" applyFont="1" applyFill="1" applyBorder="1"/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right" shrinkToFit="1"/>
    </xf>
    <xf numFmtId="174" fontId="33" fillId="0" borderId="0" xfId="0" applyNumberFormat="1" applyFont="1" applyFill="1" applyBorder="1" applyAlignment="1">
      <alignment horizontal="right" shrinkToFit="1"/>
    </xf>
    <xf numFmtId="4" fontId="3" fillId="0" borderId="47" xfId="0" applyNumberFormat="1" applyFont="1" applyFill="1" applyBorder="1" applyAlignment="1">
      <alignment horizontal="right"/>
    </xf>
    <xf numFmtId="175" fontId="2" fillId="0" borderId="0" xfId="0" applyNumberFormat="1" applyFont="1" applyFill="1" applyBorder="1"/>
    <xf numFmtId="10" fontId="2" fillId="0" borderId="0" xfId="0" applyNumberFormat="1" applyFont="1" applyFill="1" applyBorder="1"/>
    <xf numFmtId="0" fontId="12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8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 indent="6"/>
      <protection hidden="1"/>
    </xf>
    <xf numFmtId="0" fontId="2" fillId="0" borderId="0" xfId="0" applyFont="1" applyFill="1" applyBorder="1" applyAlignment="1" applyProtection="1">
      <alignment horizontal="left" indent="3"/>
      <protection hidden="1"/>
    </xf>
    <xf numFmtId="176" fontId="2" fillId="0" borderId="0" xfId="0" applyNumberFormat="1" applyFont="1" applyFill="1" applyBorder="1" applyAlignment="1" applyProtection="1">
      <alignment horizontal="right" indent="6"/>
      <protection hidden="1"/>
    </xf>
    <xf numFmtId="10" fontId="2" fillId="0" borderId="0" xfId="1" applyNumberFormat="1" applyFont="1" applyFill="1" applyBorder="1" applyAlignment="1" applyProtection="1">
      <alignment horizontal="left"/>
      <protection hidden="1"/>
    </xf>
    <xf numFmtId="0" fontId="13" fillId="0" borderId="56" xfId="0" applyFont="1" applyBorder="1" applyProtection="1">
      <protection hidden="1"/>
    </xf>
    <xf numFmtId="0" fontId="2" fillId="0" borderId="57" xfId="0" applyFont="1" applyBorder="1" applyProtection="1">
      <protection hidden="1"/>
    </xf>
    <xf numFmtId="0" fontId="13" fillId="0" borderId="57" xfId="0" applyFont="1" applyBorder="1" applyProtection="1">
      <protection hidden="1"/>
    </xf>
    <xf numFmtId="0" fontId="2" fillId="0" borderId="58" xfId="0" applyFont="1" applyBorder="1" applyAlignment="1" applyProtection="1">
      <alignment horizontal="center"/>
      <protection hidden="1"/>
    </xf>
    <xf numFmtId="0" fontId="2" fillId="0" borderId="59" xfId="0" applyFont="1" applyBorder="1" applyAlignment="1" applyProtection="1">
      <alignment horizontal="center"/>
      <protection hidden="1"/>
    </xf>
    <xf numFmtId="0" fontId="2" fillId="0" borderId="59" xfId="0" applyFont="1" applyBorder="1" applyAlignment="1" applyProtection="1">
      <alignment horizontal="left"/>
      <protection hidden="1"/>
    </xf>
    <xf numFmtId="0" fontId="2" fillId="0" borderId="60" xfId="0" applyFont="1" applyBorder="1" applyAlignment="1" applyProtection="1">
      <alignment horizontal="left"/>
      <protection hidden="1"/>
    </xf>
    <xf numFmtId="0" fontId="2" fillId="0" borderId="61" xfId="0" applyFont="1" applyBorder="1" applyProtection="1">
      <protection hidden="1"/>
    </xf>
    <xf numFmtId="0" fontId="2" fillId="0" borderId="62" xfId="0" applyFont="1" applyBorder="1" applyProtection="1">
      <protection hidden="1"/>
    </xf>
    <xf numFmtId="0" fontId="2" fillId="0" borderId="63" xfId="0" applyFont="1" applyBorder="1" applyProtection="1">
      <protection hidden="1"/>
    </xf>
    <xf numFmtId="177" fontId="2" fillId="0" borderId="63" xfId="0" applyNumberFormat="1" applyFont="1" applyBorder="1" applyAlignment="1" applyProtection="1">
      <alignment horizontal="right"/>
      <protection hidden="1"/>
    </xf>
    <xf numFmtId="177" fontId="2" fillId="0" borderId="64" xfId="0" applyNumberFormat="1" applyFont="1" applyBorder="1" applyAlignment="1" applyProtection="1">
      <alignment horizontal="right"/>
      <protection hidden="1"/>
    </xf>
    <xf numFmtId="0" fontId="2" fillId="0" borderId="63" xfId="0" applyFont="1" applyBorder="1" applyAlignment="1" applyProtection="1">
      <alignment horizontal="center"/>
      <protection hidden="1"/>
    </xf>
    <xf numFmtId="0" fontId="2" fillId="0" borderId="64" xfId="0" applyFont="1" applyBorder="1" applyProtection="1">
      <protection hidden="1"/>
    </xf>
    <xf numFmtId="0" fontId="2" fillId="0" borderId="65" xfId="0" applyFont="1" applyBorder="1" applyProtection="1">
      <protection hidden="1"/>
    </xf>
    <xf numFmtId="0" fontId="2" fillId="0" borderId="66" xfId="0" applyFont="1" applyBorder="1" applyProtection="1">
      <protection hidden="1"/>
    </xf>
    <xf numFmtId="0" fontId="2" fillId="0" borderId="67" xfId="0" applyFont="1" applyBorder="1" applyProtection="1">
      <protection hidden="1"/>
    </xf>
    <xf numFmtId="0" fontId="2" fillId="0" borderId="68" xfId="0" applyFont="1" applyBorder="1" applyProtection="1">
      <protection hidden="1"/>
    </xf>
    <xf numFmtId="0" fontId="2" fillId="0" borderId="69" xfId="0" applyFont="1" applyFill="1" applyBorder="1" applyProtection="1">
      <protection hidden="1"/>
    </xf>
    <xf numFmtId="0" fontId="2" fillId="0" borderId="70" xfId="0" applyFont="1" applyFill="1" applyBorder="1" applyProtection="1">
      <protection hidden="1"/>
    </xf>
    <xf numFmtId="4" fontId="2" fillId="0" borderId="71" xfId="0" applyNumberFormat="1" applyFont="1" applyFill="1" applyBorder="1" applyAlignment="1" applyProtection="1">
      <alignment horizontal="right"/>
      <protection hidden="1"/>
    </xf>
    <xf numFmtId="4" fontId="2" fillId="0" borderId="72" xfId="0" applyNumberFormat="1" applyFont="1" applyFill="1" applyBorder="1" applyAlignment="1" applyProtection="1">
      <alignment horizontal="right"/>
      <protection hidden="1"/>
    </xf>
    <xf numFmtId="4" fontId="2" fillId="0" borderId="73" xfId="0" applyNumberFormat="1" applyFont="1" applyFill="1" applyBorder="1" applyProtection="1">
      <protection hidden="1"/>
    </xf>
    <xf numFmtId="4" fontId="2" fillId="0" borderId="74" xfId="0" applyNumberFormat="1" applyFont="1" applyFill="1" applyBorder="1" applyAlignment="1" applyProtection="1">
      <alignment horizontal="right" shrinkToFit="1"/>
      <protection hidden="1"/>
    </xf>
    <xf numFmtId="0" fontId="2" fillId="0" borderId="75" xfId="0" applyFont="1" applyFill="1" applyBorder="1" applyProtection="1">
      <protection hidden="1"/>
    </xf>
    <xf numFmtId="0" fontId="2" fillId="0" borderId="76" xfId="0" applyFont="1" applyFill="1" applyBorder="1" applyProtection="1">
      <protection hidden="1"/>
    </xf>
    <xf numFmtId="4" fontId="2" fillId="0" borderId="77" xfId="0" applyNumberFormat="1" applyFont="1" applyFill="1" applyBorder="1" applyProtection="1">
      <protection hidden="1"/>
    </xf>
    <xf numFmtId="4" fontId="2" fillId="0" borderId="78" xfId="0" applyNumberFormat="1" applyFont="1" applyFill="1" applyBorder="1" applyAlignment="1" applyProtection="1">
      <alignment horizontal="right"/>
      <protection hidden="1"/>
    </xf>
    <xf numFmtId="4" fontId="2" fillId="0" borderId="79" xfId="0" applyNumberFormat="1" applyFont="1" applyFill="1" applyBorder="1" applyProtection="1">
      <protection hidden="1"/>
    </xf>
    <xf numFmtId="4" fontId="2" fillId="0" borderId="80" xfId="0" applyNumberFormat="1" applyFont="1" applyFill="1" applyBorder="1" applyAlignment="1" applyProtection="1">
      <alignment horizontal="right" shrinkToFit="1"/>
      <protection hidden="1"/>
    </xf>
    <xf numFmtId="0" fontId="13" fillId="0" borderId="65" xfId="0" applyFont="1" applyFill="1" applyBorder="1" applyProtection="1">
      <protection hidden="1"/>
    </xf>
    <xf numFmtId="0" fontId="11" fillId="0" borderId="66" xfId="0" applyFont="1" applyFill="1" applyBorder="1" applyProtection="1">
      <protection hidden="1"/>
    </xf>
    <xf numFmtId="4" fontId="11" fillId="0" borderId="81" xfId="0" applyNumberFormat="1" applyFont="1" applyFill="1" applyBorder="1" applyProtection="1">
      <protection hidden="1"/>
    </xf>
    <xf numFmtId="4" fontId="11" fillId="0" borderId="82" xfId="0" applyNumberFormat="1" applyFont="1" applyFill="1" applyBorder="1" applyProtection="1">
      <protection hidden="1"/>
    </xf>
    <xf numFmtId="4" fontId="11" fillId="0" borderId="83" xfId="0" applyNumberFormat="1" applyFont="1" applyFill="1" applyBorder="1" applyProtection="1">
      <protection hidden="1"/>
    </xf>
    <xf numFmtId="4" fontId="11" fillId="0" borderId="84" xfId="0" applyNumberFormat="1" applyFont="1" applyFill="1" applyBorder="1" applyAlignment="1" applyProtection="1">
      <alignment horizontal="right"/>
      <protection hidden="1"/>
    </xf>
    <xf numFmtId="4" fontId="39" fillId="0" borderId="0" xfId="0" applyNumberFormat="1" applyFont="1" applyFill="1" applyBorder="1" applyAlignment="1">
      <alignment horizontal="right" shrinkToFit="1"/>
    </xf>
    <xf numFmtId="4" fontId="30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5" fillId="0" borderId="0" xfId="0" applyFont="1" applyFill="1" applyAlignment="1" applyProtection="1">
      <protection hidden="1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2" fillId="0" borderId="0" xfId="0" applyFont="1" applyFill="1" applyAlignment="1" applyProtection="1">
      <alignment horizontal="right"/>
      <protection hidden="1"/>
    </xf>
    <xf numFmtId="4" fontId="2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horizontal="right"/>
    </xf>
    <xf numFmtId="0" fontId="40" fillId="0" borderId="0" xfId="0" applyFont="1" applyFill="1" applyProtection="1">
      <protection hidden="1"/>
    </xf>
    <xf numFmtId="0" fontId="2" fillId="0" borderId="0" xfId="0" applyFont="1" applyAlignment="1">
      <alignment horizontal="right" indent="4"/>
    </xf>
    <xf numFmtId="0" fontId="2" fillId="0" borderId="0" xfId="0" applyFont="1" applyFill="1" applyAlignment="1">
      <alignment horizontal="right" indent="4"/>
    </xf>
    <xf numFmtId="0" fontId="2" fillId="0" borderId="0" xfId="0" applyFont="1" applyFill="1" applyAlignment="1" applyProtection="1">
      <alignment vertical="top" wrapText="1" shrinkToFit="1"/>
      <protection hidden="1"/>
    </xf>
    <xf numFmtId="4" fontId="24" fillId="0" borderId="0" xfId="0" applyNumberFormat="1" applyFont="1" applyFill="1" applyAlignment="1" applyProtection="1">
      <alignment shrinkToFi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3" fillId="0" borderId="56" xfId="0" applyFont="1" applyFill="1" applyBorder="1" applyProtection="1">
      <protection hidden="1"/>
    </xf>
    <xf numFmtId="0" fontId="2" fillId="0" borderId="57" xfId="0" applyFont="1" applyFill="1" applyBorder="1" applyProtection="1">
      <protection hidden="1"/>
    </xf>
    <xf numFmtId="0" fontId="13" fillId="0" borderId="57" xfId="0" applyFont="1" applyFill="1" applyBorder="1" applyProtection="1">
      <protection hidden="1"/>
    </xf>
    <xf numFmtId="0" fontId="2" fillId="0" borderId="58" xfId="0" applyFont="1" applyFill="1" applyBorder="1" applyAlignment="1" applyProtection="1">
      <alignment horizontal="center"/>
      <protection hidden="1"/>
    </xf>
    <xf numFmtId="0" fontId="2" fillId="0" borderId="59" xfId="0" applyFont="1" applyFill="1" applyBorder="1" applyAlignment="1" applyProtection="1">
      <alignment horizontal="center"/>
      <protection hidden="1"/>
    </xf>
    <xf numFmtId="0" fontId="2" fillId="0" borderId="59" xfId="0" applyFont="1" applyFill="1" applyBorder="1" applyAlignment="1" applyProtection="1">
      <alignment horizontal="left"/>
      <protection hidden="1"/>
    </xf>
    <xf numFmtId="0" fontId="2" fillId="0" borderId="60" xfId="0" applyFont="1" applyFill="1" applyBorder="1" applyAlignment="1" applyProtection="1">
      <alignment horizontal="left"/>
      <protection hidden="1"/>
    </xf>
    <xf numFmtId="0" fontId="2" fillId="0" borderId="61" xfId="0" applyFont="1" applyFill="1" applyBorder="1" applyProtection="1">
      <protection hidden="1"/>
    </xf>
    <xf numFmtId="0" fontId="2" fillId="0" borderId="62" xfId="0" applyFont="1" applyFill="1" applyBorder="1" applyProtection="1">
      <protection hidden="1"/>
    </xf>
    <xf numFmtId="0" fontId="2" fillId="0" borderId="63" xfId="0" applyFont="1" applyFill="1" applyBorder="1" applyProtection="1">
      <protection hidden="1"/>
    </xf>
    <xf numFmtId="177" fontId="2" fillId="0" borderId="63" xfId="0" applyNumberFormat="1" applyFont="1" applyFill="1" applyBorder="1" applyAlignment="1" applyProtection="1">
      <alignment horizontal="right"/>
      <protection hidden="1"/>
    </xf>
    <xf numFmtId="177" fontId="2" fillId="0" borderId="64" xfId="0" applyNumberFormat="1" applyFont="1" applyFill="1" applyBorder="1" applyAlignment="1" applyProtection="1">
      <alignment horizontal="right"/>
      <protection hidden="1"/>
    </xf>
    <xf numFmtId="0" fontId="2" fillId="0" borderId="63" xfId="0" applyFont="1" applyFill="1" applyBorder="1" applyAlignment="1" applyProtection="1">
      <alignment horizontal="center"/>
      <protection hidden="1"/>
    </xf>
    <xf numFmtId="0" fontId="2" fillId="0" borderId="64" xfId="0" applyFont="1" applyFill="1" applyBorder="1" applyProtection="1">
      <protection hidden="1"/>
    </xf>
    <xf numFmtId="0" fontId="2" fillId="0" borderId="65" xfId="0" applyFont="1" applyFill="1" applyBorder="1" applyProtection="1">
      <protection hidden="1"/>
    </xf>
    <xf numFmtId="0" fontId="2" fillId="0" borderId="66" xfId="0" applyFont="1" applyFill="1" applyBorder="1" applyProtection="1">
      <protection hidden="1"/>
    </xf>
    <xf numFmtId="0" fontId="2" fillId="0" borderId="67" xfId="0" applyFont="1" applyFill="1" applyBorder="1" applyProtection="1">
      <protection hidden="1"/>
    </xf>
    <xf numFmtId="0" fontId="2" fillId="0" borderId="68" xfId="0" applyFont="1" applyFill="1" applyBorder="1" applyProtection="1">
      <protection hidden="1"/>
    </xf>
    <xf numFmtId="0" fontId="36" fillId="0" borderId="0" xfId="0" applyFont="1" applyAlignment="1"/>
    <xf numFmtId="0" fontId="37" fillId="0" borderId="0" xfId="0" applyFont="1" applyAlignment="1"/>
    <xf numFmtId="0" fontId="0" fillId="0" borderId="0" xfId="0" applyAlignment="1"/>
    <xf numFmtId="0" fontId="3" fillId="0" borderId="13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left" vertical="top" wrapText="1" shrinkToFit="1"/>
    </xf>
    <xf numFmtId="0" fontId="3" fillId="0" borderId="37" xfId="0" applyFont="1" applyFill="1" applyBorder="1" applyAlignment="1">
      <alignment horizontal="left" vertical="top" wrapText="1" shrinkToFi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0" fillId="0" borderId="2" xfId="0" applyFont="1" applyFill="1" applyBorder="1" applyAlignment="1">
      <alignment shrinkToFit="1"/>
    </xf>
    <xf numFmtId="0" fontId="2" fillId="0" borderId="2" xfId="0" applyFont="1" applyBorder="1" applyAlignment="1">
      <alignment shrinkToFit="1"/>
    </xf>
    <xf numFmtId="0" fontId="3" fillId="0" borderId="0" xfId="0" applyFont="1" applyFill="1" applyAlignment="1" applyProtection="1">
      <alignment horizontal="left" shrinkToFit="1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shrinkToFit="1"/>
      <protection hidden="1"/>
    </xf>
    <xf numFmtId="1" fontId="2" fillId="0" borderId="0" xfId="0" applyNumberFormat="1" applyFont="1" applyFill="1" applyAlignment="1" applyProtection="1">
      <alignment horizontal="center" shrinkToFit="1"/>
      <protection hidden="1"/>
    </xf>
    <xf numFmtId="1" fontId="2" fillId="0" borderId="0" xfId="0" applyNumberFormat="1" applyFont="1" applyFill="1" applyAlignment="1" applyProtection="1">
      <alignment horizontal="left" shrinkToFit="1"/>
      <protection hidden="1"/>
    </xf>
    <xf numFmtId="1" fontId="2" fillId="0" borderId="0" xfId="0" applyNumberFormat="1" applyFont="1" applyAlignment="1">
      <alignment horizontal="left" shrinkToFit="1"/>
    </xf>
    <xf numFmtId="0" fontId="30" fillId="0" borderId="0" xfId="0" applyFont="1" applyFill="1" applyAlignment="1"/>
    <xf numFmtId="0" fontId="2" fillId="0" borderId="0" xfId="0" applyFont="1" applyAlignment="1"/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indent="4"/>
      <protection hidden="1"/>
    </xf>
    <xf numFmtId="0" fontId="2" fillId="0" borderId="0" xfId="0" applyFont="1" applyAlignment="1">
      <alignment horizontal="right" indent="4"/>
    </xf>
    <xf numFmtId="0" fontId="2" fillId="0" borderId="63" xfId="0" applyFont="1" applyBorder="1" applyAlignment="1" applyProtection="1">
      <alignment wrapText="1"/>
      <protection hidden="1"/>
    </xf>
    <xf numFmtId="0" fontId="22" fillId="0" borderId="0" xfId="25" applyFont="1" applyFill="1" applyBorder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2" fillId="0" borderId="0" xfId="0" applyFont="1" applyFill="1" applyBorder="1" applyAlignment="1" applyProtection="1">
      <alignment horizontal="justify" vertical="top" wrapText="1" shrinkToFit="1"/>
      <protection locked="0"/>
    </xf>
    <xf numFmtId="0" fontId="2" fillId="0" borderId="2" xfId="0" applyFont="1" applyFill="1" applyBorder="1" applyAlignment="1">
      <alignment shrinkToFit="1"/>
    </xf>
    <xf numFmtId="0" fontId="2" fillId="0" borderId="0" xfId="0" applyFont="1" applyFill="1" applyAlignment="1"/>
    <xf numFmtId="0" fontId="2" fillId="0" borderId="63" xfId="0" applyFont="1" applyFill="1" applyBorder="1" applyAlignment="1" applyProtection="1">
      <alignment wrapText="1"/>
      <protection hidden="1"/>
    </xf>
    <xf numFmtId="0" fontId="1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shrinkToFit="1"/>
    </xf>
    <xf numFmtId="0" fontId="2" fillId="0" borderId="0" xfId="0" applyFont="1" applyFill="1" applyAlignment="1">
      <alignment horizontal="right" indent="4"/>
    </xf>
    <xf numFmtId="0" fontId="24" fillId="0" borderId="0" xfId="0" applyFont="1" applyFill="1" applyBorder="1" applyAlignment="1" applyProtection="1">
      <alignment horizontal="left" shrinkToFit="1"/>
      <protection hidden="1"/>
    </xf>
    <xf numFmtId="0" fontId="2" fillId="0" borderId="0" xfId="0" applyFont="1" applyAlignment="1">
      <alignment horizontal="justify" vertical="top" wrapText="1" shrinkToFit="1"/>
    </xf>
  </cellXfs>
  <cellStyles count="27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3" xfId="26"/>
    <cellStyle name="Normální 9" xfId="24"/>
    <cellStyle name="Styl 1" xfId="22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52"/>
  <sheetViews>
    <sheetView showGridLines="0" zoomScaleNormal="100" workbookViewId="0">
      <selection activeCell="A57" sqref="A57:N58"/>
    </sheetView>
  </sheetViews>
  <sheetFormatPr defaultRowHeight="12.75" x14ac:dyDescent="0.2"/>
  <cols>
    <col min="1" max="1" width="5.85546875" style="7" customWidth="1"/>
    <col min="2" max="2" width="36.5703125" style="10" customWidth="1"/>
    <col min="3" max="3" width="10.8554687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4.28515625" style="18" customWidth="1"/>
    <col min="16" max="16" width="18" style="18" customWidth="1"/>
    <col min="17" max="18" width="13.140625" style="18" customWidth="1"/>
    <col min="19" max="19" width="13.140625" style="8" customWidth="1"/>
    <col min="20" max="16384" width="9.140625" style="8"/>
  </cols>
  <sheetData>
    <row r="1" spans="1:19" ht="27.75" customHeight="1" x14ac:dyDescent="0.3">
      <c r="A1" s="263" t="s">
        <v>170</v>
      </c>
      <c r="B1" s="264"/>
      <c r="C1" s="264"/>
      <c r="D1" s="264"/>
      <c r="E1" s="264"/>
      <c r="F1" s="264"/>
      <c r="G1" s="265"/>
      <c r="H1" s="265"/>
    </row>
    <row r="2" spans="1:19" ht="28.5" customHeight="1" x14ac:dyDescent="0.3">
      <c r="A2" s="274" t="s">
        <v>171</v>
      </c>
      <c r="B2" s="275"/>
      <c r="C2" s="275"/>
      <c r="D2" s="275"/>
      <c r="E2" s="273"/>
      <c r="F2" s="273"/>
      <c r="G2" s="273"/>
      <c r="H2" s="273"/>
      <c r="I2" s="273"/>
      <c r="J2" s="273"/>
      <c r="K2" s="273"/>
      <c r="L2" s="273"/>
      <c r="N2" s="96"/>
    </row>
    <row r="3" spans="1:19" ht="20.25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N3" s="96"/>
    </row>
    <row r="4" spans="1:19" ht="14.25" x14ac:dyDescent="0.2">
      <c r="A4" s="9"/>
      <c r="B4" s="7"/>
      <c r="D4" s="11"/>
    </row>
    <row r="5" spans="1:19" ht="14.25" x14ac:dyDescent="0.2">
      <c r="A5" s="187"/>
      <c r="B5" s="4"/>
      <c r="D5" s="11"/>
    </row>
    <row r="6" spans="1:19" x14ac:dyDescent="0.2">
      <c r="B6" s="7"/>
    </row>
    <row r="7" spans="1:19" ht="15.75" x14ac:dyDescent="0.25">
      <c r="D7" s="238" t="s">
        <v>172</v>
      </c>
      <c r="E7" s="232">
        <v>2021</v>
      </c>
      <c r="H7" s="12"/>
      <c r="I7" s="12"/>
    </row>
    <row r="8" spans="1:19" ht="13.5" thickBot="1" x14ac:dyDescent="0.25">
      <c r="E8" s="4"/>
      <c r="K8" s="47"/>
      <c r="N8" s="19" t="s">
        <v>62</v>
      </c>
    </row>
    <row r="9" spans="1:19" ht="16.5" customHeight="1" thickTop="1" x14ac:dyDescent="0.25">
      <c r="A9" s="13" t="s">
        <v>3</v>
      </c>
      <c r="B9" s="52" t="s">
        <v>55</v>
      </c>
      <c r="C9" s="53" t="s">
        <v>30</v>
      </c>
      <c r="D9" s="54"/>
      <c r="E9" s="109" t="s">
        <v>12</v>
      </c>
      <c r="F9" s="114"/>
      <c r="G9" s="110" t="s">
        <v>13</v>
      </c>
      <c r="H9" s="276" t="s">
        <v>45</v>
      </c>
      <c r="I9" s="277"/>
      <c r="J9" s="277"/>
      <c r="K9" s="277"/>
      <c r="L9" s="278" t="s">
        <v>46</v>
      </c>
      <c r="M9" s="279"/>
      <c r="N9" s="280"/>
    </row>
    <row r="10" spans="1:19" ht="16.5" customHeight="1" x14ac:dyDescent="0.25">
      <c r="A10" s="55"/>
      <c r="B10" s="56"/>
      <c r="C10" s="57"/>
      <c r="D10" s="58"/>
      <c r="E10" s="107" t="s">
        <v>11</v>
      </c>
      <c r="F10" s="115"/>
      <c r="G10" s="108" t="s">
        <v>11</v>
      </c>
      <c r="H10" s="81"/>
      <c r="I10" s="82"/>
      <c r="J10" s="83"/>
      <c r="K10" s="83"/>
      <c r="L10" s="281" t="s">
        <v>47</v>
      </c>
      <c r="M10" s="282"/>
      <c r="N10" s="283"/>
    </row>
    <row r="11" spans="1:19" ht="33.75" customHeight="1" x14ac:dyDescent="0.25">
      <c r="A11" s="55"/>
      <c r="B11" s="56"/>
      <c r="C11" s="57"/>
      <c r="D11" s="58"/>
      <c r="E11" s="59"/>
      <c r="F11" s="116" t="s">
        <v>72</v>
      </c>
      <c r="G11" s="84"/>
      <c r="H11" s="284" t="s">
        <v>48</v>
      </c>
      <c r="I11" s="286" t="s">
        <v>49</v>
      </c>
      <c r="J11" s="288" t="s">
        <v>50</v>
      </c>
      <c r="K11" s="289"/>
      <c r="L11" s="290" t="s">
        <v>51</v>
      </c>
      <c r="M11" s="291"/>
      <c r="N11" s="292" t="s">
        <v>52</v>
      </c>
      <c r="O11" s="266"/>
      <c r="P11" s="268"/>
      <c r="Q11" s="179"/>
    </row>
    <row r="12" spans="1:19" ht="16.5" thickBot="1" x14ac:dyDescent="0.3">
      <c r="A12" s="14"/>
      <c r="B12" s="60"/>
      <c r="C12" s="15" t="s">
        <v>64</v>
      </c>
      <c r="D12" s="16" t="s">
        <v>63</v>
      </c>
      <c r="E12" s="61"/>
      <c r="F12" s="113"/>
      <c r="G12" s="85"/>
      <c r="H12" s="285"/>
      <c r="I12" s="287"/>
      <c r="J12" s="99" t="s">
        <v>31</v>
      </c>
      <c r="K12" s="99" t="s">
        <v>32</v>
      </c>
      <c r="L12" s="98" t="s">
        <v>15</v>
      </c>
      <c r="M12" s="97" t="s">
        <v>61</v>
      </c>
      <c r="N12" s="293"/>
      <c r="O12" s="267"/>
      <c r="P12" s="269"/>
      <c r="Q12" s="179"/>
      <c r="R12" s="179"/>
    </row>
    <row r="13" spans="1:19" ht="28.5" customHeight="1" thickTop="1" x14ac:dyDescent="0.2">
      <c r="A13" s="163">
        <v>1036</v>
      </c>
      <c r="B13" s="164" t="s">
        <v>73</v>
      </c>
      <c r="C13" s="165" t="s">
        <v>74</v>
      </c>
      <c r="D13" s="166" t="s">
        <v>75</v>
      </c>
      <c r="E13" s="112">
        <f>'1036'!G16</f>
        <v>16712695.380000001</v>
      </c>
      <c r="F13" s="103">
        <f>'1036'!G17</f>
        <v>0</v>
      </c>
      <c r="G13" s="102">
        <f>'1036'!G18</f>
        <v>16716878.460000001</v>
      </c>
      <c r="H13" s="101">
        <f>'1036'!G21</f>
        <v>4183.0800000000745</v>
      </c>
      <c r="I13" s="102">
        <f>'1036'!G26</f>
        <v>0</v>
      </c>
      <c r="J13" s="104">
        <f>IF((H13&lt;0),0,(IF((H13-I13)&lt;0,0,(H13-I13))))</f>
        <v>4183.0800000000745</v>
      </c>
      <c r="K13" s="103">
        <f>IF((H13&lt;0),(H13-I13),(IF((H13-I13)&lt;0,(H13-I13),0)))</f>
        <v>0</v>
      </c>
      <c r="L13" s="101">
        <f>'1036'!G30</f>
        <v>0</v>
      </c>
      <c r="M13" s="102">
        <f>'1036'!G31</f>
        <v>4183.08</v>
      </c>
      <c r="N13" s="176"/>
      <c r="O13" s="180"/>
      <c r="P13" s="179"/>
      <c r="Q13" s="68"/>
      <c r="R13" s="68"/>
      <c r="S13" s="230"/>
    </row>
    <row r="14" spans="1:19" ht="30" customHeight="1" x14ac:dyDescent="0.2">
      <c r="A14" s="167">
        <v>1037</v>
      </c>
      <c r="B14" s="168" t="s">
        <v>76</v>
      </c>
      <c r="C14" s="169" t="s">
        <v>77</v>
      </c>
      <c r="D14" s="170" t="s">
        <v>78</v>
      </c>
      <c r="E14" s="121">
        <f>'1037'!G16</f>
        <v>31395619.09</v>
      </c>
      <c r="F14" s="122">
        <f>'1037'!G17</f>
        <v>0</v>
      </c>
      <c r="G14" s="123">
        <f>'1037'!G18</f>
        <v>31395619.09</v>
      </c>
      <c r="H14" s="129">
        <f>'1037'!G21</f>
        <v>0</v>
      </c>
      <c r="I14" s="124">
        <f>'1037'!G26</f>
        <v>0</v>
      </c>
      <c r="J14" s="125">
        <f>IF((H14&lt;0),0,(IF((H14-I14)&lt;0,0,(H14-I14))))</f>
        <v>0</v>
      </c>
      <c r="K14" s="118">
        <f>IF((H14&lt;0),(H14-I14),(IF((H14-I14)&lt;0,(H14-I14),0)))</f>
        <v>0</v>
      </c>
      <c r="L14" s="117">
        <f>'1037'!G30</f>
        <v>0</v>
      </c>
      <c r="M14" s="119">
        <f>'1037'!G31</f>
        <v>0</v>
      </c>
      <c r="N14" s="177"/>
      <c r="O14" s="180"/>
      <c r="P14" s="179"/>
      <c r="Q14" s="68"/>
      <c r="R14" s="68"/>
      <c r="S14" s="230"/>
    </row>
    <row r="15" spans="1:19" ht="30" customHeight="1" x14ac:dyDescent="0.2">
      <c r="A15" s="167">
        <v>1038</v>
      </c>
      <c r="B15" s="168" t="s">
        <v>79</v>
      </c>
      <c r="C15" s="169" t="s">
        <v>80</v>
      </c>
      <c r="D15" s="170" t="s">
        <v>81</v>
      </c>
      <c r="E15" s="129">
        <f>'1038'!G16</f>
        <v>27476666.559999999</v>
      </c>
      <c r="F15" s="122">
        <f>'1038'!G17</f>
        <v>0</v>
      </c>
      <c r="G15" s="121">
        <f>'1038'!G18</f>
        <v>27612785.300000001</v>
      </c>
      <c r="H15" s="129">
        <f>'1038'!G21</f>
        <v>136118.74000000209</v>
      </c>
      <c r="I15" s="124">
        <f>'1038'!G26</f>
        <v>75876</v>
      </c>
      <c r="J15" s="125">
        <f>IF((H15&lt;0),0,(IF((H15-I15)&lt;0,0,(H15-I15))))</f>
        <v>60242.740000002086</v>
      </c>
      <c r="K15" s="118">
        <f>IF((H15&lt;0),(H15-I15),(IF((H15-I15)&lt;0,(H15-I15),0)))</f>
        <v>0</v>
      </c>
      <c r="L15" s="129">
        <f>'1038'!G30</f>
        <v>0</v>
      </c>
      <c r="M15" s="124">
        <f>'1038'!G31</f>
        <v>60242.74</v>
      </c>
      <c r="N15" s="177"/>
      <c r="O15" s="180"/>
      <c r="P15" s="179"/>
      <c r="Q15" s="68"/>
      <c r="R15" s="68"/>
      <c r="S15" s="230"/>
    </row>
    <row r="16" spans="1:19" ht="30" customHeight="1" x14ac:dyDescent="0.2">
      <c r="A16" s="167">
        <v>1108</v>
      </c>
      <c r="B16" s="168" t="s">
        <v>82</v>
      </c>
      <c r="C16" s="169" t="s">
        <v>83</v>
      </c>
      <c r="D16" s="170" t="s">
        <v>84</v>
      </c>
      <c r="E16" s="129">
        <f>'1108'!G16</f>
        <v>64151159.469999999</v>
      </c>
      <c r="F16" s="122">
        <f>'1108'!G17</f>
        <v>0</v>
      </c>
      <c r="G16" s="121">
        <f>'1108'!G18</f>
        <v>64442780.18</v>
      </c>
      <c r="H16" s="129">
        <f>'1108'!G21</f>
        <v>291620.71000000089</v>
      </c>
      <c r="I16" s="124">
        <f>'1108'!G26</f>
        <v>204036.9</v>
      </c>
      <c r="J16" s="125">
        <f>IF((H16&lt;0),0,(IF((H16-I16)&lt;0,0,(H16-I16))))</f>
        <v>87583.8100000009</v>
      </c>
      <c r="K16" s="118">
        <f>IF((H16&lt;0),(H16-I16),(IF((H16-I16)&lt;0,(H16-I16),0)))</f>
        <v>0</v>
      </c>
      <c r="L16" s="129">
        <f>'1108'!G30</f>
        <v>60000</v>
      </c>
      <c r="M16" s="124">
        <f>'1108'!G31</f>
        <v>27583.81</v>
      </c>
      <c r="N16" s="177"/>
      <c r="O16" s="180"/>
      <c r="P16" s="179"/>
      <c r="Q16" s="68"/>
      <c r="R16" s="68"/>
      <c r="S16" s="230"/>
    </row>
    <row r="17" spans="1:19" ht="30" customHeight="1" x14ac:dyDescent="0.2">
      <c r="A17" s="167">
        <v>1109</v>
      </c>
      <c r="B17" s="171" t="s">
        <v>85</v>
      </c>
      <c r="C17" s="169" t="s">
        <v>86</v>
      </c>
      <c r="D17" s="170" t="s">
        <v>87</v>
      </c>
      <c r="E17" s="129">
        <f>'1109'!G16</f>
        <v>28478933.02</v>
      </c>
      <c r="F17" s="122">
        <f>'1109'!G17</f>
        <v>0</v>
      </c>
      <c r="G17" s="121">
        <f>'1109'!G18</f>
        <v>28548926.469999999</v>
      </c>
      <c r="H17" s="129">
        <f>'1109'!G21</f>
        <v>69993.449999999255</v>
      </c>
      <c r="I17" s="124">
        <f>'1109'!G26</f>
        <v>12370</v>
      </c>
      <c r="J17" s="125">
        <f t="shared" ref="J17:J40" si="0">IF((H17&lt;0),0,(IF((H17-I17)&lt;0,0,(H17-I17))))</f>
        <v>57623.449999999255</v>
      </c>
      <c r="K17" s="118">
        <f t="shared" ref="K17:K40" si="1">IF((H17&lt;0),(H17-I17),(IF((H17-I17)&lt;0,(H17-I17),0)))</f>
        <v>0</v>
      </c>
      <c r="L17" s="129">
        <f>'1109'!G30</f>
        <v>0</v>
      </c>
      <c r="M17" s="124">
        <f>'1109'!G31</f>
        <v>57623.45</v>
      </c>
      <c r="N17" s="177"/>
      <c r="O17" s="180"/>
      <c r="P17" s="179"/>
      <c r="Q17" s="68"/>
      <c r="R17" s="68"/>
      <c r="S17" s="230"/>
    </row>
    <row r="18" spans="1:19" ht="30" customHeight="1" x14ac:dyDescent="0.2">
      <c r="A18" s="167">
        <v>1110</v>
      </c>
      <c r="B18" s="168" t="s">
        <v>88</v>
      </c>
      <c r="C18" s="169" t="s">
        <v>89</v>
      </c>
      <c r="D18" s="170" t="s">
        <v>90</v>
      </c>
      <c r="E18" s="129">
        <f>'1110'!G16</f>
        <v>28134444.600000001</v>
      </c>
      <c r="F18" s="122">
        <f>'1110'!G17</f>
        <v>0</v>
      </c>
      <c r="G18" s="121">
        <f>'1110'!G18</f>
        <v>28429572.600000001</v>
      </c>
      <c r="H18" s="129">
        <f>'1110'!G21</f>
        <v>295128</v>
      </c>
      <c r="I18" s="124">
        <f>'1110'!G26</f>
        <v>272952</v>
      </c>
      <c r="J18" s="125">
        <f t="shared" si="0"/>
        <v>22176</v>
      </c>
      <c r="K18" s="118">
        <f t="shared" si="1"/>
        <v>0</v>
      </c>
      <c r="L18" s="129">
        <f>'1110'!G30</f>
        <v>0</v>
      </c>
      <c r="M18" s="124">
        <f>'1110'!G31</f>
        <v>22176</v>
      </c>
      <c r="N18" s="177"/>
      <c r="O18" s="180"/>
      <c r="P18" s="179"/>
      <c r="Q18" s="68"/>
      <c r="R18" s="68"/>
      <c r="S18" s="230"/>
    </row>
    <row r="19" spans="1:19" ht="30" customHeight="1" x14ac:dyDescent="0.2">
      <c r="A19" s="167">
        <v>1128</v>
      </c>
      <c r="B19" s="171" t="s">
        <v>91</v>
      </c>
      <c r="C19" s="169" t="s">
        <v>92</v>
      </c>
      <c r="D19" s="170" t="s">
        <v>75</v>
      </c>
      <c r="E19" s="129">
        <f>'1128'!G16</f>
        <v>65790008.859999999</v>
      </c>
      <c r="F19" s="122">
        <f>'1128'!G17</f>
        <v>49935</v>
      </c>
      <c r="G19" s="121">
        <f>'1128'!G18</f>
        <v>67300365.689999998</v>
      </c>
      <c r="H19" s="129">
        <f>'1128'!G21</f>
        <v>1510356.8299999982</v>
      </c>
      <c r="I19" s="124">
        <f>'1128'!G26</f>
        <v>927356.53</v>
      </c>
      <c r="J19" s="125">
        <f t="shared" si="0"/>
        <v>583000.29999999818</v>
      </c>
      <c r="K19" s="118">
        <f t="shared" si="1"/>
        <v>0</v>
      </c>
      <c r="L19" s="129">
        <f>'1128'!G30</f>
        <v>0</v>
      </c>
      <c r="M19" s="124">
        <f>'1128'!G31</f>
        <v>583000.30000000005</v>
      </c>
      <c r="N19" s="177"/>
      <c r="O19" s="180"/>
      <c r="P19" s="179"/>
      <c r="Q19" s="68"/>
      <c r="R19" s="68"/>
      <c r="S19" s="230"/>
    </row>
    <row r="20" spans="1:19" ht="30" customHeight="1" x14ac:dyDescent="0.2">
      <c r="A20" s="167">
        <v>1129</v>
      </c>
      <c r="B20" s="168" t="s">
        <v>93</v>
      </c>
      <c r="C20" s="169" t="s">
        <v>94</v>
      </c>
      <c r="D20" s="170" t="s">
        <v>81</v>
      </c>
      <c r="E20" s="129">
        <f>'1129'!G16</f>
        <v>28163448.960000001</v>
      </c>
      <c r="F20" s="122">
        <f>'1129'!G17</f>
        <v>0</v>
      </c>
      <c r="G20" s="121">
        <f>'1129'!G18</f>
        <v>28238548.710000001</v>
      </c>
      <c r="H20" s="129">
        <f>'1129'!G21</f>
        <v>75099.75</v>
      </c>
      <c r="I20" s="124">
        <f>'1129'!G26</f>
        <v>0</v>
      </c>
      <c r="J20" s="125">
        <f t="shared" si="0"/>
        <v>75099.75</v>
      </c>
      <c r="K20" s="118">
        <f t="shared" si="1"/>
        <v>0</v>
      </c>
      <c r="L20" s="129">
        <f>'1129'!G30</f>
        <v>5099</v>
      </c>
      <c r="M20" s="124">
        <f>'1129'!G31</f>
        <v>70000.75</v>
      </c>
      <c r="N20" s="177"/>
      <c r="O20" s="180"/>
      <c r="P20" s="179"/>
      <c r="Q20" s="68"/>
      <c r="R20" s="68"/>
      <c r="S20" s="230"/>
    </row>
    <row r="21" spans="1:19" ht="30" customHeight="1" x14ac:dyDescent="0.2">
      <c r="A21" s="167">
        <v>1130</v>
      </c>
      <c r="B21" s="168" t="s">
        <v>95</v>
      </c>
      <c r="C21" s="169" t="s">
        <v>96</v>
      </c>
      <c r="D21" s="170" t="s">
        <v>97</v>
      </c>
      <c r="E21" s="129">
        <f>'1130'!G16</f>
        <v>36715929.030000001</v>
      </c>
      <c r="F21" s="122">
        <f>'1130'!G17</f>
        <v>0</v>
      </c>
      <c r="G21" s="121">
        <f>'1130'!G18</f>
        <v>37121671.740000002</v>
      </c>
      <c r="H21" s="129">
        <f>'1130'!G21</f>
        <v>405742.71000000089</v>
      </c>
      <c r="I21" s="124">
        <f>'1130'!G26</f>
        <v>244397.34</v>
      </c>
      <c r="J21" s="125">
        <f t="shared" si="0"/>
        <v>161345.3700000009</v>
      </c>
      <c r="K21" s="118">
        <f t="shared" si="1"/>
        <v>0</v>
      </c>
      <c r="L21" s="129">
        <f>'1130'!G30</f>
        <v>6000</v>
      </c>
      <c r="M21" s="124">
        <f>'1130'!G31</f>
        <v>155345.37</v>
      </c>
      <c r="N21" s="177"/>
      <c r="O21" s="180"/>
      <c r="P21" s="179"/>
      <c r="Q21" s="68"/>
      <c r="R21" s="68"/>
      <c r="S21" s="230"/>
    </row>
    <row r="22" spans="1:19" ht="30" customHeight="1" x14ac:dyDescent="0.2">
      <c r="A22" s="167">
        <v>1131</v>
      </c>
      <c r="B22" s="168" t="s">
        <v>98</v>
      </c>
      <c r="C22" s="169" t="s">
        <v>99</v>
      </c>
      <c r="D22" s="170" t="s">
        <v>100</v>
      </c>
      <c r="E22" s="129">
        <f>'1131'!G16</f>
        <v>56439194.029999994</v>
      </c>
      <c r="F22" s="122">
        <f>'1131'!G17</f>
        <v>0</v>
      </c>
      <c r="G22" s="121">
        <f>'1131'!G18</f>
        <v>56976827.449999996</v>
      </c>
      <c r="H22" s="129">
        <f>'1131'!G21</f>
        <v>537633.42000000179</v>
      </c>
      <c r="I22" s="124">
        <f>'1131'!G26</f>
        <v>320207</v>
      </c>
      <c r="J22" s="125">
        <f t="shared" si="0"/>
        <v>217426.42000000179</v>
      </c>
      <c r="K22" s="118">
        <f t="shared" si="1"/>
        <v>0</v>
      </c>
      <c r="L22" s="129">
        <f>'1131'!G30</f>
        <v>40000</v>
      </c>
      <c r="M22" s="124">
        <f>'1131'!G31</f>
        <v>177426.42</v>
      </c>
      <c r="N22" s="177"/>
      <c r="O22" s="180"/>
      <c r="P22" s="179"/>
      <c r="Q22" s="68"/>
      <c r="R22" s="68"/>
      <c r="S22" s="230"/>
    </row>
    <row r="23" spans="1:19" ht="30" customHeight="1" x14ac:dyDescent="0.2">
      <c r="A23" s="167">
        <v>1132</v>
      </c>
      <c r="B23" s="168" t="s">
        <v>101</v>
      </c>
      <c r="C23" s="169" t="s">
        <v>102</v>
      </c>
      <c r="D23" s="170" t="s">
        <v>75</v>
      </c>
      <c r="E23" s="129">
        <f>'1132'!G16</f>
        <v>80718974.239999995</v>
      </c>
      <c r="F23" s="122">
        <f>'1132'!G17</f>
        <v>305570</v>
      </c>
      <c r="G23" s="121">
        <f>'1132'!G18</f>
        <v>82155501.040000007</v>
      </c>
      <c r="H23" s="129">
        <f>'1132'!G21</f>
        <v>1436526.8000000119</v>
      </c>
      <c r="I23" s="124">
        <f>'1132'!G26</f>
        <v>847101.06</v>
      </c>
      <c r="J23" s="125">
        <f t="shared" si="0"/>
        <v>589425.74000001187</v>
      </c>
      <c r="K23" s="118">
        <f t="shared" si="1"/>
        <v>0</v>
      </c>
      <c r="L23" s="129">
        <f>'1132'!G30</f>
        <v>40000</v>
      </c>
      <c r="M23" s="124">
        <f>'1132'!G31</f>
        <v>549425.74</v>
      </c>
      <c r="N23" s="177"/>
      <c r="O23" s="180"/>
      <c r="P23" s="179"/>
      <c r="Q23" s="68"/>
      <c r="R23" s="68"/>
      <c r="S23" s="230"/>
    </row>
    <row r="24" spans="1:19" ht="30" customHeight="1" x14ac:dyDescent="0.2">
      <c r="A24" s="167">
        <v>1133</v>
      </c>
      <c r="B24" s="168" t="s">
        <v>103</v>
      </c>
      <c r="C24" s="169" t="s">
        <v>104</v>
      </c>
      <c r="D24" s="170" t="s">
        <v>97</v>
      </c>
      <c r="E24" s="129">
        <f>'1133'!G16</f>
        <v>72201760.719999999</v>
      </c>
      <c r="F24" s="122">
        <f>'1133'!G17</f>
        <v>0</v>
      </c>
      <c r="G24" s="121">
        <f>'1133'!G18</f>
        <v>72445772.020000011</v>
      </c>
      <c r="H24" s="129">
        <f>'1133'!G21</f>
        <v>244011.30000001192</v>
      </c>
      <c r="I24" s="124">
        <f>'1133'!G26</f>
        <v>243678.06</v>
      </c>
      <c r="J24" s="125">
        <f t="shared" si="0"/>
        <v>333.24000001192326</v>
      </c>
      <c r="K24" s="118">
        <f t="shared" si="1"/>
        <v>0</v>
      </c>
      <c r="L24" s="129">
        <f>'1133'!G30</f>
        <v>0</v>
      </c>
      <c r="M24" s="124">
        <f>'1133'!G31</f>
        <v>333.24</v>
      </c>
      <c r="N24" s="177"/>
      <c r="O24" s="180"/>
      <c r="P24" s="179"/>
      <c r="Q24" s="68"/>
      <c r="R24" s="68"/>
      <c r="S24" s="230"/>
    </row>
    <row r="25" spans="1:19" ht="30" customHeight="1" x14ac:dyDescent="0.2">
      <c r="A25" s="167">
        <v>1134</v>
      </c>
      <c r="B25" s="168" t="s">
        <v>105</v>
      </c>
      <c r="C25" s="169" t="s">
        <v>106</v>
      </c>
      <c r="D25" s="170" t="s">
        <v>97</v>
      </c>
      <c r="E25" s="129">
        <f>'1134'!G16</f>
        <v>57834216.559999995</v>
      </c>
      <c r="F25" s="122">
        <f>'1134'!G17</f>
        <v>29690</v>
      </c>
      <c r="G25" s="121">
        <f>'1134'!G18</f>
        <v>59956978.490000002</v>
      </c>
      <c r="H25" s="129">
        <f>'1134'!G21</f>
        <v>2122761.9300000072</v>
      </c>
      <c r="I25" s="124">
        <f>'1134'!G26</f>
        <v>2386570.44</v>
      </c>
      <c r="J25" s="125">
        <f t="shared" si="0"/>
        <v>0</v>
      </c>
      <c r="K25" s="118">
        <f t="shared" si="1"/>
        <v>-263808.50999999279</v>
      </c>
      <c r="L25" s="129">
        <f>'1134'!G30</f>
        <v>0</v>
      </c>
      <c r="M25" s="124">
        <f>'1134'!G31</f>
        <v>0</v>
      </c>
      <c r="N25" s="184"/>
      <c r="O25" s="180"/>
      <c r="P25" s="179"/>
      <c r="Q25" s="68"/>
      <c r="R25" s="68"/>
      <c r="S25" s="230"/>
    </row>
    <row r="26" spans="1:19" ht="36.75" customHeight="1" x14ac:dyDescent="0.2">
      <c r="A26" s="167">
        <v>1152</v>
      </c>
      <c r="B26" s="168" t="s">
        <v>107</v>
      </c>
      <c r="C26" s="169" t="s">
        <v>108</v>
      </c>
      <c r="D26" s="170" t="s">
        <v>109</v>
      </c>
      <c r="E26" s="129">
        <f>'1152'!G16</f>
        <v>32417538.789999999</v>
      </c>
      <c r="F26" s="122">
        <f>'1152'!G17</f>
        <v>0</v>
      </c>
      <c r="G26" s="121">
        <f>'1152'!G18</f>
        <v>32608233.109999999</v>
      </c>
      <c r="H26" s="129">
        <f>'1152'!G21</f>
        <v>190694.3200000003</v>
      </c>
      <c r="I26" s="124">
        <f>'1152'!G26</f>
        <v>134195.28</v>
      </c>
      <c r="J26" s="125">
        <f t="shared" si="0"/>
        <v>56499.040000000299</v>
      </c>
      <c r="K26" s="118">
        <f t="shared" si="1"/>
        <v>0</v>
      </c>
      <c r="L26" s="129">
        <f>'1152'!G30</f>
        <v>0</v>
      </c>
      <c r="M26" s="124">
        <f>'1152'!G31</f>
        <v>56499.040000000299</v>
      </c>
      <c r="N26" s="177"/>
      <c r="O26" s="180"/>
      <c r="P26" s="179"/>
      <c r="Q26" s="68"/>
      <c r="R26" s="68"/>
      <c r="S26" s="230"/>
    </row>
    <row r="27" spans="1:19" ht="30" customHeight="1" x14ac:dyDescent="0.2">
      <c r="A27" s="167">
        <v>1162</v>
      </c>
      <c r="B27" s="168" t="s">
        <v>110</v>
      </c>
      <c r="C27" s="169" t="s">
        <v>111</v>
      </c>
      <c r="D27" s="170" t="s">
        <v>75</v>
      </c>
      <c r="E27" s="126">
        <f>'1162'!G16</f>
        <v>44094764.239999995</v>
      </c>
      <c r="F27" s="118">
        <f>'1162'!G17</f>
        <v>0</v>
      </c>
      <c r="G27" s="117">
        <f>'1162'!G18</f>
        <v>43923226.479999997</v>
      </c>
      <c r="H27" s="126">
        <f>'1162'!G21</f>
        <v>-171537.75999999791</v>
      </c>
      <c r="I27" s="120">
        <f>'1162'!G26</f>
        <v>0</v>
      </c>
      <c r="J27" s="125">
        <f t="shared" si="0"/>
        <v>0</v>
      </c>
      <c r="K27" s="118">
        <f t="shared" si="1"/>
        <v>-171537.75999999791</v>
      </c>
      <c r="L27" s="126">
        <f>'1162'!G30</f>
        <v>0</v>
      </c>
      <c r="M27" s="120">
        <f>'1162'!G31</f>
        <v>0</v>
      </c>
      <c r="N27" s="177"/>
      <c r="O27" s="180"/>
      <c r="P27" s="179"/>
      <c r="Q27" s="68"/>
      <c r="R27" s="68"/>
      <c r="S27" s="230"/>
    </row>
    <row r="28" spans="1:19" ht="30" customHeight="1" x14ac:dyDescent="0.2">
      <c r="A28" s="167">
        <v>1171</v>
      </c>
      <c r="B28" s="168" t="s">
        <v>112</v>
      </c>
      <c r="C28" s="169" t="s">
        <v>113</v>
      </c>
      <c r="D28" s="170" t="s">
        <v>81</v>
      </c>
      <c r="E28" s="129">
        <f>'1171'!G16</f>
        <v>34422039.289999999</v>
      </c>
      <c r="F28" s="122">
        <f>'1171'!G17</f>
        <v>8360</v>
      </c>
      <c r="G28" s="121">
        <f>'1171'!G18</f>
        <v>34448808.25</v>
      </c>
      <c r="H28" s="129">
        <f>'1171'!G21</f>
        <v>26768.960000000894</v>
      </c>
      <c r="I28" s="124">
        <f>'1171'!G26</f>
        <v>0</v>
      </c>
      <c r="J28" s="125">
        <f t="shared" si="0"/>
        <v>26768.960000000894</v>
      </c>
      <c r="K28" s="118">
        <f t="shared" si="1"/>
        <v>0</v>
      </c>
      <c r="L28" s="129">
        <f>'1171'!G30</f>
        <v>6000</v>
      </c>
      <c r="M28" s="124">
        <f>'1171'!G31</f>
        <v>20768.96</v>
      </c>
      <c r="N28" s="177"/>
      <c r="O28" s="180"/>
      <c r="P28" s="179"/>
      <c r="Q28" s="68"/>
      <c r="R28" s="68"/>
      <c r="S28" s="230"/>
    </row>
    <row r="29" spans="1:19" ht="30" customHeight="1" x14ac:dyDescent="0.2">
      <c r="A29" s="167">
        <v>1173</v>
      </c>
      <c r="B29" s="168" t="s">
        <v>114</v>
      </c>
      <c r="C29" s="169" t="s">
        <v>115</v>
      </c>
      <c r="D29" s="170" t="s">
        <v>100</v>
      </c>
      <c r="E29" s="129">
        <f>'1173'!G16</f>
        <v>74715436.409999996</v>
      </c>
      <c r="F29" s="122">
        <f>'1173'!G17</f>
        <v>20000</v>
      </c>
      <c r="G29" s="121">
        <f>'1173'!G18</f>
        <v>77910941.390000001</v>
      </c>
      <c r="H29" s="129">
        <f>'1173'!G21</f>
        <v>3195504.9800000042</v>
      </c>
      <c r="I29" s="124">
        <f>'1173'!G26</f>
        <v>3184706.7</v>
      </c>
      <c r="J29" s="125">
        <f t="shared" si="0"/>
        <v>10798.280000003986</v>
      </c>
      <c r="K29" s="118">
        <f t="shared" si="1"/>
        <v>0</v>
      </c>
      <c r="L29" s="129">
        <f>'1173'!G30</f>
        <v>0</v>
      </c>
      <c r="M29" s="124">
        <f>'1173'!G31</f>
        <v>10798.28</v>
      </c>
      <c r="N29" s="177"/>
      <c r="O29" s="180"/>
      <c r="P29" s="179"/>
      <c r="Q29" s="68"/>
      <c r="R29" s="68"/>
      <c r="S29" s="230"/>
    </row>
    <row r="30" spans="1:19" ht="30" customHeight="1" x14ac:dyDescent="0.2">
      <c r="A30" s="167">
        <v>1216</v>
      </c>
      <c r="B30" s="168" t="s">
        <v>116</v>
      </c>
      <c r="C30" s="169" t="s">
        <v>117</v>
      </c>
      <c r="D30" s="170" t="s">
        <v>118</v>
      </c>
      <c r="E30" s="129">
        <f>'1216'!G16</f>
        <v>23595233.93</v>
      </c>
      <c r="F30" s="122">
        <f>'1216'!G17</f>
        <v>0</v>
      </c>
      <c r="G30" s="121">
        <f>'1216'!G18</f>
        <v>23882815.030000001</v>
      </c>
      <c r="H30" s="129">
        <f>'1216'!G21</f>
        <v>287581.10000000149</v>
      </c>
      <c r="I30" s="124">
        <f>'1216'!G26</f>
        <v>168947.46</v>
      </c>
      <c r="J30" s="125">
        <f t="shared" si="0"/>
        <v>118633.6400000015</v>
      </c>
      <c r="K30" s="118">
        <f t="shared" si="1"/>
        <v>0</v>
      </c>
      <c r="L30" s="129">
        <f>'1216'!G30</f>
        <v>0</v>
      </c>
      <c r="M30" s="124">
        <f>'1216'!G31</f>
        <v>118633.64</v>
      </c>
      <c r="N30" s="177"/>
      <c r="O30" s="180"/>
      <c r="P30" s="179"/>
      <c r="Q30" s="68"/>
      <c r="R30" s="68"/>
      <c r="S30" s="230"/>
    </row>
    <row r="31" spans="1:19" ht="30" customHeight="1" x14ac:dyDescent="0.2">
      <c r="A31" s="167">
        <v>1218</v>
      </c>
      <c r="B31" s="168" t="s">
        <v>119</v>
      </c>
      <c r="C31" s="169" t="s">
        <v>120</v>
      </c>
      <c r="D31" s="170" t="s">
        <v>90</v>
      </c>
      <c r="E31" s="129">
        <f>'1218'!G16</f>
        <v>41932155.390000001</v>
      </c>
      <c r="F31" s="122">
        <f>'1218'!G17</f>
        <v>0</v>
      </c>
      <c r="G31" s="121">
        <f>'1218'!G18</f>
        <v>41951194.530000001</v>
      </c>
      <c r="H31" s="129">
        <f>'1218'!G21</f>
        <v>19039.140000000596</v>
      </c>
      <c r="I31" s="124">
        <f>'1218'!G26</f>
        <v>0</v>
      </c>
      <c r="J31" s="125">
        <f t="shared" si="0"/>
        <v>19039.140000000596</v>
      </c>
      <c r="K31" s="118">
        <f t="shared" si="1"/>
        <v>0</v>
      </c>
      <c r="L31" s="129">
        <f>'1218'!G30</f>
        <v>0</v>
      </c>
      <c r="M31" s="124">
        <f>'1218'!G31</f>
        <v>19039.14</v>
      </c>
      <c r="N31" s="177"/>
      <c r="O31" s="180"/>
      <c r="P31" s="179"/>
      <c r="Q31" s="68"/>
      <c r="R31" s="68"/>
      <c r="S31" s="230"/>
    </row>
    <row r="32" spans="1:19" ht="30" customHeight="1" x14ac:dyDescent="0.2">
      <c r="A32" s="167">
        <v>1306</v>
      </c>
      <c r="B32" s="168" t="s">
        <v>121</v>
      </c>
      <c r="C32" s="169" t="s">
        <v>122</v>
      </c>
      <c r="D32" s="170" t="s">
        <v>123</v>
      </c>
      <c r="E32" s="129">
        <f>'1306'!G16</f>
        <v>5991929.46</v>
      </c>
      <c r="F32" s="122">
        <f>'1306'!G17</f>
        <v>0</v>
      </c>
      <c r="G32" s="121">
        <f>'1306'!G18</f>
        <v>6000943.8700000001</v>
      </c>
      <c r="H32" s="129">
        <f>'1306'!G21</f>
        <v>9014.410000000149</v>
      </c>
      <c r="I32" s="124">
        <f>'1306'!G26</f>
        <v>0</v>
      </c>
      <c r="J32" s="125">
        <f t="shared" si="0"/>
        <v>9014.410000000149</v>
      </c>
      <c r="K32" s="118">
        <f t="shared" si="1"/>
        <v>0</v>
      </c>
      <c r="L32" s="129">
        <f>'1306'!G30</f>
        <v>0</v>
      </c>
      <c r="M32" s="124">
        <f>'1306'!G31</f>
        <v>9014.410000000149</v>
      </c>
      <c r="N32" s="177"/>
      <c r="O32" s="180"/>
      <c r="P32" s="179"/>
      <c r="Q32" s="68"/>
      <c r="R32" s="68"/>
      <c r="S32" s="230"/>
    </row>
    <row r="33" spans="1:19" ht="30" customHeight="1" x14ac:dyDescent="0.2">
      <c r="A33" s="167">
        <v>1307</v>
      </c>
      <c r="B33" s="168" t="s">
        <v>124</v>
      </c>
      <c r="C33" s="169" t="s">
        <v>125</v>
      </c>
      <c r="D33" s="170" t="s">
        <v>75</v>
      </c>
      <c r="E33" s="129">
        <f>'1307'!G16</f>
        <v>27021794.510000002</v>
      </c>
      <c r="F33" s="122">
        <f>'1307'!G17</f>
        <v>0</v>
      </c>
      <c r="G33" s="121">
        <f>'1307'!G18</f>
        <v>27309980.350000001</v>
      </c>
      <c r="H33" s="129">
        <f>'1307'!G21</f>
        <v>288185.83999999985</v>
      </c>
      <c r="I33" s="124">
        <f>'1307'!G26</f>
        <v>13692</v>
      </c>
      <c r="J33" s="125">
        <f t="shared" si="0"/>
        <v>274493.83999999985</v>
      </c>
      <c r="K33" s="118">
        <f t="shared" si="1"/>
        <v>0</v>
      </c>
      <c r="L33" s="129">
        <f>'1307'!G30</f>
        <v>0</v>
      </c>
      <c r="M33" s="124">
        <f>'1307'!G31</f>
        <v>274493.84000000003</v>
      </c>
      <c r="N33" s="177"/>
      <c r="O33" s="180"/>
      <c r="P33" s="179"/>
      <c r="Q33" s="68"/>
      <c r="R33" s="68"/>
      <c r="S33" s="230"/>
    </row>
    <row r="34" spans="1:19" ht="30" customHeight="1" x14ac:dyDescent="0.2">
      <c r="A34" s="167">
        <v>1308</v>
      </c>
      <c r="B34" s="168" t="s">
        <v>126</v>
      </c>
      <c r="C34" s="169" t="s">
        <v>127</v>
      </c>
      <c r="D34" s="170" t="s">
        <v>90</v>
      </c>
      <c r="E34" s="129">
        <f>'1308'!G16</f>
        <v>11223914.23</v>
      </c>
      <c r="F34" s="122">
        <f>'1308'!G17</f>
        <v>0</v>
      </c>
      <c r="G34" s="121">
        <f>'1308'!G18</f>
        <v>11270666.199999999</v>
      </c>
      <c r="H34" s="129">
        <f>'1308'!G21</f>
        <v>46751.969999998808</v>
      </c>
      <c r="I34" s="124">
        <f>'1308'!G26</f>
        <v>23750</v>
      </c>
      <c r="J34" s="125">
        <f t="shared" si="0"/>
        <v>23001.969999998808</v>
      </c>
      <c r="K34" s="118">
        <f t="shared" si="1"/>
        <v>0</v>
      </c>
      <c r="L34" s="129">
        <f>'1308'!G30</f>
        <v>0</v>
      </c>
      <c r="M34" s="124">
        <f>'1308'!G31</f>
        <v>23001.97</v>
      </c>
      <c r="N34" s="177"/>
      <c r="O34" s="180"/>
      <c r="P34" s="179"/>
      <c r="Q34" s="68"/>
      <c r="R34" s="68"/>
      <c r="S34" s="230"/>
    </row>
    <row r="35" spans="1:19" ht="30" customHeight="1" x14ac:dyDescent="0.2">
      <c r="A35" s="167">
        <v>1309</v>
      </c>
      <c r="B35" s="168" t="s">
        <v>128</v>
      </c>
      <c r="C35" s="169" t="s">
        <v>129</v>
      </c>
      <c r="D35" s="170" t="s">
        <v>130</v>
      </c>
      <c r="E35" s="129">
        <f>'1309'!G16</f>
        <v>35446629.100000001</v>
      </c>
      <c r="F35" s="122">
        <f>'1309'!G17</f>
        <v>0</v>
      </c>
      <c r="G35" s="121">
        <f>'1309'!G18</f>
        <v>35746434.380000003</v>
      </c>
      <c r="H35" s="129">
        <f>'1309'!G21</f>
        <v>299805.28000000119</v>
      </c>
      <c r="I35" s="124">
        <f>'1309'!G26</f>
        <v>1135.3800000000001</v>
      </c>
      <c r="J35" s="125">
        <f t="shared" si="0"/>
        <v>298669.90000000119</v>
      </c>
      <c r="K35" s="118">
        <f t="shared" si="1"/>
        <v>0</v>
      </c>
      <c r="L35" s="129">
        <f>'1309'!G30</f>
        <v>0</v>
      </c>
      <c r="M35" s="124">
        <f>'1309'!G31</f>
        <v>298669.90000000002</v>
      </c>
      <c r="N35" s="177"/>
      <c r="O35" s="180"/>
      <c r="P35" s="179"/>
      <c r="Q35" s="68"/>
      <c r="R35" s="68"/>
      <c r="S35" s="230"/>
    </row>
    <row r="36" spans="1:19" ht="38.25" customHeight="1" x14ac:dyDescent="0.2">
      <c r="A36" s="167">
        <v>1310</v>
      </c>
      <c r="B36" s="168" t="s">
        <v>131</v>
      </c>
      <c r="C36" s="169" t="s">
        <v>132</v>
      </c>
      <c r="D36" s="170" t="s">
        <v>81</v>
      </c>
      <c r="E36" s="129">
        <f>'1310'!G16</f>
        <v>11388958.15</v>
      </c>
      <c r="F36" s="122">
        <f>'1310'!G17</f>
        <v>0</v>
      </c>
      <c r="G36" s="121">
        <f>'1310'!G18</f>
        <v>11424432.859999999</v>
      </c>
      <c r="H36" s="129">
        <f>'1310'!G21</f>
        <v>35474.709999999031</v>
      </c>
      <c r="I36" s="124">
        <f>'1310'!G26</f>
        <v>0</v>
      </c>
      <c r="J36" s="125">
        <f t="shared" si="0"/>
        <v>35474.709999999031</v>
      </c>
      <c r="K36" s="118">
        <f t="shared" si="1"/>
        <v>0</v>
      </c>
      <c r="L36" s="129">
        <f>'1310'!G30</f>
        <v>0</v>
      </c>
      <c r="M36" s="124">
        <f>'1310'!G31</f>
        <v>35474.709999999031</v>
      </c>
      <c r="N36" s="177"/>
      <c r="O36" s="180"/>
      <c r="P36" s="179"/>
      <c r="Q36" s="68"/>
      <c r="R36" s="68"/>
      <c r="S36" s="230"/>
    </row>
    <row r="37" spans="1:19" ht="30" customHeight="1" x14ac:dyDescent="0.2">
      <c r="A37" s="167">
        <v>1353</v>
      </c>
      <c r="B37" s="168" t="s">
        <v>133</v>
      </c>
      <c r="C37" s="169" t="s">
        <v>134</v>
      </c>
      <c r="D37" s="170" t="s">
        <v>100</v>
      </c>
      <c r="E37" s="129">
        <f>'1353'!G16</f>
        <v>16514501.33</v>
      </c>
      <c r="F37" s="122">
        <f>'1353'!G17</f>
        <v>0</v>
      </c>
      <c r="G37" s="121">
        <f>'1353'!G18</f>
        <v>16727910.449999999</v>
      </c>
      <c r="H37" s="129">
        <f>'1353'!G21</f>
        <v>213409.11999999918</v>
      </c>
      <c r="I37" s="124">
        <f>'1353'!G26</f>
        <v>158425.31</v>
      </c>
      <c r="J37" s="125">
        <f t="shared" si="0"/>
        <v>54983.809999999183</v>
      </c>
      <c r="K37" s="118">
        <f t="shared" si="1"/>
        <v>0</v>
      </c>
      <c r="L37" s="129">
        <f>'1353'!G30</f>
        <v>5000</v>
      </c>
      <c r="M37" s="124">
        <f>'1353'!G31</f>
        <v>49983.81</v>
      </c>
      <c r="N37" s="177"/>
      <c r="O37" s="180"/>
      <c r="P37" s="179"/>
      <c r="Q37" s="68"/>
      <c r="R37" s="68"/>
      <c r="S37" s="230"/>
    </row>
    <row r="38" spans="1:19" ht="30" customHeight="1" x14ac:dyDescent="0.2">
      <c r="A38" s="167">
        <v>1403</v>
      </c>
      <c r="B38" s="168" t="s">
        <v>135</v>
      </c>
      <c r="C38" s="169" t="s">
        <v>136</v>
      </c>
      <c r="D38" s="170" t="s">
        <v>75</v>
      </c>
      <c r="E38" s="129">
        <f>'1403'!G16</f>
        <v>18697432.100000001</v>
      </c>
      <c r="F38" s="122">
        <f>'1403'!G17</f>
        <v>0</v>
      </c>
      <c r="G38" s="121">
        <f>'1403'!G18</f>
        <v>18697432.100000001</v>
      </c>
      <c r="H38" s="129">
        <f>'1403'!G21</f>
        <v>0</v>
      </c>
      <c r="I38" s="124">
        <f>'1403'!G26</f>
        <v>0</v>
      </c>
      <c r="J38" s="125">
        <f t="shared" si="0"/>
        <v>0</v>
      </c>
      <c r="K38" s="118">
        <f t="shared" si="1"/>
        <v>0</v>
      </c>
      <c r="L38" s="129">
        <f>'1403'!G30</f>
        <v>0</v>
      </c>
      <c r="M38" s="124">
        <f>'1403'!G31</f>
        <v>0</v>
      </c>
      <c r="N38" s="177"/>
      <c r="O38" s="180"/>
      <c r="P38" s="179"/>
      <c r="Q38" s="68"/>
      <c r="R38" s="68"/>
      <c r="S38" s="230"/>
    </row>
    <row r="39" spans="1:19" ht="28.5" customHeight="1" x14ac:dyDescent="0.2">
      <c r="A39" s="167">
        <v>1404</v>
      </c>
      <c r="B39" s="168" t="s">
        <v>137</v>
      </c>
      <c r="C39" s="169" t="s">
        <v>138</v>
      </c>
      <c r="D39" s="170" t="s">
        <v>81</v>
      </c>
      <c r="E39" s="129">
        <f>'1404'!G16</f>
        <v>13265174.57</v>
      </c>
      <c r="F39" s="118">
        <f>'1404'!G17</f>
        <v>0</v>
      </c>
      <c r="G39" s="117">
        <f>'1404'!G18</f>
        <v>13287010.42</v>
      </c>
      <c r="H39" s="126">
        <f>'1404'!G21</f>
        <v>21835.849999999627</v>
      </c>
      <c r="I39" s="120">
        <f>'1404'!G26</f>
        <v>0</v>
      </c>
      <c r="J39" s="125">
        <f t="shared" si="0"/>
        <v>21835.849999999627</v>
      </c>
      <c r="K39" s="118">
        <f t="shared" si="1"/>
        <v>0</v>
      </c>
      <c r="L39" s="126">
        <f>'1404'!G30</f>
        <v>0</v>
      </c>
      <c r="M39" s="120">
        <f>'1404'!G31</f>
        <v>21835.849999999627</v>
      </c>
      <c r="N39" s="177"/>
      <c r="O39" s="180"/>
      <c r="P39" s="179"/>
      <c r="Q39" s="68"/>
      <c r="R39" s="68"/>
      <c r="S39" s="230"/>
    </row>
    <row r="40" spans="1:19" ht="30" customHeight="1" thickBot="1" x14ac:dyDescent="0.25">
      <c r="A40" s="172">
        <v>1405</v>
      </c>
      <c r="B40" s="173" t="s">
        <v>139</v>
      </c>
      <c r="C40" s="174" t="s">
        <v>140</v>
      </c>
      <c r="D40" s="175" t="s">
        <v>100</v>
      </c>
      <c r="E40" s="130">
        <f>'1405'!G16</f>
        <v>15370144.41</v>
      </c>
      <c r="F40" s="131">
        <f>'1405'!G17</f>
        <v>0</v>
      </c>
      <c r="G40" s="121">
        <f>'1405'!G18</f>
        <v>15521809.27</v>
      </c>
      <c r="H40" s="130">
        <f>'1405'!G21</f>
        <v>151664.8599999994</v>
      </c>
      <c r="I40" s="132">
        <f>'1405'!G26</f>
        <v>0</v>
      </c>
      <c r="J40" s="128">
        <f t="shared" si="0"/>
        <v>151664.8599999994</v>
      </c>
      <c r="K40" s="118">
        <f t="shared" si="1"/>
        <v>0</v>
      </c>
      <c r="L40" s="130">
        <f>'1405'!G30</f>
        <v>0</v>
      </c>
      <c r="M40" s="132">
        <f>'1405'!G31</f>
        <v>151664.85999999999</v>
      </c>
      <c r="N40" s="178"/>
      <c r="O40" s="180"/>
      <c r="P40" s="179"/>
      <c r="Q40" s="68"/>
      <c r="R40" s="68"/>
      <c r="S40" s="230"/>
    </row>
    <row r="41" spans="1:19" ht="15.75" thickTop="1" x14ac:dyDescent="0.25">
      <c r="A41" s="94" t="s">
        <v>53</v>
      </c>
      <c r="B41" s="95"/>
      <c r="C41" s="62"/>
      <c r="D41" s="62"/>
      <c r="E41" s="75">
        <f t="shared" ref="E41:N41" si="2">SUM(E13:E40)</f>
        <v>1000310696.4299999</v>
      </c>
      <c r="F41" s="77">
        <f t="shared" si="2"/>
        <v>413555</v>
      </c>
      <c r="G41" s="76">
        <f t="shared" si="2"/>
        <v>1012054065.9300001</v>
      </c>
      <c r="H41" s="63">
        <f t="shared" si="2"/>
        <v>11743369.500000041</v>
      </c>
      <c r="I41" s="79">
        <f t="shared" si="2"/>
        <v>9219397.4600000028</v>
      </c>
      <c r="J41" s="127">
        <f t="shared" si="2"/>
        <v>2959318.3100000317</v>
      </c>
      <c r="K41" s="77">
        <f t="shared" si="2"/>
        <v>-435346.26999999071</v>
      </c>
      <c r="L41" s="75">
        <f t="shared" si="2"/>
        <v>162099</v>
      </c>
      <c r="M41" s="91">
        <f t="shared" si="2"/>
        <v>2797219.3099999991</v>
      </c>
      <c r="N41" s="92">
        <f t="shared" si="2"/>
        <v>0</v>
      </c>
      <c r="O41" s="185"/>
      <c r="P41" s="186"/>
      <c r="Q41" s="180"/>
      <c r="R41" s="180"/>
      <c r="S41" s="68"/>
    </row>
    <row r="42" spans="1:19" ht="15.75" customHeight="1" thickBot="1" x14ac:dyDescent="0.25">
      <c r="A42" s="64"/>
      <c r="B42" s="65"/>
      <c r="C42" s="17"/>
      <c r="D42" s="17"/>
      <c r="E42" s="66"/>
      <c r="F42" s="43"/>
      <c r="G42" s="42"/>
      <c r="H42" s="41"/>
      <c r="I42" s="42"/>
      <c r="J42" s="89" t="s">
        <v>33</v>
      </c>
      <c r="K42" s="78">
        <f>J41+K41</f>
        <v>2523972.040000041</v>
      </c>
      <c r="L42" s="93" t="s">
        <v>54</v>
      </c>
      <c r="M42" s="90"/>
      <c r="N42" s="67">
        <f>L41+M41+N41</f>
        <v>2959318.3099999991</v>
      </c>
      <c r="O42" s="180"/>
      <c r="P42" s="179"/>
      <c r="Q42" s="180"/>
      <c r="R42" s="180"/>
    </row>
    <row r="43" spans="1:19" ht="15" thickTop="1" x14ac:dyDescent="0.2">
      <c r="A43" s="18"/>
      <c r="B43" s="69"/>
      <c r="C43" s="20"/>
      <c r="D43" s="20"/>
      <c r="E43" s="76"/>
      <c r="F43" s="76"/>
      <c r="G43" s="76"/>
      <c r="H43" s="76"/>
      <c r="I43" s="76"/>
      <c r="J43" s="76"/>
      <c r="L43" s="18"/>
      <c r="N43" s="68"/>
      <c r="O43" s="180"/>
    </row>
    <row r="44" spans="1:19" ht="14.25" x14ac:dyDescent="0.2">
      <c r="A44" s="18"/>
      <c r="B44" s="69"/>
      <c r="C44" s="20"/>
      <c r="D44" s="181"/>
      <c r="E44" s="182"/>
      <c r="F44" s="182"/>
      <c r="G44" s="183"/>
      <c r="H44" s="182"/>
      <c r="I44" s="182"/>
      <c r="J44" s="182"/>
      <c r="N44" s="68"/>
      <c r="O44" s="180"/>
    </row>
    <row r="45" spans="1:19" ht="14.25" x14ac:dyDescent="0.2">
      <c r="A45" s="18"/>
      <c r="B45" s="69"/>
      <c r="C45" s="20"/>
      <c r="D45" s="20"/>
      <c r="E45" s="19"/>
      <c r="F45" s="19"/>
      <c r="G45" s="18"/>
      <c r="H45" s="70"/>
      <c r="I45" s="70"/>
      <c r="J45" s="70"/>
      <c r="L45" s="86"/>
      <c r="M45" s="86"/>
      <c r="N45" s="231"/>
      <c r="O45" s="180"/>
    </row>
    <row r="46" spans="1:19" ht="14.25" x14ac:dyDescent="0.2">
      <c r="A46" s="69"/>
      <c r="B46" s="69"/>
      <c r="C46" s="69"/>
      <c r="D46" s="69"/>
      <c r="E46" s="71"/>
      <c r="F46" s="71"/>
      <c r="G46" s="72"/>
      <c r="H46" s="72"/>
      <c r="I46" s="72"/>
      <c r="J46" s="72"/>
      <c r="K46" s="4"/>
      <c r="L46" s="18"/>
      <c r="N46" s="68"/>
      <c r="S46" s="181"/>
    </row>
    <row r="47" spans="1:19" ht="14.25" customHeight="1" x14ac:dyDescent="0.2">
      <c r="A47" s="69"/>
      <c r="B47" s="80"/>
      <c r="C47" s="80"/>
      <c r="D47" s="80"/>
      <c r="E47" s="80"/>
      <c r="F47" s="80"/>
      <c r="G47" s="80"/>
      <c r="H47" s="111"/>
      <c r="I47" s="80"/>
      <c r="J47" s="10"/>
      <c r="K47" s="236"/>
      <c r="L47" s="18"/>
      <c r="N47" s="18"/>
      <c r="O47" s="180"/>
      <c r="P47" s="179"/>
      <c r="Q47" s="180"/>
      <c r="R47" s="180"/>
    </row>
    <row r="48" spans="1:19" ht="14.25" customHeight="1" x14ac:dyDescent="0.2">
      <c r="A48" s="69"/>
      <c r="B48" s="80"/>
      <c r="C48" s="80"/>
      <c r="D48" s="86"/>
      <c r="E48" s="87"/>
      <c r="F48" s="87"/>
      <c r="G48" s="87"/>
      <c r="H48" s="111"/>
      <c r="I48" s="80"/>
      <c r="J48" s="10"/>
      <c r="K48" s="237"/>
      <c r="L48" s="18"/>
      <c r="N48" s="18"/>
      <c r="O48" s="180"/>
      <c r="P48" s="179"/>
      <c r="Q48" s="180"/>
      <c r="R48" s="180"/>
    </row>
    <row r="49" spans="1:19" ht="14.25" customHeight="1" x14ac:dyDescent="0.2">
      <c r="A49" s="69"/>
      <c r="B49" s="80"/>
      <c r="C49" s="80"/>
      <c r="D49" s="86"/>
      <c r="E49" s="87"/>
      <c r="F49" s="87"/>
      <c r="G49" s="87"/>
      <c r="H49" s="80"/>
      <c r="I49" s="80"/>
      <c r="J49" s="10"/>
      <c r="K49" s="236"/>
      <c r="L49" s="18"/>
      <c r="N49" s="18"/>
      <c r="O49" s="180"/>
      <c r="P49" s="179"/>
      <c r="Q49" s="180"/>
      <c r="R49" s="180"/>
    </row>
    <row r="50" spans="1:19" ht="14.25" x14ac:dyDescent="0.2">
      <c r="A50" s="69"/>
      <c r="B50" s="80"/>
      <c r="C50" s="80"/>
      <c r="D50" s="80"/>
      <c r="E50" s="80"/>
      <c r="F50" s="80"/>
      <c r="G50" s="80"/>
      <c r="H50" s="80"/>
      <c r="I50" s="80"/>
      <c r="J50" s="10"/>
      <c r="K50" s="4"/>
      <c r="L50" s="18"/>
      <c r="N50" s="18"/>
      <c r="O50" s="180"/>
      <c r="P50" s="179"/>
      <c r="Q50" s="180"/>
      <c r="R50" s="180"/>
    </row>
    <row r="51" spans="1:19" ht="14.25" x14ac:dyDescent="0.2">
      <c r="A51" s="69"/>
      <c r="B51" s="80"/>
      <c r="C51" s="80"/>
      <c r="D51" s="80"/>
      <c r="E51" s="80"/>
      <c r="F51" s="80"/>
      <c r="G51" s="80"/>
      <c r="H51" s="80"/>
      <c r="I51" s="80"/>
      <c r="J51" s="10"/>
      <c r="K51" s="4"/>
      <c r="L51" s="18"/>
      <c r="N51" s="18"/>
      <c r="Q51" s="10"/>
      <c r="R51" s="10"/>
    </row>
    <row r="52" spans="1:19" ht="14.25" x14ac:dyDescent="0.2">
      <c r="A52" s="72"/>
      <c r="B52" s="72"/>
      <c r="C52" s="18"/>
      <c r="D52" s="73"/>
      <c r="E52" s="72"/>
      <c r="F52" s="72"/>
      <c r="G52" s="72"/>
      <c r="H52" s="111"/>
      <c r="I52" s="4"/>
      <c r="J52" s="10"/>
      <c r="K52" s="236"/>
      <c r="N52" s="18"/>
      <c r="Q52" s="10"/>
      <c r="R52" s="10"/>
    </row>
    <row r="53" spans="1:19" s="7" customFormat="1" ht="14.25" x14ac:dyDescent="0.2">
      <c r="A53" s="72"/>
      <c r="B53" s="72"/>
      <c r="C53" s="4"/>
      <c r="D53" s="4"/>
      <c r="E53" s="4"/>
      <c r="F53" s="4"/>
      <c r="G53" s="4"/>
      <c r="H53" s="111"/>
      <c r="I53" s="4"/>
      <c r="J53" s="10"/>
      <c r="K53" s="237"/>
      <c r="L53" s="8"/>
      <c r="M53" s="8"/>
      <c r="N53" s="18"/>
      <c r="O53" s="180"/>
      <c r="P53" s="18"/>
      <c r="Q53" s="18"/>
      <c r="R53" s="18"/>
      <c r="S53" s="8"/>
    </row>
    <row r="54" spans="1:19" x14ac:dyDescent="0.2">
      <c r="C54" s="18"/>
      <c r="D54" s="88"/>
      <c r="E54" s="4"/>
      <c r="F54" s="4"/>
      <c r="G54" s="4"/>
      <c r="J54" s="10"/>
      <c r="K54" s="236"/>
      <c r="N54" s="18"/>
    </row>
    <row r="55" spans="1:19" s="7" customFormat="1" ht="15" x14ac:dyDescent="0.2">
      <c r="A55" s="74"/>
      <c r="B55" s="74"/>
      <c r="C55" s="10"/>
      <c r="D55" s="10"/>
      <c r="L55" s="8"/>
      <c r="M55" s="8"/>
      <c r="N55" s="8"/>
      <c r="O55" s="18"/>
      <c r="P55" s="18"/>
      <c r="Q55" s="10"/>
      <c r="R55" s="10"/>
    </row>
    <row r="56" spans="1:19" s="7" customFormat="1" ht="15.75" x14ac:dyDescent="0.25">
      <c r="A56" s="270"/>
      <c r="B56" s="271"/>
      <c r="C56" s="10"/>
      <c r="D56" s="10"/>
      <c r="L56" s="8"/>
      <c r="M56" s="8"/>
      <c r="N56" s="8"/>
      <c r="O56" s="18"/>
      <c r="P56" s="18"/>
      <c r="Q56" s="10"/>
      <c r="R56" s="10"/>
      <c r="S56" s="8"/>
    </row>
    <row r="57" spans="1:19" s="7" customFormat="1" ht="35.25" customHeight="1" x14ac:dyDescent="0.2">
      <c r="A57" s="272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18"/>
      <c r="P57" s="18"/>
      <c r="Q57" s="10"/>
      <c r="R57" s="10"/>
    </row>
    <row r="58" spans="1:19" s="7" customFormat="1" ht="27" customHeight="1" x14ac:dyDescent="0.2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18"/>
      <c r="P58" s="18"/>
      <c r="Q58" s="10"/>
      <c r="R58" s="10"/>
    </row>
    <row r="59" spans="1:19" s="10" customFormat="1" ht="15" x14ac:dyDescent="0.2">
      <c r="A59" s="74"/>
      <c r="B59" s="74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  <c r="P59" s="18"/>
      <c r="S59" s="7"/>
    </row>
    <row r="60" spans="1:19" s="10" customFormat="1" ht="15" x14ac:dyDescent="0.2">
      <c r="A60" s="74"/>
      <c r="B60" s="74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  <c r="P60" s="18"/>
      <c r="S60" s="7"/>
    </row>
    <row r="61" spans="1:19" s="10" customFormat="1" ht="15" x14ac:dyDescent="0.2">
      <c r="A61" s="74"/>
      <c r="B61" s="74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  <c r="P61" s="18"/>
    </row>
    <row r="62" spans="1:19" s="10" customFormat="1" ht="15" x14ac:dyDescent="0.2">
      <c r="A62" s="74"/>
      <c r="B62" s="74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  <c r="P62" s="18"/>
    </row>
    <row r="63" spans="1:19" s="10" customFormat="1" ht="15" x14ac:dyDescent="0.2">
      <c r="A63" s="74"/>
      <c r="B63" s="74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  <c r="P63" s="18"/>
    </row>
    <row r="64" spans="1:19" s="10" customFormat="1" ht="15" x14ac:dyDescent="0.2">
      <c r="A64" s="74"/>
      <c r="B64" s="74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  <c r="P64" s="18"/>
    </row>
    <row r="65" spans="1:16" s="10" customFormat="1" ht="15" x14ac:dyDescent="0.2">
      <c r="A65" s="74"/>
      <c r="B65" s="74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  <c r="P65" s="18"/>
    </row>
    <row r="66" spans="1:16" s="10" customFormat="1" ht="15" x14ac:dyDescent="0.2">
      <c r="A66" s="74"/>
      <c r="B66" s="74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  <c r="P66" s="18"/>
    </row>
    <row r="67" spans="1:16" s="10" customFormat="1" ht="15" x14ac:dyDescent="0.2">
      <c r="A67" s="74"/>
      <c r="B67" s="74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  <c r="P67" s="18"/>
    </row>
    <row r="68" spans="1:16" s="10" customFormat="1" ht="15" x14ac:dyDescent="0.2">
      <c r="A68" s="74"/>
      <c r="B68" s="74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  <c r="P68" s="18"/>
    </row>
    <row r="69" spans="1:16" s="10" customFormat="1" ht="15" x14ac:dyDescent="0.2">
      <c r="A69" s="74"/>
      <c r="B69" s="74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  <c r="P69" s="18"/>
    </row>
    <row r="70" spans="1:16" s="10" customFormat="1" ht="15" x14ac:dyDescent="0.2">
      <c r="A70" s="74"/>
      <c r="B70" s="74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  <c r="P70" s="18"/>
    </row>
    <row r="71" spans="1:16" s="10" customFormat="1" ht="15" x14ac:dyDescent="0.2">
      <c r="A71" s="74"/>
      <c r="B71" s="74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  <c r="P71" s="18"/>
    </row>
    <row r="72" spans="1:16" s="10" customFormat="1" ht="15" x14ac:dyDescent="0.2">
      <c r="A72" s="74"/>
      <c r="B72" s="74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  <c r="P72" s="18"/>
    </row>
    <row r="73" spans="1:16" s="10" customFormat="1" ht="15" x14ac:dyDescent="0.2">
      <c r="A73" s="74"/>
      <c r="B73" s="74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  <c r="P73" s="18"/>
    </row>
    <row r="74" spans="1:16" s="10" customFormat="1" ht="15" x14ac:dyDescent="0.2">
      <c r="A74" s="74"/>
      <c r="B74" s="74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  <c r="P74" s="18"/>
    </row>
    <row r="75" spans="1:16" s="10" customFormat="1" ht="15" x14ac:dyDescent="0.2">
      <c r="A75" s="74"/>
      <c r="B75" s="74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  <c r="P75" s="18"/>
    </row>
    <row r="76" spans="1:16" s="10" customFormat="1" ht="15" x14ac:dyDescent="0.2">
      <c r="A76" s="74"/>
      <c r="B76" s="74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  <c r="P76" s="18"/>
    </row>
    <row r="77" spans="1:16" s="10" customFormat="1" ht="15" x14ac:dyDescent="0.2">
      <c r="A77" s="74"/>
      <c r="B77" s="74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  <c r="P77" s="18"/>
    </row>
    <row r="78" spans="1:16" s="10" customFormat="1" ht="15" x14ac:dyDescent="0.2">
      <c r="A78" s="74"/>
      <c r="B78" s="74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  <c r="P78" s="18"/>
    </row>
    <row r="79" spans="1:16" s="10" customFormat="1" ht="15" x14ac:dyDescent="0.2">
      <c r="A79" s="74"/>
      <c r="B79" s="74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  <c r="P79" s="18"/>
    </row>
    <row r="80" spans="1:16" s="10" customFormat="1" ht="15" x14ac:dyDescent="0.2">
      <c r="A80" s="74"/>
      <c r="B80" s="74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  <c r="P80" s="18"/>
    </row>
    <row r="81" spans="1:16" s="10" customFormat="1" ht="15" x14ac:dyDescent="0.2">
      <c r="A81" s="74"/>
      <c r="B81" s="74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  <c r="P81" s="18"/>
    </row>
    <row r="82" spans="1:16" s="10" customFormat="1" ht="15" x14ac:dyDescent="0.2">
      <c r="A82" s="74"/>
      <c r="B82" s="74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  <c r="P82" s="18"/>
    </row>
    <row r="83" spans="1:16" s="10" customFormat="1" ht="15" x14ac:dyDescent="0.2">
      <c r="A83" s="74"/>
      <c r="B83" s="74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  <c r="P83" s="18"/>
    </row>
    <row r="84" spans="1:16" s="10" customFormat="1" ht="15" x14ac:dyDescent="0.2">
      <c r="A84" s="74"/>
      <c r="B84" s="74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  <c r="P84" s="18"/>
    </row>
    <row r="85" spans="1:16" s="10" customFormat="1" ht="15" x14ac:dyDescent="0.2">
      <c r="A85" s="74"/>
      <c r="B85" s="74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  <c r="P85" s="18"/>
    </row>
    <row r="86" spans="1:16" s="10" customFormat="1" ht="15" x14ac:dyDescent="0.2">
      <c r="A86" s="74"/>
      <c r="B86" s="74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  <c r="P86" s="18"/>
    </row>
    <row r="87" spans="1:16" s="10" customFormat="1" ht="15" x14ac:dyDescent="0.2">
      <c r="A87" s="74"/>
      <c r="B87" s="74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  <c r="P87" s="18"/>
    </row>
    <row r="88" spans="1:16" s="10" customFormat="1" ht="15" x14ac:dyDescent="0.2">
      <c r="A88" s="74"/>
      <c r="B88" s="74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  <c r="P88" s="18"/>
    </row>
    <row r="89" spans="1:16" s="10" customFormat="1" ht="15" x14ac:dyDescent="0.2">
      <c r="A89" s="74"/>
      <c r="B89" s="74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  <c r="P89" s="18"/>
    </row>
    <row r="90" spans="1:16" s="10" customFormat="1" ht="15" x14ac:dyDescent="0.2">
      <c r="A90" s="74"/>
      <c r="B90" s="74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  <c r="P90" s="18"/>
    </row>
    <row r="91" spans="1:16" s="10" customFormat="1" ht="15" x14ac:dyDescent="0.2">
      <c r="A91" s="74"/>
      <c r="B91" s="74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  <c r="P91" s="18"/>
    </row>
    <row r="92" spans="1:16" s="10" customFormat="1" ht="15" x14ac:dyDescent="0.2">
      <c r="A92" s="74"/>
      <c r="B92" s="74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  <c r="P92" s="18"/>
    </row>
    <row r="93" spans="1:16" s="10" customFormat="1" ht="15" x14ac:dyDescent="0.2">
      <c r="A93" s="74"/>
      <c r="B93" s="74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  <c r="P93" s="18"/>
    </row>
    <row r="94" spans="1:16" s="10" customFormat="1" ht="15" x14ac:dyDescent="0.2">
      <c r="A94" s="74"/>
      <c r="B94" s="74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  <c r="P94" s="18"/>
    </row>
    <row r="95" spans="1:16" s="10" customFormat="1" ht="15" x14ac:dyDescent="0.2">
      <c r="A95" s="74"/>
      <c r="B95" s="74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  <c r="P95" s="18"/>
    </row>
    <row r="96" spans="1:16" s="10" customFormat="1" ht="15" x14ac:dyDescent="0.2">
      <c r="A96" s="74"/>
      <c r="B96" s="74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  <c r="P96" s="18"/>
    </row>
    <row r="97" spans="1:16" s="10" customFormat="1" ht="15" x14ac:dyDescent="0.2">
      <c r="A97" s="74"/>
      <c r="B97" s="74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  <c r="P97" s="18"/>
    </row>
    <row r="98" spans="1:16" s="10" customFormat="1" ht="15" x14ac:dyDescent="0.2">
      <c r="A98" s="74"/>
      <c r="B98" s="74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  <c r="P98" s="18"/>
    </row>
    <row r="99" spans="1:16" s="10" customFormat="1" ht="15" x14ac:dyDescent="0.2">
      <c r="A99" s="74"/>
      <c r="B99" s="74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  <c r="P99" s="18"/>
    </row>
    <row r="100" spans="1:16" s="10" customFormat="1" ht="15" x14ac:dyDescent="0.2">
      <c r="A100" s="74"/>
      <c r="B100" s="74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  <c r="P100" s="18"/>
    </row>
    <row r="101" spans="1:16" s="10" customFormat="1" ht="15" x14ac:dyDescent="0.2">
      <c r="A101" s="74"/>
      <c r="B101" s="74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  <c r="P101" s="18"/>
    </row>
    <row r="102" spans="1:16" s="10" customFormat="1" ht="15" x14ac:dyDescent="0.2">
      <c r="A102" s="74"/>
      <c r="B102" s="74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  <c r="P102" s="18"/>
    </row>
    <row r="103" spans="1:16" s="10" customFormat="1" ht="15" x14ac:dyDescent="0.2">
      <c r="A103" s="74"/>
      <c r="B103" s="74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  <c r="P103" s="18"/>
    </row>
    <row r="104" spans="1:16" s="10" customFormat="1" ht="15" x14ac:dyDescent="0.2">
      <c r="A104" s="74"/>
      <c r="B104" s="74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  <c r="P104" s="18"/>
    </row>
    <row r="105" spans="1:16" s="10" customFormat="1" ht="15" x14ac:dyDescent="0.2">
      <c r="A105" s="74"/>
      <c r="B105" s="74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  <c r="P105" s="18"/>
    </row>
    <row r="106" spans="1:16" s="10" customFormat="1" ht="15" x14ac:dyDescent="0.2">
      <c r="A106" s="74"/>
      <c r="B106" s="74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  <c r="P106" s="18"/>
    </row>
    <row r="107" spans="1:16" s="10" customFormat="1" ht="15" x14ac:dyDescent="0.2">
      <c r="A107" s="74"/>
      <c r="B107" s="74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  <c r="P107" s="18"/>
    </row>
    <row r="108" spans="1:16" s="10" customFormat="1" ht="15" x14ac:dyDescent="0.2">
      <c r="A108" s="74"/>
      <c r="B108" s="74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  <c r="P108" s="18"/>
    </row>
    <row r="109" spans="1:16" s="10" customFormat="1" ht="15" x14ac:dyDescent="0.2">
      <c r="A109" s="74"/>
      <c r="B109" s="74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  <c r="P109" s="18"/>
    </row>
    <row r="110" spans="1:16" s="10" customFormat="1" ht="15" x14ac:dyDescent="0.2">
      <c r="A110" s="74"/>
      <c r="B110" s="74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  <c r="P110" s="18"/>
    </row>
    <row r="111" spans="1:16" s="10" customFormat="1" ht="15" x14ac:dyDescent="0.2">
      <c r="A111" s="74"/>
      <c r="B111" s="74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  <c r="P111" s="18"/>
    </row>
    <row r="112" spans="1:16" s="10" customFormat="1" ht="15" x14ac:dyDescent="0.2">
      <c r="A112" s="74"/>
      <c r="B112" s="74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  <c r="P112" s="18"/>
    </row>
    <row r="113" spans="1:16" s="10" customFormat="1" ht="15" x14ac:dyDescent="0.2">
      <c r="A113" s="74"/>
      <c r="B113" s="74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  <c r="P113" s="18"/>
    </row>
    <row r="114" spans="1:16" s="10" customFormat="1" ht="15" x14ac:dyDescent="0.2">
      <c r="A114" s="74"/>
      <c r="B114" s="74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  <c r="P114" s="18"/>
    </row>
    <row r="115" spans="1:16" s="10" customFormat="1" ht="15" x14ac:dyDescent="0.2">
      <c r="A115" s="74"/>
      <c r="B115" s="74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  <c r="P115" s="18"/>
    </row>
    <row r="116" spans="1:16" s="10" customFormat="1" ht="15" x14ac:dyDescent="0.2">
      <c r="A116" s="74"/>
      <c r="B116" s="74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  <c r="P116" s="18"/>
    </row>
    <row r="117" spans="1:16" s="10" customFormat="1" ht="15" x14ac:dyDescent="0.2">
      <c r="A117" s="74"/>
      <c r="B117" s="74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  <c r="P117" s="18"/>
    </row>
    <row r="118" spans="1:16" s="10" customFormat="1" ht="15" x14ac:dyDescent="0.2">
      <c r="A118" s="74"/>
      <c r="B118" s="74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  <c r="P118" s="18"/>
    </row>
    <row r="119" spans="1:16" s="10" customFormat="1" ht="15" x14ac:dyDescent="0.2">
      <c r="A119" s="74"/>
      <c r="B119" s="74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  <c r="P119" s="18"/>
    </row>
    <row r="120" spans="1:16" s="10" customFormat="1" ht="15" x14ac:dyDescent="0.2">
      <c r="A120" s="74"/>
      <c r="B120" s="74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  <c r="P120" s="18"/>
    </row>
    <row r="121" spans="1:16" s="10" customFormat="1" ht="15" x14ac:dyDescent="0.2">
      <c r="A121" s="74"/>
      <c r="B121" s="74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  <c r="P121" s="18"/>
    </row>
    <row r="122" spans="1:16" s="10" customFormat="1" ht="15" x14ac:dyDescent="0.2">
      <c r="A122" s="74"/>
      <c r="B122" s="74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  <c r="P122" s="18"/>
    </row>
    <row r="123" spans="1:16" s="10" customFormat="1" ht="15" x14ac:dyDescent="0.2">
      <c r="A123" s="74"/>
      <c r="B123" s="74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  <c r="P123" s="18"/>
    </row>
    <row r="124" spans="1:16" s="10" customFormat="1" ht="15" x14ac:dyDescent="0.2">
      <c r="A124" s="74"/>
      <c r="B124" s="74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  <c r="P124" s="18"/>
    </row>
    <row r="125" spans="1:16" s="10" customFormat="1" ht="15" x14ac:dyDescent="0.2">
      <c r="A125" s="74"/>
      <c r="B125" s="74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  <c r="P125" s="18"/>
    </row>
    <row r="126" spans="1:16" s="10" customFormat="1" ht="15" x14ac:dyDescent="0.2">
      <c r="A126" s="74"/>
      <c r="B126" s="74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  <c r="P126" s="18"/>
    </row>
    <row r="127" spans="1:16" s="10" customFormat="1" ht="15" x14ac:dyDescent="0.2">
      <c r="A127" s="74"/>
      <c r="B127" s="74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  <c r="P127" s="18"/>
    </row>
    <row r="128" spans="1:16" s="10" customFormat="1" ht="15" x14ac:dyDescent="0.2">
      <c r="A128" s="74"/>
      <c r="B128" s="74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  <c r="P128" s="18"/>
    </row>
    <row r="129" spans="1:16" s="10" customFormat="1" ht="15" x14ac:dyDescent="0.2">
      <c r="A129" s="74"/>
      <c r="B129" s="74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  <c r="P129" s="18"/>
    </row>
    <row r="130" spans="1:16" s="10" customFormat="1" ht="15" x14ac:dyDescent="0.2">
      <c r="A130" s="74"/>
      <c r="B130" s="74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  <c r="P130" s="18"/>
    </row>
    <row r="131" spans="1:16" s="10" customFormat="1" ht="15" x14ac:dyDescent="0.2">
      <c r="A131" s="74"/>
      <c r="B131" s="74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  <c r="P131" s="18"/>
    </row>
    <row r="132" spans="1:16" s="10" customFormat="1" ht="15" x14ac:dyDescent="0.2">
      <c r="A132" s="74"/>
      <c r="B132" s="74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  <c r="P132" s="18"/>
    </row>
    <row r="133" spans="1:16" s="10" customFormat="1" ht="15" x14ac:dyDescent="0.2">
      <c r="A133" s="74"/>
      <c r="B133" s="74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  <c r="P133" s="18"/>
    </row>
    <row r="134" spans="1:16" s="10" customFormat="1" ht="15" x14ac:dyDescent="0.2">
      <c r="A134" s="74"/>
      <c r="B134" s="74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  <c r="P134" s="18"/>
    </row>
    <row r="135" spans="1:16" s="10" customFormat="1" ht="15" x14ac:dyDescent="0.2">
      <c r="A135" s="74"/>
      <c r="B135" s="74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  <c r="P135" s="18"/>
    </row>
    <row r="136" spans="1:16" s="10" customFormat="1" ht="15" x14ac:dyDescent="0.2">
      <c r="A136" s="74"/>
      <c r="B136" s="74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  <c r="P136" s="18"/>
    </row>
    <row r="137" spans="1:16" s="10" customFormat="1" ht="15" x14ac:dyDescent="0.2">
      <c r="A137" s="74"/>
      <c r="B137" s="74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  <c r="P137" s="18"/>
    </row>
    <row r="138" spans="1:16" s="10" customFormat="1" ht="15" x14ac:dyDescent="0.2">
      <c r="A138" s="74"/>
      <c r="B138" s="74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  <c r="P138" s="18"/>
    </row>
    <row r="139" spans="1:16" s="10" customFormat="1" ht="15" x14ac:dyDescent="0.2">
      <c r="A139" s="74"/>
      <c r="B139" s="74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  <c r="P139" s="18"/>
    </row>
    <row r="140" spans="1:16" s="10" customFormat="1" ht="15" x14ac:dyDescent="0.2">
      <c r="A140" s="74"/>
      <c r="B140" s="74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  <c r="P140" s="18"/>
    </row>
    <row r="141" spans="1:16" s="10" customFormat="1" ht="15" x14ac:dyDescent="0.2">
      <c r="A141" s="74"/>
      <c r="B141" s="74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  <c r="P141" s="18"/>
    </row>
    <row r="142" spans="1:16" s="10" customFormat="1" ht="15" x14ac:dyDescent="0.2">
      <c r="A142" s="74"/>
      <c r="B142" s="74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  <c r="P142" s="18"/>
    </row>
    <row r="143" spans="1:16" s="10" customFormat="1" ht="15" x14ac:dyDescent="0.2">
      <c r="A143" s="74"/>
      <c r="B143" s="74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  <c r="P143" s="18"/>
    </row>
    <row r="144" spans="1:16" s="10" customFormat="1" ht="15" x14ac:dyDescent="0.2">
      <c r="A144" s="74"/>
      <c r="B144" s="74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  <c r="P144" s="18"/>
    </row>
    <row r="145" spans="1:16" s="10" customFormat="1" ht="15" x14ac:dyDescent="0.2">
      <c r="A145" s="74"/>
      <c r="B145" s="74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  <c r="P145" s="18"/>
    </row>
    <row r="146" spans="1:16" s="10" customFormat="1" ht="15" x14ac:dyDescent="0.2">
      <c r="A146" s="74"/>
      <c r="B146" s="74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  <c r="P146" s="18"/>
    </row>
    <row r="147" spans="1:16" s="10" customFormat="1" ht="15" x14ac:dyDescent="0.2">
      <c r="A147" s="74"/>
      <c r="B147" s="74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  <c r="P147" s="18"/>
    </row>
    <row r="148" spans="1:16" s="10" customFormat="1" ht="15" x14ac:dyDescent="0.2">
      <c r="A148" s="74"/>
      <c r="B148" s="74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  <c r="P148" s="18"/>
    </row>
    <row r="149" spans="1:16" s="10" customFormat="1" ht="15" x14ac:dyDescent="0.2">
      <c r="A149" s="74"/>
      <c r="B149" s="74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  <c r="P149" s="18"/>
    </row>
    <row r="150" spans="1:16" s="10" customFormat="1" ht="15" x14ac:dyDescent="0.2">
      <c r="A150" s="74"/>
      <c r="B150" s="74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  <c r="P150" s="18"/>
    </row>
    <row r="151" spans="1:16" s="10" customFormat="1" ht="15" x14ac:dyDescent="0.2">
      <c r="A151" s="74"/>
      <c r="B151" s="74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  <c r="P151" s="18"/>
    </row>
    <row r="152" spans="1:16" s="10" customFormat="1" ht="15" x14ac:dyDescent="0.2">
      <c r="A152" s="74"/>
      <c r="B152" s="74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  <c r="P152" s="18"/>
    </row>
    <row r="153" spans="1:16" s="10" customFormat="1" ht="15" x14ac:dyDescent="0.2">
      <c r="A153" s="74"/>
      <c r="B153" s="74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  <c r="P153" s="18"/>
    </row>
    <row r="154" spans="1:16" s="10" customFormat="1" ht="15" x14ac:dyDescent="0.2">
      <c r="A154" s="74"/>
      <c r="B154" s="74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  <c r="P154" s="18"/>
    </row>
    <row r="155" spans="1:16" s="10" customFormat="1" ht="15" x14ac:dyDescent="0.2">
      <c r="A155" s="74"/>
      <c r="B155" s="74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  <c r="P155" s="18"/>
    </row>
    <row r="156" spans="1:16" s="10" customFormat="1" ht="15" x14ac:dyDescent="0.2">
      <c r="A156" s="74"/>
      <c r="B156" s="74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  <c r="P156" s="18"/>
    </row>
    <row r="157" spans="1:16" s="10" customFormat="1" ht="15" x14ac:dyDescent="0.2">
      <c r="A157" s="74"/>
      <c r="B157" s="74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  <c r="P157" s="18"/>
    </row>
    <row r="158" spans="1:16" s="10" customFormat="1" ht="15" x14ac:dyDescent="0.2">
      <c r="A158" s="74"/>
      <c r="B158" s="74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  <c r="P158" s="18"/>
    </row>
    <row r="159" spans="1:16" s="10" customFormat="1" ht="15" x14ac:dyDescent="0.2">
      <c r="A159" s="74"/>
      <c r="B159" s="74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  <c r="P159" s="18"/>
    </row>
    <row r="160" spans="1:16" s="10" customFormat="1" ht="15" x14ac:dyDescent="0.2">
      <c r="A160" s="74"/>
      <c r="B160" s="74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  <c r="P160" s="18"/>
    </row>
    <row r="161" spans="1:16" s="10" customFormat="1" ht="15" x14ac:dyDescent="0.2">
      <c r="A161" s="74"/>
      <c r="B161" s="74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  <c r="P161" s="18"/>
    </row>
    <row r="162" spans="1:16" s="10" customFormat="1" ht="15" x14ac:dyDescent="0.2">
      <c r="A162" s="74"/>
      <c r="B162" s="74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  <c r="P162" s="18"/>
    </row>
    <row r="163" spans="1:16" s="10" customFormat="1" ht="15" x14ac:dyDescent="0.2">
      <c r="A163" s="74"/>
      <c r="B163" s="74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  <c r="P163" s="18"/>
    </row>
    <row r="164" spans="1:16" s="10" customFormat="1" ht="15" x14ac:dyDescent="0.2">
      <c r="A164" s="74"/>
      <c r="B164" s="74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  <c r="P164" s="18"/>
    </row>
    <row r="165" spans="1:16" s="10" customFormat="1" ht="15" x14ac:dyDescent="0.2">
      <c r="A165" s="74"/>
      <c r="B165" s="74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  <c r="P165" s="18"/>
    </row>
    <row r="166" spans="1:16" s="10" customFormat="1" ht="15" x14ac:dyDescent="0.2">
      <c r="A166" s="74"/>
      <c r="B166" s="74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  <c r="P166" s="18"/>
    </row>
    <row r="167" spans="1:16" s="10" customFormat="1" ht="15" x14ac:dyDescent="0.2">
      <c r="A167" s="74"/>
      <c r="B167" s="74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  <c r="P167" s="18"/>
    </row>
    <row r="168" spans="1:16" s="10" customFormat="1" ht="15" x14ac:dyDescent="0.2">
      <c r="A168" s="74"/>
      <c r="B168" s="74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  <c r="P168" s="18"/>
    </row>
    <row r="169" spans="1:16" s="10" customFormat="1" ht="15" x14ac:dyDescent="0.2">
      <c r="A169" s="74"/>
      <c r="B169" s="74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  <c r="P169" s="18"/>
    </row>
    <row r="170" spans="1:16" s="10" customFormat="1" ht="15" x14ac:dyDescent="0.2">
      <c r="A170" s="74"/>
      <c r="B170" s="74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  <c r="P170" s="18"/>
    </row>
    <row r="171" spans="1:16" s="10" customFormat="1" ht="15" x14ac:dyDescent="0.2">
      <c r="A171" s="74"/>
      <c r="B171" s="74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  <c r="P171" s="18"/>
    </row>
    <row r="172" spans="1:16" s="10" customFormat="1" ht="15" x14ac:dyDescent="0.2">
      <c r="A172" s="74"/>
      <c r="B172" s="74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  <c r="P172" s="18"/>
    </row>
    <row r="173" spans="1:16" s="10" customFormat="1" ht="15" x14ac:dyDescent="0.2">
      <c r="A173" s="74"/>
      <c r="B173" s="74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  <c r="P173" s="18"/>
    </row>
    <row r="174" spans="1:16" s="10" customFormat="1" ht="15" x14ac:dyDescent="0.2">
      <c r="A174" s="74"/>
      <c r="B174" s="74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  <c r="P174" s="18"/>
    </row>
    <row r="175" spans="1:16" s="10" customFormat="1" ht="15" x14ac:dyDescent="0.2">
      <c r="A175" s="74"/>
      <c r="B175" s="74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  <c r="P175" s="18"/>
    </row>
    <row r="176" spans="1:16" s="10" customFormat="1" ht="15" x14ac:dyDescent="0.2">
      <c r="A176" s="74"/>
      <c r="B176" s="74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  <c r="P176" s="18"/>
    </row>
    <row r="177" spans="1:16" s="10" customFormat="1" ht="15" x14ac:dyDescent="0.2">
      <c r="A177" s="74"/>
      <c r="B177" s="74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  <c r="P177" s="18"/>
    </row>
    <row r="178" spans="1:16" s="10" customFormat="1" ht="15" x14ac:dyDescent="0.2">
      <c r="A178" s="74"/>
      <c r="B178" s="74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  <c r="P178" s="18"/>
    </row>
    <row r="179" spans="1:16" s="10" customFormat="1" ht="15" x14ac:dyDescent="0.2">
      <c r="A179" s="74"/>
      <c r="B179" s="74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  <c r="P179" s="18"/>
    </row>
    <row r="180" spans="1:16" s="10" customFormat="1" ht="15" x14ac:dyDescent="0.2">
      <c r="A180" s="74"/>
      <c r="B180" s="74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  <c r="P180" s="18"/>
    </row>
    <row r="181" spans="1:16" s="10" customFormat="1" ht="15" x14ac:dyDescent="0.2">
      <c r="A181" s="74"/>
      <c r="B181" s="74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  <c r="P181" s="18"/>
    </row>
    <row r="182" spans="1:16" s="10" customFormat="1" ht="15" x14ac:dyDescent="0.2">
      <c r="A182" s="74"/>
      <c r="B182" s="74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  <c r="P182" s="18"/>
    </row>
    <row r="183" spans="1:16" s="10" customFormat="1" ht="15" x14ac:dyDescent="0.2">
      <c r="A183" s="74"/>
      <c r="B183" s="74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  <c r="P183" s="18"/>
    </row>
    <row r="184" spans="1:16" s="10" customFormat="1" ht="15" x14ac:dyDescent="0.2">
      <c r="A184" s="74"/>
      <c r="B184" s="74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  <c r="P184" s="18"/>
    </row>
    <row r="185" spans="1:16" s="10" customFormat="1" ht="15" x14ac:dyDescent="0.2">
      <c r="A185" s="74"/>
      <c r="B185" s="74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  <c r="P185" s="18"/>
    </row>
    <row r="186" spans="1:16" s="10" customFormat="1" ht="15" x14ac:dyDescent="0.2">
      <c r="A186" s="74"/>
      <c r="B186" s="74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  <c r="P186" s="18"/>
    </row>
    <row r="187" spans="1:16" s="10" customFormat="1" ht="15" x14ac:dyDescent="0.2">
      <c r="A187" s="74"/>
      <c r="B187" s="74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  <c r="P187" s="18"/>
    </row>
    <row r="188" spans="1:16" s="10" customFormat="1" ht="15" x14ac:dyDescent="0.2">
      <c r="A188" s="74"/>
      <c r="B188" s="74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  <c r="P188" s="18"/>
    </row>
    <row r="189" spans="1:16" s="10" customFormat="1" ht="15" x14ac:dyDescent="0.2">
      <c r="A189" s="74"/>
      <c r="B189" s="74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  <c r="P189" s="18"/>
    </row>
    <row r="190" spans="1:16" s="10" customFormat="1" ht="15" x14ac:dyDescent="0.2">
      <c r="A190" s="74"/>
      <c r="B190" s="74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  <c r="P190" s="18"/>
    </row>
    <row r="191" spans="1:16" s="10" customFormat="1" ht="15" x14ac:dyDescent="0.2">
      <c r="A191" s="74"/>
      <c r="B191" s="74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  <c r="P191" s="18"/>
    </row>
    <row r="192" spans="1:16" s="10" customFormat="1" ht="15" x14ac:dyDescent="0.2">
      <c r="A192" s="74"/>
      <c r="B192" s="74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  <c r="P192" s="18"/>
    </row>
    <row r="193" spans="1:16" s="10" customFormat="1" ht="15" x14ac:dyDescent="0.2">
      <c r="A193" s="74"/>
      <c r="B193" s="74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  <c r="P193" s="18"/>
    </row>
    <row r="194" spans="1:16" s="10" customFormat="1" ht="15" x14ac:dyDescent="0.2">
      <c r="A194" s="74"/>
      <c r="B194" s="74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  <c r="P194" s="18"/>
    </row>
    <row r="195" spans="1:16" s="10" customFormat="1" ht="15" x14ac:dyDescent="0.2">
      <c r="A195" s="74"/>
      <c r="B195" s="74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  <c r="P195" s="18"/>
    </row>
    <row r="196" spans="1:16" s="10" customFormat="1" ht="15" x14ac:dyDescent="0.2">
      <c r="A196" s="74"/>
      <c r="B196" s="74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  <c r="P196" s="18"/>
    </row>
    <row r="197" spans="1:16" s="10" customFormat="1" ht="15" x14ac:dyDescent="0.2">
      <c r="A197" s="74"/>
      <c r="B197" s="74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  <c r="P197" s="18"/>
    </row>
    <row r="198" spans="1:16" s="10" customFormat="1" ht="15" x14ac:dyDescent="0.2">
      <c r="A198" s="74"/>
      <c r="B198" s="74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  <c r="P198" s="18"/>
    </row>
    <row r="199" spans="1:16" s="10" customFormat="1" ht="15" x14ac:dyDescent="0.2">
      <c r="A199" s="74"/>
      <c r="B199" s="74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  <c r="P199" s="18"/>
    </row>
    <row r="200" spans="1:16" s="10" customFormat="1" ht="15" x14ac:dyDescent="0.2">
      <c r="A200" s="74"/>
      <c r="B200" s="74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  <c r="P200" s="18"/>
    </row>
    <row r="201" spans="1:16" s="10" customFormat="1" ht="15" x14ac:dyDescent="0.2">
      <c r="A201" s="74"/>
      <c r="B201" s="74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  <c r="P201" s="18"/>
    </row>
    <row r="202" spans="1:16" s="10" customFormat="1" ht="15" x14ac:dyDescent="0.2">
      <c r="A202" s="74"/>
      <c r="B202" s="74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  <c r="P202" s="18"/>
    </row>
    <row r="203" spans="1:16" s="10" customFormat="1" ht="15" x14ac:dyDescent="0.2">
      <c r="A203" s="74"/>
      <c r="B203" s="74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  <c r="P203" s="18"/>
    </row>
    <row r="204" spans="1:16" s="10" customFormat="1" ht="15" x14ac:dyDescent="0.2">
      <c r="A204" s="74"/>
      <c r="B204" s="74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  <c r="P204" s="18"/>
    </row>
    <row r="205" spans="1:16" s="10" customFormat="1" ht="15" x14ac:dyDescent="0.2">
      <c r="A205" s="74"/>
      <c r="B205" s="74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  <c r="P205" s="18"/>
    </row>
    <row r="206" spans="1:16" s="10" customFormat="1" ht="15" x14ac:dyDescent="0.2">
      <c r="A206" s="74"/>
      <c r="B206" s="74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  <c r="P206" s="18"/>
    </row>
    <row r="207" spans="1:16" s="10" customFormat="1" ht="15" x14ac:dyDescent="0.2">
      <c r="A207" s="74"/>
      <c r="B207" s="74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  <c r="P207" s="18"/>
    </row>
    <row r="208" spans="1:16" s="10" customFormat="1" ht="15" x14ac:dyDescent="0.2">
      <c r="A208" s="74"/>
      <c r="B208" s="74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  <c r="P208" s="18"/>
    </row>
    <row r="209" spans="1:16" s="10" customFormat="1" ht="15" x14ac:dyDescent="0.2">
      <c r="A209" s="74"/>
      <c r="B209" s="74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  <c r="P209" s="18"/>
    </row>
    <row r="210" spans="1:16" s="10" customFormat="1" ht="15" x14ac:dyDescent="0.2">
      <c r="A210" s="74"/>
      <c r="B210" s="74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  <c r="P210" s="18"/>
    </row>
    <row r="211" spans="1:16" s="10" customFormat="1" ht="15" x14ac:dyDescent="0.2">
      <c r="A211" s="74"/>
      <c r="B211" s="74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  <c r="P211" s="18"/>
    </row>
    <row r="212" spans="1:16" s="10" customFormat="1" ht="15" x14ac:dyDescent="0.2">
      <c r="A212" s="74"/>
      <c r="B212" s="74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  <c r="P212" s="18"/>
    </row>
    <row r="213" spans="1:16" s="10" customFormat="1" ht="15" x14ac:dyDescent="0.2">
      <c r="A213" s="74"/>
      <c r="B213" s="74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  <c r="P213" s="18"/>
    </row>
    <row r="214" spans="1:16" s="10" customFormat="1" ht="15" x14ac:dyDescent="0.2">
      <c r="A214" s="74"/>
      <c r="B214" s="74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  <c r="P214" s="18"/>
    </row>
    <row r="215" spans="1:16" s="10" customFormat="1" ht="15" x14ac:dyDescent="0.2">
      <c r="A215" s="74"/>
      <c r="B215" s="74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  <c r="P215" s="18"/>
    </row>
    <row r="216" spans="1:16" s="10" customFormat="1" ht="15" x14ac:dyDescent="0.2">
      <c r="A216" s="74"/>
      <c r="B216" s="74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  <c r="P216" s="18"/>
    </row>
    <row r="217" spans="1:16" s="10" customFormat="1" ht="15" x14ac:dyDescent="0.2">
      <c r="A217" s="74"/>
      <c r="B217" s="74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  <c r="P217" s="18"/>
    </row>
    <row r="218" spans="1:16" s="10" customFormat="1" ht="15" x14ac:dyDescent="0.2">
      <c r="A218" s="74"/>
      <c r="B218" s="74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  <c r="P218" s="18"/>
    </row>
    <row r="219" spans="1:16" s="10" customFormat="1" ht="15" x14ac:dyDescent="0.2">
      <c r="A219" s="74"/>
      <c r="B219" s="74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  <c r="P219" s="18"/>
    </row>
    <row r="220" spans="1:16" s="10" customFormat="1" ht="15" x14ac:dyDescent="0.2">
      <c r="A220" s="74"/>
      <c r="B220" s="74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  <c r="P220" s="18"/>
    </row>
    <row r="221" spans="1:16" s="10" customFormat="1" ht="15" x14ac:dyDescent="0.2">
      <c r="A221" s="74"/>
      <c r="B221" s="74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  <c r="P221" s="18"/>
    </row>
    <row r="222" spans="1:16" s="10" customFormat="1" ht="15" x14ac:dyDescent="0.2">
      <c r="A222" s="74"/>
      <c r="B222" s="74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  <c r="P222" s="18"/>
    </row>
    <row r="223" spans="1:16" s="10" customFormat="1" ht="15" x14ac:dyDescent="0.2">
      <c r="A223" s="74"/>
      <c r="B223" s="74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  <c r="P223" s="18"/>
    </row>
    <row r="224" spans="1:16" s="10" customFormat="1" ht="15" x14ac:dyDescent="0.2">
      <c r="A224" s="74"/>
      <c r="B224" s="74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  <c r="P224" s="18"/>
    </row>
    <row r="225" spans="1:16" s="10" customFormat="1" ht="15" x14ac:dyDescent="0.2">
      <c r="A225" s="74"/>
      <c r="B225" s="74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  <c r="P225" s="18"/>
    </row>
    <row r="226" spans="1:16" s="10" customFormat="1" ht="15" x14ac:dyDescent="0.2">
      <c r="A226" s="74"/>
      <c r="B226" s="74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  <c r="P226" s="18"/>
    </row>
    <row r="227" spans="1:16" s="10" customFormat="1" ht="15" x14ac:dyDescent="0.2">
      <c r="A227" s="74"/>
      <c r="B227" s="74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  <c r="P227" s="18"/>
    </row>
    <row r="228" spans="1:16" s="10" customFormat="1" ht="15" x14ac:dyDescent="0.2">
      <c r="A228" s="74"/>
      <c r="B228" s="74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  <c r="P228" s="18"/>
    </row>
    <row r="229" spans="1:16" s="10" customFormat="1" ht="15" x14ac:dyDescent="0.2">
      <c r="A229" s="74"/>
      <c r="B229" s="74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  <c r="P229" s="18"/>
    </row>
    <row r="230" spans="1:16" s="10" customFormat="1" ht="15" x14ac:dyDescent="0.2">
      <c r="A230" s="74"/>
      <c r="B230" s="74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  <c r="P230" s="18"/>
    </row>
    <row r="231" spans="1:16" s="10" customFormat="1" ht="15" x14ac:dyDescent="0.2">
      <c r="A231" s="74"/>
      <c r="B231" s="74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  <c r="P231" s="18"/>
    </row>
    <row r="232" spans="1:16" s="10" customFormat="1" ht="15" x14ac:dyDescent="0.2">
      <c r="A232" s="74"/>
      <c r="B232" s="74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  <c r="P232" s="18"/>
    </row>
    <row r="233" spans="1:16" s="10" customFormat="1" ht="15" x14ac:dyDescent="0.2">
      <c r="A233" s="74"/>
      <c r="B233" s="74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  <c r="P233" s="18"/>
    </row>
    <row r="234" spans="1:16" s="10" customFormat="1" ht="15" x14ac:dyDescent="0.2">
      <c r="A234" s="74"/>
      <c r="B234" s="74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  <c r="P234" s="18"/>
    </row>
    <row r="235" spans="1:16" s="10" customFormat="1" ht="15" x14ac:dyDescent="0.2">
      <c r="A235" s="74"/>
      <c r="B235" s="74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  <c r="P235" s="18"/>
    </row>
    <row r="236" spans="1:16" s="10" customFormat="1" ht="15" x14ac:dyDescent="0.2">
      <c r="A236" s="74"/>
      <c r="B236" s="74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  <c r="P236" s="18"/>
    </row>
    <row r="237" spans="1:16" s="10" customFormat="1" ht="15" x14ac:dyDescent="0.2">
      <c r="A237" s="74"/>
      <c r="B237" s="74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  <c r="P237" s="18"/>
    </row>
    <row r="238" spans="1:16" s="10" customFormat="1" ht="15" x14ac:dyDescent="0.2">
      <c r="A238" s="74"/>
      <c r="B238" s="74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  <c r="P238" s="18"/>
    </row>
    <row r="239" spans="1:16" s="10" customFormat="1" ht="15" x14ac:dyDescent="0.2">
      <c r="A239" s="74"/>
      <c r="B239" s="74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  <c r="P239" s="18"/>
    </row>
    <row r="240" spans="1:16" s="10" customFormat="1" ht="15" x14ac:dyDescent="0.2">
      <c r="A240" s="74"/>
      <c r="B240" s="74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  <c r="P240" s="18"/>
    </row>
    <row r="241" spans="1:16" s="10" customFormat="1" ht="15" x14ac:dyDescent="0.2">
      <c r="A241" s="74"/>
      <c r="B241" s="74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  <c r="P241" s="18"/>
    </row>
    <row r="242" spans="1:16" s="10" customFormat="1" ht="15" x14ac:dyDescent="0.2">
      <c r="A242" s="74"/>
      <c r="B242" s="74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  <c r="P242" s="18"/>
    </row>
    <row r="243" spans="1:16" s="10" customFormat="1" ht="15" x14ac:dyDescent="0.2">
      <c r="A243" s="74"/>
      <c r="B243" s="74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  <c r="P243" s="18"/>
    </row>
    <row r="244" spans="1:16" s="10" customFormat="1" ht="15" x14ac:dyDescent="0.2">
      <c r="A244" s="74"/>
      <c r="B244" s="74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  <c r="P244" s="18"/>
    </row>
    <row r="245" spans="1:16" s="10" customFormat="1" ht="15" x14ac:dyDescent="0.2">
      <c r="A245" s="74"/>
      <c r="B245" s="74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  <c r="P245" s="18"/>
    </row>
    <row r="246" spans="1:16" s="10" customFormat="1" ht="15" x14ac:dyDescent="0.2">
      <c r="A246" s="74"/>
      <c r="B246" s="74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  <c r="P246" s="18"/>
    </row>
    <row r="247" spans="1:16" s="10" customFormat="1" ht="15" x14ac:dyDescent="0.2">
      <c r="A247" s="74"/>
      <c r="B247" s="74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  <c r="P247" s="18"/>
    </row>
    <row r="248" spans="1:16" s="10" customFormat="1" ht="15" x14ac:dyDescent="0.2">
      <c r="A248" s="74"/>
      <c r="B248" s="74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  <c r="P248" s="18"/>
    </row>
    <row r="249" spans="1:16" s="10" customFormat="1" ht="15" x14ac:dyDescent="0.2">
      <c r="A249" s="74"/>
      <c r="B249" s="74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  <c r="P249" s="18"/>
    </row>
    <row r="250" spans="1:16" s="10" customFormat="1" ht="15" x14ac:dyDescent="0.2">
      <c r="A250" s="74"/>
      <c r="B250" s="74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  <c r="P250" s="18"/>
    </row>
    <row r="251" spans="1:16" s="10" customFormat="1" ht="15" x14ac:dyDescent="0.2">
      <c r="A251" s="74"/>
      <c r="B251" s="74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  <c r="P251" s="18"/>
    </row>
    <row r="252" spans="1:16" s="10" customFormat="1" ht="15" x14ac:dyDescent="0.2">
      <c r="A252" s="74"/>
      <c r="B252" s="74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  <c r="P252" s="18"/>
    </row>
    <row r="253" spans="1:16" s="10" customFormat="1" ht="15" x14ac:dyDescent="0.2">
      <c r="A253" s="74"/>
      <c r="B253" s="74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  <c r="P253" s="18"/>
    </row>
    <row r="254" spans="1:16" s="10" customFormat="1" ht="15" x14ac:dyDescent="0.2">
      <c r="A254" s="74"/>
      <c r="B254" s="74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  <c r="P254" s="18"/>
    </row>
    <row r="255" spans="1:16" s="10" customFormat="1" ht="15" x14ac:dyDescent="0.2">
      <c r="A255" s="74"/>
      <c r="B255" s="74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  <c r="P255" s="18"/>
    </row>
    <row r="256" spans="1:16" s="10" customFormat="1" ht="15" x14ac:dyDescent="0.2">
      <c r="A256" s="74"/>
      <c r="B256" s="74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  <c r="P256" s="18"/>
    </row>
    <row r="257" spans="1:16" s="10" customFormat="1" ht="15" x14ac:dyDescent="0.2">
      <c r="A257" s="74"/>
      <c r="B257" s="74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  <c r="P257" s="18"/>
    </row>
    <row r="258" spans="1:16" s="10" customFormat="1" ht="15" x14ac:dyDescent="0.2">
      <c r="A258" s="74"/>
      <c r="B258" s="74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  <c r="P258" s="18"/>
    </row>
    <row r="259" spans="1:16" s="10" customFormat="1" ht="15" x14ac:dyDescent="0.2">
      <c r="A259" s="74"/>
      <c r="B259" s="74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  <c r="P259" s="18"/>
    </row>
    <row r="260" spans="1:16" s="10" customFormat="1" ht="15" x14ac:dyDescent="0.2">
      <c r="A260" s="74"/>
      <c r="B260" s="74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  <c r="P260" s="18"/>
    </row>
    <row r="261" spans="1:16" s="10" customFormat="1" ht="15" x14ac:dyDescent="0.2">
      <c r="A261" s="74"/>
      <c r="B261" s="74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  <c r="P261" s="18"/>
    </row>
    <row r="262" spans="1:16" s="10" customFormat="1" ht="15" x14ac:dyDescent="0.2">
      <c r="A262" s="74"/>
      <c r="B262" s="74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  <c r="P262" s="18"/>
    </row>
    <row r="263" spans="1:16" s="10" customFormat="1" ht="15" x14ac:dyDescent="0.2">
      <c r="A263" s="74"/>
      <c r="B263" s="74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  <c r="P263" s="18"/>
    </row>
    <row r="264" spans="1:16" s="10" customFormat="1" ht="15" x14ac:dyDescent="0.2">
      <c r="A264" s="74"/>
      <c r="B264" s="74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  <c r="P264" s="18"/>
    </row>
    <row r="265" spans="1:16" s="10" customFormat="1" ht="15" x14ac:dyDescent="0.2">
      <c r="A265" s="74"/>
      <c r="B265" s="74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  <c r="P265" s="18"/>
    </row>
    <row r="266" spans="1:16" s="10" customFormat="1" ht="15" x14ac:dyDescent="0.2">
      <c r="A266" s="74"/>
      <c r="B266" s="74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  <c r="P266" s="18"/>
    </row>
    <row r="267" spans="1:16" s="10" customFormat="1" ht="15" x14ac:dyDescent="0.2">
      <c r="A267" s="74"/>
      <c r="B267" s="74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  <c r="P267" s="18"/>
    </row>
    <row r="268" spans="1:16" s="10" customFormat="1" ht="15" x14ac:dyDescent="0.2">
      <c r="A268" s="74"/>
      <c r="B268" s="74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  <c r="P268" s="18"/>
    </row>
    <row r="269" spans="1:16" s="10" customFormat="1" ht="15" x14ac:dyDescent="0.2">
      <c r="A269" s="74"/>
      <c r="B269" s="74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  <c r="P269" s="18"/>
    </row>
    <row r="270" spans="1:16" s="10" customFormat="1" ht="15" x14ac:dyDescent="0.2">
      <c r="A270" s="74"/>
      <c r="B270" s="74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  <c r="P270" s="18"/>
    </row>
    <row r="271" spans="1:16" s="10" customFormat="1" ht="15" x14ac:dyDescent="0.2">
      <c r="A271" s="74"/>
      <c r="B271" s="74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  <c r="P271" s="18"/>
    </row>
    <row r="272" spans="1:16" s="10" customFormat="1" ht="15" x14ac:dyDescent="0.2">
      <c r="A272" s="74"/>
      <c r="B272" s="74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  <c r="P272" s="18"/>
    </row>
    <row r="273" spans="1:16" s="10" customFormat="1" ht="15" x14ac:dyDescent="0.2">
      <c r="A273" s="74"/>
      <c r="B273" s="74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  <c r="P273" s="18"/>
    </row>
    <row r="274" spans="1:16" s="10" customFormat="1" ht="15" x14ac:dyDescent="0.2">
      <c r="A274" s="74"/>
      <c r="B274" s="74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  <c r="P274" s="18"/>
    </row>
    <row r="275" spans="1:16" s="10" customFormat="1" ht="15" x14ac:dyDescent="0.2">
      <c r="A275" s="74"/>
      <c r="B275" s="74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  <c r="P275" s="18"/>
    </row>
    <row r="276" spans="1:16" s="10" customFormat="1" ht="15" x14ac:dyDescent="0.2">
      <c r="A276" s="74"/>
      <c r="B276" s="74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  <c r="P276" s="18"/>
    </row>
    <row r="277" spans="1:16" s="10" customFormat="1" ht="15" x14ac:dyDescent="0.2">
      <c r="A277" s="74"/>
      <c r="B277" s="74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  <c r="P277" s="18"/>
    </row>
    <row r="278" spans="1:16" s="10" customFormat="1" ht="15" x14ac:dyDescent="0.2">
      <c r="A278" s="74"/>
      <c r="B278" s="74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  <c r="P278" s="18"/>
    </row>
    <row r="279" spans="1:16" s="10" customFormat="1" ht="15" x14ac:dyDescent="0.2">
      <c r="A279" s="74"/>
      <c r="B279" s="74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  <c r="P279" s="18"/>
    </row>
    <row r="280" spans="1:16" s="10" customFormat="1" ht="15" x14ac:dyDescent="0.2">
      <c r="A280" s="74"/>
      <c r="B280" s="74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  <c r="P280" s="18"/>
    </row>
    <row r="281" spans="1:16" s="10" customFormat="1" ht="15" x14ac:dyDescent="0.2">
      <c r="A281" s="74"/>
      <c r="B281" s="74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  <c r="P281" s="18"/>
    </row>
    <row r="282" spans="1:16" s="10" customFormat="1" ht="15" x14ac:dyDescent="0.2">
      <c r="A282" s="74"/>
      <c r="B282" s="74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  <c r="P282" s="18"/>
    </row>
    <row r="283" spans="1:16" s="10" customFormat="1" ht="15" x14ac:dyDescent="0.2">
      <c r="A283" s="74"/>
      <c r="B283" s="74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  <c r="P283" s="18"/>
    </row>
    <row r="284" spans="1:16" s="10" customFormat="1" ht="15" x14ac:dyDescent="0.2">
      <c r="A284" s="74"/>
      <c r="B284" s="74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  <c r="P284" s="18"/>
    </row>
    <row r="285" spans="1:16" s="10" customFormat="1" ht="15" x14ac:dyDescent="0.2">
      <c r="A285" s="74"/>
      <c r="B285" s="74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  <c r="P285" s="18"/>
    </row>
    <row r="286" spans="1:16" s="10" customFormat="1" ht="15" x14ac:dyDescent="0.2">
      <c r="A286" s="74"/>
      <c r="B286" s="74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  <c r="P286" s="18"/>
    </row>
    <row r="287" spans="1:16" s="10" customFormat="1" ht="15" x14ac:dyDescent="0.2">
      <c r="A287" s="74"/>
      <c r="B287" s="74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  <c r="P287" s="18"/>
    </row>
    <row r="288" spans="1:16" s="10" customFormat="1" ht="15" x14ac:dyDescent="0.2">
      <c r="A288" s="74"/>
      <c r="B288" s="74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  <c r="P288" s="18"/>
    </row>
    <row r="289" spans="1:16" s="10" customFormat="1" ht="15" x14ac:dyDescent="0.2">
      <c r="A289" s="74"/>
      <c r="B289" s="74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  <c r="P289" s="18"/>
    </row>
    <row r="290" spans="1:16" s="10" customFormat="1" ht="15" x14ac:dyDescent="0.2">
      <c r="A290" s="74"/>
      <c r="B290" s="74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  <c r="P290" s="18"/>
    </row>
    <row r="291" spans="1:16" s="10" customFormat="1" ht="15" x14ac:dyDescent="0.2">
      <c r="A291" s="74"/>
      <c r="B291" s="74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  <c r="P291" s="18"/>
    </row>
    <row r="292" spans="1:16" s="10" customFormat="1" ht="15" x14ac:dyDescent="0.2">
      <c r="A292" s="74"/>
      <c r="B292" s="74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  <c r="P292" s="18"/>
    </row>
    <row r="293" spans="1:16" s="10" customFormat="1" ht="15" x14ac:dyDescent="0.2">
      <c r="A293" s="74"/>
      <c r="B293" s="74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  <c r="P293" s="18"/>
    </row>
    <row r="294" spans="1:16" s="10" customFormat="1" ht="15" x14ac:dyDescent="0.2">
      <c r="A294" s="74"/>
      <c r="B294" s="74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  <c r="P294" s="18"/>
    </row>
    <row r="295" spans="1:16" s="10" customFormat="1" ht="15" x14ac:dyDescent="0.2">
      <c r="A295" s="74"/>
      <c r="B295" s="74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  <c r="P295" s="18"/>
    </row>
    <row r="296" spans="1:16" s="10" customFormat="1" ht="15" x14ac:dyDescent="0.2">
      <c r="A296" s="74"/>
      <c r="B296" s="74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  <c r="P296" s="18"/>
    </row>
    <row r="297" spans="1:16" s="10" customFormat="1" ht="15" x14ac:dyDescent="0.2">
      <c r="A297" s="74"/>
      <c r="B297" s="74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  <c r="P297" s="18"/>
    </row>
    <row r="298" spans="1:16" s="10" customFormat="1" ht="15" x14ac:dyDescent="0.2">
      <c r="A298" s="74"/>
      <c r="B298" s="74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  <c r="P298" s="18"/>
    </row>
    <row r="299" spans="1:16" s="10" customFormat="1" ht="15" x14ac:dyDescent="0.2">
      <c r="A299" s="74"/>
      <c r="B299" s="74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  <c r="P299" s="18"/>
    </row>
    <row r="300" spans="1:16" s="10" customFormat="1" ht="15" x14ac:dyDescent="0.2">
      <c r="A300" s="74"/>
      <c r="B300" s="74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  <c r="P300" s="18"/>
    </row>
    <row r="301" spans="1:16" s="10" customFormat="1" ht="15" x14ac:dyDescent="0.2">
      <c r="A301" s="74"/>
      <c r="B301" s="74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  <c r="P301" s="18"/>
    </row>
    <row r="302" spans="1:16" s="10" customFormat="1" ht="15" x14ac:dyDescent="0.2">
      <c r="A302" s="74"/>
      <c r="B302" s="74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  <c r="P302" s="18"/>
    </row>
    <row r="303" spans="1:16" s="10" customFormat="1" ht="15" x14ac:dyDescent="0.2">
      <c r="A303" s="74"/>
      <c r="B303" s="74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  <c r="P303" s="18"/>
    </row>
    <row r="304" spans="1:16" s="10" customFormat="1" ht="15" x14ac:dyDescent="0.2">
      <c r="A304" s="74"/>
      <c r="B304" s="74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  <c r="P304" s="18"/>
    </row>
    <row r="305" spans="1:16" s="10" customFormat="1" ht="15" x14ac:dyDescent="0.2">
      <c r="A305" s="74"/>
      <c r="B305" s="74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  <c r="P305" s="18"/>
    </row>
    <row r="306" spans="1:16" s="10" customFormat="1" ht="15" x14ac:dyDescent="0.2">
      <c r="A306" s="74"/>
      <c r="B306" s="74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  <c r="P306" s="18"/>
    </row>
    <row r="307" spans="1:16" s="10" customFormat="1" ht="15" x14ac:dyDescent="0.2">
      <c r="A307" s="74"/>
      <c r="B307" s="74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  <c r="P307" s="18"/>
    </row>
    <row r="308" spans="1:16" s="10" customFormat="1" ht="15" x14ac:dyDescent="0.2">
      <c r="A308" s="74"/>
      <c r="B308" s="74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  <c r="P308" s="18"/>
    </row>
    <row r="309" spans="1:16" s="10" customFormat="1" ht="15" x14ac:dyDescent="0.2">
      <c r="A309" s="74"/>
      <c r="B309" s="74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  <c r="P309" s="18"/>
    </row>
    <row r="310" spans="1:16" s="10" customFormat="1" ht="15" x14ac:dyDescent="0.2">
      <c r="A310" s="74"/>
      <c r="B310" s="74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  <c r="P310" s="18"/>
    </row>
    <row r="311" spans="1:16" s="10" customFormat="1" ht="15" x14ac:dyDescent="0.2">
      <c r="A311" s="74"/>
      <c r="B311" s="74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  <c r="P311" s="18"/>
    </row>
    <row r="312" spans="1:16" s="10" customFormat="1" ht="15" x14ac:dyDescent="0.2">
      <c r="A312" s="74"/>
      <c r="B312" s="74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  <c r="P312" s="18"/>
    </row>
    <row r="313" spans="1:16" s="10" customFormat="1" ht="15" x14ac:dyDescent="0.2">
      <c r="A313" s="74"/>
      <c r="B313" s="74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  <c r="P313" s="18"/>
    </row>
    <row r="314" spans="1:16" s="10" customFormat="1" ht="15" x14ac:dyDescent="0.2">
      <c r="A314" s="74"/>
      <c r="B314" s="74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  <c r="P314" s="18"/>
    </row>
    <row r="315" spans="1:16" s="10" customFormat="1" ht="15" x14ac:dyDescent="0.2">
      <c r="A315" s="74"/>
      <c r="B315" s="74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  <c r="P315" s="18"/>
    </row>
    <row r="316" spans="1:16" s="10" customFormat="1" ht="15" x14ac:dyDescent="0.2">
      <c r="A316" s="74"/>
      <c r="B316" s="74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  <c r="P316" s="18"/>
    </row>
    <row r="317" spans="1:16" s="10" customFormat="1" ht="15" x14ac:dyDescent="0.2">
      <c r="A317" s="74"/>
      <c r="B317" s="74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  <c r="P317" s="18"/>
    </row>
    <row r="318" spans="1:16" s="10" customFormat="1" ht="15" x14ac:dyDescent="0.2">
      <c r="A318" s="74"/>
      <c r="B318" s="74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  <c r="P318" s="18"/>
    </row>
    <row r="319" spans="1:16" s="10" customFormat="1" ht="15" x14ac:dyDescent="0.2">
      <c r="A319" s="74"/>
      <c r="B319" s="74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  <c r="P319" s="18"/>
    </row>
    <row r="320" spans="1:16" s="10" customFormat="1" ht="15" x14ac:dyDescent="0.2">
      <c r="A320" s="74"/>
      <c r="B320" s="74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  <c r="P320" s="18"/>
    </row>
    <row r="321" spans="1:16" s="10" customFormat="1" ht="15" x14ac:dyDescent="0.2">
      <c r="A321" s="74"/>
      <c r="B321" s="74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  <c r="P321" s="18"/>
    </row>
    <row r="322" spans="1:16" s="10" customFormat="1" ht="15" x14ac:dyDescent="0.2">
      <c r="A322" s="74"/>
      <c r="B322" s="74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  <c r="P322" s="18"/>
    </row>
    <row r="323" spans="1:16" s="10" customFormat="1" ht="15" x14ac:dyDescent="0.2">
      <c r="A323" s="74"/>
      <c r="B323" s="74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  <c r="P323" s="18"/>
    </row>
    <row r="324" spans="1:16" s="10" customFormat="1" ht="15" x14ac:dyDescent="0.2">
      <c r="A324" s="74"/>
      <c r="B324" s="74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  <c r="P324" s="18"/>
    </row>
    <row r="325" spans="1:16" s="10" customFormat="1" ht="15" x14ac:dyDescent="0.2">
      <c r="A325" s="74"/>
      <c r="B325" s="74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  <c r="P325" s="18"/>
    </row>
    <row r="326" spans="1:16" s="10" customFormat="1" ht="15" x14ac:dyDescent="0.2">
      <c r="A326" s="74"/>
      <c r="B326" s="74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  <c r="P326" s="18"/>
    </row>
    <row r="327" spans="1:16" s="10" customFormat="1" ht="15" x14ac:dyDescent="0.2">
      <c r="A327" s="74"/>
      <c r="B327" s="74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  <c r="P327" s="18"/>
    </row>
    <row r="328" spans="1:16" s="10" customFormat="1" ht="15" x14ac:dyDescent="0.2">
      <c r="A328" s="74"/>
      <c r="B328" s="74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  <c r="P328" s="18"/>
    </row>
    <row r="329" spans="1:16" s="10" customFormat="1" ht="15" x14ac:dyDescent="0.2">
      <c r="A329" s="74"/>
      <c r="B329" s="74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  <c r="P329" s="18"/>
    </row>
    <row r="330" spans="1:16" s="10" customFormat="1" ht="15" x14ac:dyDescent="0.2">
      <c r="A330" s="74"/>
      <c r="B330" s="74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  <c r="P330" s="18"/>
    </row>
    <row r="331" spans="1:16" s="10" customFormat="1" ht="15" x14ac:dyDescent="0.2">
      <c r="A331" s="74"/>
      <c r="B331" s="74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  <c r="P331" s="18"/>
    </row>
    <row r="332" spans="1:16" s="10" customFormat="1" ht="15" x14ac:dyDescent="0.2">
      <c r="A332" s="74"/>
      <c r="B332" s="74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  <c r="P332" s="18"/>
    </row>
    <row r="333" spans="1:16" s="10" customFormat="1" ht="15" x14ac:dyDescent="0.2">
      <c r="A333" s="74"/>
      <c r="B333" s="74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  <c r="P333" s="18"/>
    </row>
    <row r="334" spans="1:16" s="10" customFormat="1" ht="15" x14ac:dyDescent="0.2">
      <c r="A334" s="74"/>
      <c r="B334" s="74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  <c r="P334" s="18"/>
    </row>
    <row r="335" spans="1:16" s="10" customFormat="1" ht="15" x14ac:dyDescent="0.2">
      <c r="A335" s="74"/>
      <c r="B335" s="74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  <c r="P335" s="18"/>
    </row>
    <row r="336" spans="1:16" s="10" customFormat="1" ht="15" x14ac:dyDescent="0.2">
      <c r="A336" s="74"/>
      <c r="B336" s="74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  <c r="P336" s="18"/>
    </row>
    <row r="337" spans="1:16" s="10" customFormat="1" ht="15" x14ac:dyDescent="0.2">
      <c r="A337" s="74"/>
      <c r="B337" s="74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  <c r="P337" s="18"/>
    </row>
    <row r="338" spans="1:16" s="10" customFormat="1" ht="15" x14ac:dyDescent="0.2">
      <c r="A338" s="74"/>
      <c r="B338" s="74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  <c r="P338" s="18"/>
    </row>
    <row r="339" spans="1:16" s="10" customFormat="1" ht="15" x14ac:dyDescent="0.2">
      <c r="A339" s="74"/>
      <c r="B339" s="74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  <c r="P339" s="18"/>
    </row>
    <row r="340" spans="1:16" s="10" customFormat="1" ht="15" x14ac:dyDescent="0.2">
      <c r="A340" s="74"/>
      <c r="B340" s="74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  <c r="P340" s="18"/>
    </row>
    <row r="341" spans="1:16" s="10" customFormat="1" ht="15" x14ac:dyDescent="0.2">
      <c r="A341" s="74"/>
      <c r="B341" s="74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  <c r="P341" s="18"/>
    </row>
    <row r="342" spans="1:16" s="10" customFormat="1" ht="15" x14ac:dyDescent="0.2">
      <c r="A342" s="74"/>
      <c r="B342" s="74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  <c r="P342" s="18"/>
    </row>
    <row r="343" spans="1:16" s="10" customFormat="1" ht="15" x14ac:dyDescent="0.2">
      <c r="A343" s="74"/>
      <c r="B343" s="74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  <c r="P343" s="18"/>
    </row>
    <row r="344" spans="1:16" s="10" customFormat="1" ht="15" x14ac:dyDescent="0.2">
      <c r="A344" s="74"/>
      <c r="B344" s="74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  <c r="P344" s="18"/>
    </row>
    <row r="345" spans="1:16" s="10" customFormat="1" ht="15" x14ac:dyDescent="0.2">
      <c r="A345" s="74"/>
      <c r="B345" s="74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  <c r="P345" s="18"/>
    </row>
    <row r="346" spans="1:16" s="10" customFormat="1" ht="15" x14ac:dyDescent="0.2">
      <c r="A346" s="74"/>
      <c r="B346" s="74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  <c r="P346" s="18"/>
    </row>
    <row r="347" spans="1:16" s="10" customFormat="1" ht="15" x14ac:dyDescent="0.2">
      <c r="A347" s="74"/>
      <c r="B347" s="74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  <c r="P347" s="18"/>
    </row>
    <row r="348" spans="1:16" s="10" customFormat="1" ht="15" x14ac:dyDescent="0.2">
      <c r="A348" s="74"/>
      <c r="B348" s="74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  <c r="P348" s="18"/>
    </row>
    <row r="349" spans="1:16" s="10" customFormat="1" ht="15" x14ac:dyDescent="0.2">
      <c r="A349" s="74"/>
      <c r="B349" s="74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  <c r="P349" s="18"/>
    </row>
    <row r="350" spans="1:16" s="10" customFormat="1" ht="15" x14ac:dyDescent="0.2">
      <c r="A350" s="74"/>
      <c r="B350" s="74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  <c r="P350" s="18"/>
    </row>
    <row r="351" spans="1:16" s="10" customFormat="1" ht="15" x14ac:dyDescent="0.2">
      <c r="A351" s="74"/>
      <c r="B351" s="74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  <c r="P351" s="18"/>
    </row>
    <row r="352" spans="1:16" s="10" customFormat="1" ht="15" x14ac:dyDescent="0.2">
      <c r="A352" s="74"/>
      <c r="B352" s="74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  <c r="P352" s="18"/>
    </row>
    <row r="353" spans="1:16" s="10" customFormat="1" ht="15" x14ac:dyDescent="0.2">
      <c r="A353" s="74"/>
      <c r="B353" s="74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  <c r="P353" s="18"/>
    </row>
    <row r="354" spans="1:16" s="10" customFormat="1" ht="15" x14ac:dyDescent="0.2">
      <c r="A354" s="74"/>
      <c r="B354" s="74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  <c r="P354" s="18"/>
    </row>
    <row r="355" spans="1:16" s="10" customFormat="1" ht="15" x14ac:dyDescent="0.2">
      <c r="A355" s="74"/>
      <c r="B355" s="74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  <c r="P355" s="18"/>
    </row>
    <row r="356" spans="1:16" s="10" customFormat="1" ht="15" x14ac:dyDescent="0.2">
      <c r="A356" s="74"/>
      <c r="B356" s="74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  <c r="P356" s="18"/>
    </row>
    <row r="357" spans="1:16" s="10" customFormat="1" ht="15" x14ac:dyDescent="0.2">
      <c r="A357" s="74"/>
      <c r="B357" s="74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  <c r="P357" s="18"/>
    </row>
    <row r="358" spans="1:16" s="10" customFormat="1" ht="15" x14ac:dyDescent="0.2">
      <c r="A358" s="74"/>
      <c r="B358" s="74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  <c r="P358" s="18"/>
    </row>
    <row r="359" spans="1:16" s="10" customFormat="1" ht="15" x14ac:dyDescent="0.2">
      <c r="A359" s="74"/>
      <c r="B359" s="74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  <c r="P359" s="18"/>
    </row>
    <row r="360" spans="1:16" s="10" customFormat="1" ht="15" x14ac:dyDescent="0.2">
      <c r="A360" s="74"/>
      <c r="B360" s="74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  <c r="P360" s="18"/>
    </row>
    <row r="361" spans="1:16" s="10" customFormat="1" ht="15" x14ac:dyDescent="0.2">
      <c r="A361" s="74"/>
      <c r="B361" s="74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  <c r="P361" s="18"/>
    </row>
    <row r="362" spans="1:16" s="10" customFormat="1" ht="15" x14ac:dyDescent="0.2">
      <c r="A362" s="74"/>
      <c r="B362" s="74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  <c r="P362" s="18"/>
    </row>
    <row r="363" spans="1:16" s="10" customFormat="1" ht="15" x14ac:dyDescent="0.2">
      <c r="A363" s="74"/>
      <c r="B363" s="74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  <c r="P363" s="18"/>
    </row>
    <row r="364" spans="1:16" s="10" customFormat="1" ht="15" x14ac:dyDescent="0.2">
      <c r="A364" s="74"/>
      <c r="B364" s="74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  <c r="P364" s="18"/>
    </row>
    <row r="365" spans="1:16" s="10" customFormat="1" ht="15" x14ac:dyDescent="0.2">
      <c r="A365" s="74"/>
      <c r="B365" s="74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  <c r="P365" s="18"/>
    </row>
    <row r="366" spans="1:16" s="10" customFormat="1" ht="15" x14ac:dyDescent="0.2">
      <c r="A366" s="74"/>
      <c r="B366" s="74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  <c r="P366" s="18"/>
    </row>
    <row r="367" spans="1:16" s="10" customFormat="1" ht="15" x14ac:dyDescent="0.2">
      <c r="A367" s="74"/>
      <c r="B367" s="74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  <c r="P367" s="18"/>
    </row>
    <row r="368" spans="1:16" s="10" customFormat="1" ht="15" x14ac:dyDescent="0.2">
      <c r="A368" s="74"/>
      <c r="B368" s="74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  <c r="P368" s="18"/>
    </row>
    <row r="369" spans="1:16" s="10" customFormat="1" ht="15" x14ac:dyDescent="0.2">
      <c r="A369" s="74"/>
      <c r="B369" s="74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  <c r="P369" s="18"/>
    </row>
    <row r="370" spans="1:16" s="10" customFormat="1" ht="15" x14ac:dyDescent="0.2">
      <c r="A370" s="74"/>
      <c r="B370" s="74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  <c r="P370" s="18"/>
    </row>
    <row r="371" spans="1:16" s="10" customFormat="1" ht="15" x14ac:dyDescent="0.2">
      <c r="A371" s="74"/>
      <c r="B371" s="74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  <c r="P371" s="18"/>
    </row>
    <row r="372" spans="1:16" s="10" customFormat="1" ht="15" x14ac:dyDescent="0.2">
      <c r="A372" s="74"/>
      <c r="B372" s="74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  <c r="P372" s="18"/>
    </row>
    <row r="373" spans="1:16" s="10" customFormat="1" ht="15" x14ac:dyDescent="0.2">
      <c r="A373" s="74"/>
      <c r="B373" s="74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  <c r="P373" s="18"/>
    </row>
    <row r="374" spans="1:16" s="10" customFormat="1" ht="15" x14ac:dyDescent="0.2">
      <c r="A374" s="74"/>
      <c r="B374" s="74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  <c r="P374" s="18"/>
    </row>
    <row r="375" spans="1:16" s="10" customFormat="1" ht="15" x14ac:dyDescent="0.2">
      <c r="A375" s="74"/>
      <c r="B375" s="74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  <c r="P375" s="18"/>
    </row>
    <row r="376" spans="1:16" s="10" customFormat="1" ht="15" x14ac:dyDescent="0.2">
      <c r="A376" s="74"/>
      <c r="B376" s="74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  <c r="P376" s="18"/>
    </row>
    <row r="377" spans="1:16" s="10" customFormat="1" ht="15" x14ac:dyDescent="0.2">
      <c r="A377" s="74"/>
      <c r="B377" s="74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  <c r="P377" s="18"/>
    </row>
    <row r="378" spans="1:16" s="10" customFormat="1" ht="15" x14ac:dyDescent="0.2">
      <c r="A378" s="74"/>
      <c r="B378" s="74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  <c r="P378" s="18"/>
    </row>
    <row r="379" spans="1:16" s="10" customFormat="1" ht="15" x14ac:dyDescent="0.2">
      <c r="A379" s="74"/>
      <c r="B379" s="74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  <c r="P379" s="18"/>
    </row>
    <row r="380" spans="1:16" s="10" customFormat="1" ht="15" x14ac:dyDescent="0.2">
      <c r="A380" s="74"/>
      <c r="B380" s="74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  <c r="P380" s="18"/>
    </row>
    <row r="381" spans="1:16" s="10" customFormat="1" ht="15" x14ac:dyDescent="0.2">
      <c r="A381" s="74"/>
      <c r="B381" s="74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  <c r="P381" s="18"/>
    </row>
    <row r="382" spans="1:16" s="10" customFormat="1" ht="15" x14ac:dyDescent="0.2">
      <c r="A382" s="74"/>
      <c r="B382" s="74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  <c r="P382" s="18"/>
    </row>
    <row r="383" spans="1:16" s="10" customFormat="1" ht="15" x14ac:dyDescent="0.2">
      <c r="A383" s="74"/>
      <c r="B383" s="74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  <c r="P383" s="18"/>
    </row>
    <row r="384" spans="1:16" s="10" customFormat="1" ht="15" x14ac:dyDescent="0.2">
      <c r="A384" s="74"/>
      <c r="B384" s="74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  <c r="P384" s="18"/>
    </row>
    <row r="385" spans="1:16" s="10" customFormat="1" ht="15" x14ac:dyDescent="0.2">
      <c r="A385" s="74"/>
      <c r="B385" s="74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  <c r="P385" s="18"/>
    </row>
    <row r="386" spans="1:16" s="10" customFormat="1" ht="15" x14ac:dyDescent="0.2">
      <c r="A386" s="74"/>
      <c r="B386" s="74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  <c r="P386" s="18"/>
    </row>
    <row r="387" spans="1:16" s="10" customFormat="1" ht="15" x14ac:dyDescent="0.2">
      <c r="A387" s="74"/>
      <c r="B387" s="74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  <c r="P387" s="18"/>
    </row>
    <row r="388" spans="1:16" s="10" customFormat="1" ht="15" x14ac:dyDescent="0.2">
      <c r="A388" s="74"/>
      <c r="B388" s="74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  <c r="P388" s="18"/>
    </row>
    <row r="389" spans="1:16" s="10" customFormat="1" ht="15" x14ac:dyDescent="0.2">
      <c r="A389" s="74"/>
      <c r="B389" s="74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  <c r="P389" s="18"/>
    </row>
    <row r="390" spans="1:16" s="10" customFormat="1" ht="15" x14ac:dyDescent="0.2">
      <c r="A390" s="74"/>
      <c r="B390" s="74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  <c r="P390" s="18"/>
    </row>
    <row r="391" spans="1:16" s="10" customFormat="1" ht="15" x14ac:dyDescent="0.2">
      <c r="A391" s="74"/>
      <c r="B391" s="74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  <c r="P391" s="18"/>
    </row>
    <row r="392" spans="1:16" s="10" customFormat="1" ht="15" x14ac:dyDescent="0.2">
      <c r="A392" s="74"/>
      <c r="B392" s="74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  <c r="P392" s="18"/>
    </row>
    <row r="393" spans="1:16" s="10" customFormat="1" ht="15" x14ac:dyDescent="0.2">
      <c r="A393" s="74"/>
      <c r="B393" s="74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  <c r="P393" s="18"/>
    </row>
    <row r="394" spans="1:16" s="10" customFormat="1" ht="15" x14ac:dyDescent="0.2">
      <c r="A394" s="74"/>
      <c r="B394" s="74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  <c r="P394" s="18"/>
    </row>
    <row r="395" spans="1:16" s="10" customFormat="1" ht="15" x14ac:dyDescent="0.2">
      <c r="A395" s="74"/>
      <c r="B395" s="74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  <c r="P395" s="18"/>
    </row>
    <row r="396" spans="1:16" s="10" customFormat="1" ht="15" x14ac:dyDescent="0.2">
      <c r="A396" s="74"/>
      <c r="B396" s="74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  <c r="P396" s="18"/>
    </row>
    <row r="397" spans="1:16" s="10" customFormat="1" ht="15" x14ac:dyDescent="0.2">
      <c r="A397" s="74"/>
      <c r="B397" s="74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  <c r="P397" s="18"/>
    </row>
    <row r="398" spans="1:16" s="10" customFormat="1" ht="15" x14ac:dyDescent="0.2">
      <c r="A398" s="74"/>
      <c r="B398" s="74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  <c r="P398" s="18"/>
    </row>
    <row r="399" spans="1:16" s="10" customFormat="1" ht="15" x14ac:dyDescent="0.2">
      <c r="A399" s="74"/>
      <c r="B399" s="74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  <c r="P399" s="18"/>
    </row>
    <row r="400" spans="1:16" s="10" customFormat="1" ht="15" x14ac:dyDescent="0.2">
      <c r="A400" s="74"/>
      <c r="B400" s="74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  <c r="P400" s="18"/>
    </row>
    <row r="401" spans="1:16" s="10" customFormat="1" ht="15" x14ac:dyDescent="0.2">
      <c r="A401" s="74"/>
      <c r="B401" s="74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  <c r="P401" s="18"/>
    </row>
    <row r="402" spans="1:16" s="10" customFormat="1" ht="15" x14ac:dyDescent="0.2">
      <c r="A402" s="74"/>
      <c r="B402" s="74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  <c r="P402" s="18"/>
    </row>
    <row r="403" spans="1:16" s="10" customFormat="1" ht="15" x14ac:dyDescent="0.2">
      <c r="A403" s="74"/>
      <c r="B403" s="74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  <c r="P403" s="18"/>
    </row>
    <row r="404" spans="1:16" s="10" customFormat="1" ht="15" x14ac:dyDescent="0.2">
      <c r="A404" s="74"/>
      <c r="B404" s="74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  <c r="P404" s="18"/>
    </row>
    <row r="405" spans="1:16" s="10" customFormat="1" ht="15" x14ac:dyDescent="0.2">
      <c r="A405" s="74"/>
      <c r="B405" s="74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  <c r="P405" s="18"/>
    </row>
    <row r="406" spans="1:16" s="10" customFormat="1" ht="15" x14ac:dyDescent="0.2">
      <c r="A406" s="74"/>
      <c r="B406" s="74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  <c r="P406" s="18"/>
    </row>
    <row r="407" spans="1:16" s="10" customFormat="1" ht="15" x14ac:dyDescent="0.2">
      <c r="A407" s="74"/>
      <c r="B407" s="74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  <c r="P407" s="18"/>
    </row>
    <row r="408" spans="1:16" s="10" customFormat="1" ht="15" x14ac:dyDescent="0.2">
      <c r="A408" s="74"/>
      <c r="B408" s="74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  <c r="P408" s="18"/>
    </row>
    <row r="409" spans="1:16" s="10" customFormat="1" ht="15" x14ac:dyDescent="0.2">
      <c r="A409" s="74"/>
      <c r="B409" s="74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  <c r="P409" s="18"/>
    </row>
    <row r="410" spans="1:16" s="10" customFormat="1" ht="15" x14ac:dyDescent="0.2">
      <c r="A410" s="74"/>
      <c r="B410" s="74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  <c r="P410" s="18"/>
    </row>
    <row r="411" spans="1:16" s="10" customFormat="1" ht="15" x14ac:dyDescent="0.2">
      <c r="A411" s="74"/>
      <c r="B411" s="74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  <c r="P411" s="18"/>
    </row>
    <row r="412" spans="1:16" s="10" customFormat="1" ht="15" x14ac:dyDescent="0.2">
      <c r="A412" s="74"/>
      <c r="B412" s="74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  <c r="P412" s="18"/>
    </row>
    <row r="413" spans="1:16" s="10" customFormat="1" ht="15" x14ac:dyDescent="0.2">
      <c r="A413" s="74"/>
      <c r="B413" s="74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  <c r="P413" s="18"/>
    </row>
    <row r="414" spans="1:16" s="10" customFormat="1" ht="15" x14ac:dyDescent="0.2">
      <c r="A414" s="74"/>
      <c r="B414" s="74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  <c r="P414" s="18"/>
    </row>
    <row r="415" spans="1:16" s="10" customFormat="1" ht="15" x14ac:dyDescent="0.2">
      <c r="A415" s="74"/>
      <c r="B415" s="74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  <c r="P415" s="18"/>
    </row>
    <row r="416" spans="1:16" s="10" customFormat="1" ht="15" x14ac:dyDescent="0.2">
      <c r="A416" s="74"/>
      <c r="B416" s="74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  <c r="P416" s="18"/>
    </row>
    <row r="417" spans="1:16" s="10" customFormat="1" ht="15" x14ac:dyDescent="0.2">
      <c r="A417" s="74"/>
      <c r="B417" s="74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  <c r="P417" s="18"/>
    </row>
    <row r="418" spans="1:16" s="10" customFormat="1" ht="15" x14ac:dyDescent="0.2">
      <c r="A418" s="74"/>
      <c r="B418" s="74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  <c r="P418" s="18"/>
    </row>
    <row r="419" spans="1:16" s="10" customFormat="1" ht="15" x14ac:dyDescent="0.2">
      <c r="A419" s="74"/>
      <c r="B419" s="74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  <c r="P419" s="18"/>
    </row>
    <row r="420" spans="1:16" s="10" customFormat="1" ht="15" x14ac:dyDescent="0.2">
      <c r="A420" s="74"/>
      <c r="B420" s="74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  <c r="P420" s="18"/>
    </row>
    <row r="421" spans="1:16" s="10" customFormat="1" ht="15" x14ac:dyDescent="0.2">
      <c r="A421" s="74"/>
      <c r="B421" s="74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  <c r="P421" s="18"/>
    </row>
    <row r="422" spans="1:16" s="10" customFormat="1" ht="15" x14ac:dyDescent="0.2">
      <c r="A422" s="74"/>
      <c r="B422" s="74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  <c r="P422" s="18"/>
    </row>
    <row r="423" spans="1:16" s="10" customFormat="1" ht="15" x14ac:dyDescent="0.2">
      <c r="A423" s="74"/>
      <c r="B423" s="74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  <c r="P423" s="18"/>
    </row>
    <row r="424" spans="1:16" s="10" customFormat="1" ht="15" x14ac:dyDescent="0.2">
      <c r="A424" s="74"/>
      <c r="B424" s="74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  <c r="P424" s="18"/>
    </row>
    <row r="425" spans="1:16" s="10" customFormat="1" ht="15" x14ac:dyDescent="0.2">
      <c r="A425" s="74"/>
      <c r="B425" s="74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  <c r="P425" s="18"/>
    </row>
    <row r="426" spans="1:16" s="10" customFormat="1" ht="15" x14ac:dyDescent="0.2">
      <c r="A426" s="74"/>
      <c r="B426" s="74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  <c r="P426" s="18"/>
    </row>
    <row r="427" spans="1:16" s="10" customFormat="1" ht="15" x14ac:dyDescent="0.2">
      <c r="A427" s="74"/>
      <c r="B427" s="74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  <c r="P427" s="18"/>
    </row>
    <row r="428" spans="1:16" s="10" customFormat="1" ht="15" x14ac:dyDescent="0.2">
      <c r="A428" s="74"/>
      <c r="B428" s="74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  <c r="P428" s="18"/>
    </row>
    <row r="429" spans="1:16" s="10" customFormat="1" ht="15" x14ac:dyDescent="0.2">
      <c r="A429" s="74"/>
      <c r="B429" s="74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  <c r="P429" s="18"/>
    </row>
    <row r="430" spans="1:16" s="10" customFormat="1" ht="15" x14ac:dyDescent="0.2">
      <c r="A430" s="74"/>
      <c r="B430" s="74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  <c r="P430" s="18"/>
    </row>
    <row r="431" spans="1:16" s="10" customFormat="1" ht="15" x14ac:dyDescent="0.2">
      <c r="A431" s="74"/>
      <c r="B431" s="74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  <c r="P431" s="18"/>
    </row>
    <row r="432" spans="1:16" s="10" customFormat="1" ht="15" x14ac:dyDescent="0.2">
      <c r="A432" s="74"/>
      <c r="B432" s="74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  <c r="P432" s="18"/>
    </row>
    <row r="433" spans="1:16" s="10" customFormat="1" ht="15" x14ac:dyDescent="0.2">
      <c r="A433" s="74"/>
      <c r="B433" s="74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  <c r="P433" s="18"/>
    </row>
    <row r="434" spans="1:16" s="10" customFormat="1" ht="15" x14ac:dyDescent="0.2">
      <c r="A434" s="74"/>
      <c r="B434" s="74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  <c r="P434" s="18"/>
    </row>
    <row r="435" spans="1:16" s="10" customFormat="1" ht="15" x14ac:dyDescent="0.2">
      <c r="A435" s="74"/>
      <c r="B435" s="74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  <c r="P435" s="18"/>
    </row>
    <row r="436" spans="1:16" s="10" customFormat="1" ht="15" x14ac:dyDescent="0.2">
      <c r="A436" s="74"/>
      <c r="B436" s="74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  <c r="P436" s="18"/>
    </row>
    <row r="437" spans="1:16" s="10" customFormat="1" ht="15" x14ac:dyDescent="0.2">
      <c r="A437" s="74"/>
      <c r="B437" s="74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  <c r="P437" s="18"/>
    </row>
    <row r="438" spans="1:16" s="10" customFormat="1" ht="15" x14ac:dyDescent="0.2">
      <c r="A438" s="74"/>
      <c r="B438" s="74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  <c r="P438" s="18"/>
    </row>
    <row r="439" spans="1:16" s="10" customFormat="1" ht="15" x14ac:dyDescent="0.2">
      <c r="A439" s="74"/>
      <c r="B439" s="74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  <c r="P439" s="18"/>
    </row>
    <row r="440" spans="1:16" s="10" customFormat="1" ht="15" x14ac:dyDescent="0.2">
      <c r="A440" s="74"/>
      <c r="B440" s="74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  <c r="P440" s="18"/>
    </row>
    <row r="441" spans="1:16" s="10" customFormat="1" ht="15" x14ac:dyDescent="0.2">
      <c r="A441" s="74"/>
      <c r="B441" s="74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  <c r="P441" s="18"/>
    </row>
    <row r="442" spans="1:16" s="10" customFormat="1" ht="15" x14ac:dyDescent="0.2">
      <c r="A442" s="74"/>
      <c r="B442" s="74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  <c r="P442" s="18"/>
    </row>
    <row r="443" spans="1:16" s="10" customFormat="1" ht="15" x14ac:dyDescent="0.2">
      <c r="A443" s="74"/>
      <c r="B443" s="74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  <c r="P443" s="18"/>
    </row>
    <row r="444" spans="1:16" s="10" customFormat="1" ht="15" x14ac:dyDescent="0.2">
      <c r="A444" s="74"/>
      <c r="B444" s="74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  <c r="P444" s="18"/>
    </row>
    <row r="445" spans="1:16" s="10" customFormat="1" ht="15" x14ac:dyDescent="0.2">
      <c r="A445" s="74"/>
      <c r="B445" s="74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  <c r="P445" s="18"/>
    </row>
    <row r="446" spans="1:16" s="10" customFormat="1" ht="15" x14ac:dyDescent="0.2">
      <c r="A446" s="74"/>
      <c r="B446" s="74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  <c r="P446" s="18"/>
    </row>
    <row r="447" spans="1:16" s="10" customFormat="1" ht="15" x14ac:dyDescent="0.2">
      <c r="A447" s="74"/>
      <c r="B447" s="74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  <c r="P447" s="18"/>
    </row>
    <row r="448" spans="1:16" s="10" customFormat="1" ht="15" x14ac:dyDescent="0.2">
      <c r="A448" s="74"/>
      <c r="B448" s="74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  <c r="P448" s="18"/>
    </row>
    <row r="449" spans="1:16" s="10" customFormat="1" ht="15" x14ac:dyDescent="0.2">
      <c r="A449" s="74"/>
      <c r="B449" s="74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  <c r="P449" s="18"/>
    </row>
    <row r="450" spans="1:16" s="10" customFormat="1" ht="15" x14ac:dyDescent="0.2">
      <c r="A450" s="74"/>
      <c r="B450" s="74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  <c r="P450" s="18"/>
    </row>
    <row r="451" spans="1:16" s="10" customFormat="1" ht="15" x14ac:dyDescent="0.2">
      <c r="A451" s="74"/>
      <c r="B451" s="74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  <c r="P451" s="18"/>
    </row>
    <row r="452" spans="1:16" s="10" customFormat="1" ht="15" x14ac:dyDescent="0.2">
      <c r="A452" s="74"/>
      <c r="B452" s="74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  <c r="P452" s="18"/>
    </row>
    <row r="453" spans="1:16" s="10" customFormat="1" ht="15" x14ac:dyDescent="0.2">
      <c r="A453" s="74"/>
      <c r="B453" s="74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  <c r="P453" s="18"/>
    </row>
    <row r="454" spans="1:16" s="10" customFormat="1" ht="15" x14ac:dyDescent="0.2">
      <c r="A454" s="74"/>
      <c r="B454" s="74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  <c r="P454" s="18"/>
    </row>
    <row r="455" spans="1:16" s="10" customFormat="1" ht="15" x14ac:dyDescent="0.2">
      <c r="A455" s="74"/>
      <c r="B455" s="74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  <c r="P455" s="18"/>
    </row>
    <row r="456" spans="1:16" s="10" customFormat="1" ht="15" x14ac:dyDescent="0.2">
      <c r="A456" s="74"/>
      <c r="B456" s="74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  <c r="P456" s="18"/>
    </row>
    <row r="457" spans="1:16" s="10" customFormat="1" ht="15" x14ac:dyDescent="0.2">
      <c r="A457" s="74"/>
      <c r="B457" s="74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  <c r="P457" s="18"/>
    </row>
    <row r="458" spans="1:16" s="10" customFormat="1" ht="15" x14ac:dyDescent="0.2">
      <c r="A458" s="74"/>
      <c r="B458" s="74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  <c r="P458" s="18"/>
    </row>
    <row r="459" spans="1:16" s="10" customFormat="1" ht="15" x14ac:dyDescent="0.2">
      <c r="A459" s="74"/>
      <c r="B459" s="74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  <c r="P459" s="18"/>
    </row>
    <row r="460" spans="1:16" s="10" customFormat="1" ht="15" x14ac:dyDescent="0.2">
      <c r="A460" s="74"/>
      <c r="B460" s="74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  <c r="P460" s="18"/>
    </row>
    <row r="461" spans="1:16" s="10" customFormat="1" ht="15" x14ac:dyDescent="0.2">
      <c r="A461" s="74"/>
      <c r="B461" s="74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  <c r="P461" s="18"/>
    </row>
    <row r="462" spans="1:16" s="10" customFormat="1" ht="15" x14ac:dyDescent="0.2">
      <c r="A462" s="74"/>
      <c r="B462" s="74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  <c r="P462" s="18"/>
    </row>
    <row r="463" spans="1:16" s="10" customFormat="1" ht="15" x14ac:dyDescent="0.2">
      <c r="A463" s="74"/>
      <c r="B463" s="74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  <c r="P463" s="18"/>
    </row>
    <row r="464" spans="1:16" s="10" customFormat="1" ht="15" x14ac:dyDescent="0.2">
      <c r="A464" s="74"/>
      <c r="B464" s="74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  <c r="P464" s="18"/>
    </row>
    <row r="465" spans="1:16" s="10" customFormat="1" ht="15" x14ac:dyDescent="0.2">
      <c r="A465" s="74"/>
      <c r="B465" s="74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  <c r="P465" s="18"/>
    </row>
    <row r="466" spans="1:16" s="10" customFormat="1" ht="15" x14ac:dyDescent="0.2">
      <c r="A466" s="74"/>
      <c r="B466" s="74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  <c r="P466" s="18"/>
    </row>
    <row r="467" spans="1:16" s="10" customFormat="1" ht="15" x14ac:dyDescent="0.2">
      <c r="A467" s="74"/>
      <c r="B467" s="74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  <c r="P467" s="18"/>
    </row>
    <row r="468" spans="1:16" s="10" customFormat="1" ht="15" x14ac:dyDescent="0.2">
      <c r="A468" s="74"/>
      <c r="B468" s="74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  <c r="P468" s="18"/>
    </row>
    <row r="469" spans="1:16" s="10" customFormat="1" ht="15" x14ac:dyDescent="0.2">
      <c r="A469" s="74"/>
      <c r="B469" s="74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  <c r="P469" s="18"/>
    </row>
    <row r="470" spans="1:16" s="10" customFormat="1" ht="15" x14ac:dyDescent="0.2">
      <c r="A470" s="74"/>
      <c r="B470" s="74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  <c r="P470" s="18"/>
    </row>
    <row r="471" spans="1:16" s="10" customFormat="1" ht="15" x14ac:dyDescent="0.2">
      <c r="A471" s="74"/>
      <c r="B471" s="74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  <c r="P471" s="18"/>
    </row>
    <row r="472" spans="1:16" s="10" customFormat="1" ht="15" x14ac:dyDescent="0.2">
      <c r="A472" s="74"/>
      <c r="B472" s="74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  <c r="P472" s="18"/>
    </row>
    <row r="473" spans="1:16" s="10" customFormat="1" ht="15" x14ac:dyDescent="0.2">
      <c r="A473" s="74"/>
      <c r="B473" s="74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  <c r="P473" s="18"/>
    </row>
    <row r="474" spans="1:16" s="10" customFormat="1" ht="15" x14ac:dyDescent="0.2">
      <c r="A474" s="74"/>
      <c r="B474" s="74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  <c r="P474" s="18"/>
    </row>
    <row r="475" spans="1:16" s="10" customFormat="1" ht="15" x14ac:dyDescent="0.2">
      <c r="A475" s="74"/>
      <c r="B475" s="74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  <c r="P475" s="18"/>
    </row>
    <row r="476" spans="1:16" s="10" customFormat="1" ht="15" x14ac:dyDescent="0.2">
      <c r="A476" s="74"/>
      <c r="B476" s="74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  <c r="P476" s="18"/>
    </row>
    <row r="477" spans="1:16" s="10" customFormat="1" ht="15" x14ac:dyDescent="0.2">
      <c r="A477" s="74"/>
      <c r="B477" s="74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  <c r="P477" s="18"/>
    </row>
    <row r="478" spans="1:16" s="10" customFormat="1" ht="15" x14ac:dyDescent="0.2">
      <c r="A478" s="74"/>
      <c r="B478" s="74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  <c r="P478" s="18"/>
    </row>
    <row r="479" spans="1:16" s="10" customFormat="1" ht="15" x14ac:dyDescent="0.2">
      <c r="A479" s="74"/>
      <c r="B479" s="74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  <c r="P479" s="18"/>
    </row>
    <row r="480" spans="1:16" s="10" customFormat="1" ht="15" x14ac:dyDescent="0.2">
      <c r="A480" s="74"/>
      <c r="B480" s="74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  <c r="P480" s="18"/>
    </row>
    <row r="481" spans="1:16" s="10" customFormat="1" ht="15" x14ac:dyDescent="0.2">
      <c r="A481" s="74"/>
      <c r="B481" s="74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  <c r="P481" s="18"/>
    </row>
    <row r="482" spans="1:16" s="10" customFormat="1" ht="15" x14ac:dyDescent="0.2">
      <c r="A482" s="74"/>
      <c r="B482" s="74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  <c r="P482" s="18"/>
    </row>
    <row r="483" spans="1:16" s="10" customFormat="1" ht="15" x14ac:dyDescent="0.2">
      <c r="A483" s="74"/>
      <c r="B483" s="74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  <c r="P483" s="18"/>
    </row>
    <row r="484" spans="1:16" s="10" customFormat="1" ht="15" x14ac:dyDescent="0.2">
      <c r="A484" s="74"/>
      <c r="B484" s="74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  <c r="P484" s="18"/>
    </row>
    <row r="485" spans="1:16" s="10" customFormat="1" ht="15" x14ac:dyDescent="0.2">
      <c r="A485" s="74"/>
      <c r="B485" s="74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  <c r="P485" s="18"/>
    </row>
    <row r="486" spans="1:16" s="10" customFormat="1" ht="15" x14ac:dyDescent="0.2">
      <c r="A486" s="74"/>
      <c r="B486" s="74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  <c r="P486" s="18"/>
    </row>
    <row r="487" spans="1:16" s="10" customFormat="1" ht="15" x14ac:dyDescent="0.2">
      <c r="A487" s="74"/>
      <c r="B487" s="74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  <c r="P487" s="18"/>
    </row>
    <row r="488" spans="1:16" s="10" customFormat="1" ht="15" x14ac:dyDescent="0.2">
      <c r="A488" s="74"/>
      <c r="B488" s="74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  <c r="P488" s="18"/>
    </row>
    <row r="489" spans="1:16" s="10" customFormat="1" ht="15" x14ac:dyDescent="0.2">
      <c r="A489" s="74"/>
      <c r="B489" s="74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  <c r="P489" s="18"/>
    </row>
    <row r="490" spans="1:16" s="10" customFormat="1" ht="15" x14ac:dyDescent="0.2">
      <c r="A490" s="74"/>
      <c r="B490" s="74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  <c r="P490" s="18"/>
    </row>
    <row r="491" spans="1:16" s="10" customFormat="1" ht="15" x14ac:dyDescent="0.2">
      <c r="A491" s="74"/>
      <c r="B491" s="74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  <c r="P491" s="18"/>
    </row>
    <row r="492" spans="1:16" s="10" customFormat="1" ht="15" x14ac:dyDescent="0.2">
      <c r="A492" s="74"/>
      <c r="B492" s="74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  <c r="P492" s="18"/>
    </row>
    <row r="493" spans="1:16" s="10" customFormat="1" ht="15" x14ac:dyDescent="0.2">
      <c r="A493" s="74"/>
      <c r="B493" s="74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  <c r="P493" s="18"/>
    </row>
    <row r="494" spans="1:16" s="10" customFormat="1" ht="15" x14ac:dyDescent="0.2">
      <c r="A494" s="74"/>
      <c r="B494" s="74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  <c r="P494" s="18"/>
    </row>
    <row r="495" spans="1:16" s="10" customFormat="1" ht="15" x14ac:dyDescent="0.2">
      <c r="A495" s="74"/>
      <c r="B495" s="74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  <c r="P495" s="18"/>
    </row>
    <row r="496" spans="1:16" s="10" customFormat="1" ht="15" x14ac:dyDescent="0.2">
      <c r="A496" s="74"/>
      <c r="B496" s="74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  <c r="P496" s="18"/>
    </row>
    <row r="497" spans="1:16" s="10" customFormat="1" ht="15" x14ac:dyDescent="0.2">
      <c r="A497" s="74"/>
      <c r="B497" s="74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  <c r="P497" s="18"/>
    </row>
    <row r="498" spans="1:16" s="10" customFormat="1" ht="15" x14ac:dyDescent="0.2">
      <c r="A498" s="74"/>
      <c r="B498" s="74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  <c r="P498" s="18"/>
    </row>
    <row r="499" spans="1:16" s="10" customFormat="1" ht="15" x14ac:dyDescent="0.2">
      <c r="A499" s="74"/>
      <c r="B499" s="74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  <c r="P499" s="18"/>
    </row>
    <row r="500" spans="1:16" s="10" customFormat="1" ht="15" x14ac:dyDescent="0.2">
      <c r="A500" s="74"/>
      <c r="B500" s="74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  <c r="P500" s="18"/>
    </row>
    <row r="501" spans="1:16" s="10" customFormat="1" ht="15" x14ac:dyDescent="0.2">
      <c r="A501" s="74"/>
      <c r="B501" s="74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  <c r="P501" s="18"/>
    </row>
    <row r="502" spans="1:16" s="10" customFormat="1" ht="15" x14ac:dyDescent="0.2">
      <c r="A502" s="74"/>
      <c r="B502" s="74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  <c r="P502" s="18"/>
    </row>
    <row r="503" spans="1:16" s="10" customFormat="1" ht="15" x14ac:dyDescent="0.2">
      <c r="A503" s="74"/>
      <c r="B503" s="74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  <c r="P503" s="18"/>
    </row>
    <row r="504" spans="1:16" s="10" customFormat="1" ht="15" x14ac:dyDescent="0.2">
      <c r="A504" s="74"/>
      <c r="B504" s="74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  <c r="P504" s="18"/>
    </row>
    <row r="505" spans="1:16" s="10" customFormat="1" ht="15" x14ac:dyDescent="0.2">
      <c r="A505" s="74"/>
      <c r="B505" s="74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  <c r="P505" s="18"/>
    </row>
    <row r="506" spans="1:16" s="10" customFormat="1" ht="15" x14ac:dyDescent="0.2">
      <c r="A506" s="74"/>
      <c r="B506" s="74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  <c r="P506" s="18"/>
    </row>
    <row r="507" spans="1:16" s="10" customFormat="1" ht="15" x14ac:dyDescent="0.2">
      <c r="A507" s="74"/>
      <c r="B507" s="74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  <c r="P507" s="18"/>
    </row>
    <row r="508" spans="1:16" s="10" customFormat="1" ht="15" x14ac:dyDescent="0.2">
      <c r="A508" s="74"/>
      <c r="B508" s="74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  <c r="P508" s="18"/>
    </row>
    <row r="509" spans="1:16" s="10" customFormat="1" ht="15" x14ac:dyDescent="0.2">
      <c r="A509" s="74"/>
      <c r="B509" s="74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  <c r="P509" s="18"/>
    </row>
    <row r="510" spans="1:16" s="10" customFormat="1" ht="15" x14ac:dyDescent="0.2">
      <c r="A510" s="74"/>
      <c r="B510" s="74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  <c r="P510" s="18"/>
    </row>
    <row r="511" spans="1:16" s="10" customFormat="1" ht="15" x14ac:dyDescent="0.2">
      <c r="A511" s="74"/>
      <c r="B511" s="74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  <c r="P511" s="18"/>
    </row>
    <row r="512" spans="1:16" s="10" customFormat="1" ht="15" x14ac:dyDescent="0.2">
      <c r="A512" s="74"/>
      <c r="B512" s="74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  <c r="P512" s="18"/>
    </row>
    <row r="513" spans="1:16" s="10" customFormat="1" ht="15" x14ac:dyDescent="0.2">
      <c r="A513" s="74"/>
      <c r="B513" s="74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  <c r="P513" s="18"/>
    </row>
    <row r="514" spans="1:16" s="10" customFormat="1" ht="15" x14ac:dyDescent="0.2">
      <c r="A514" s="74"/>
      <c r="B514" s="74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  <c r="P514" s="18"/>
    </row>
    <row r="515" spans="1:16" s="10" customFormat="1" ht="15" x14ac:dyDescent="0.2">
      <c r="A515" s="74"/>
      <c r="B515" s="74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  <c r="P515" s="18"/>
    </row>
    <row r="516" spans="1:16" s="10" customFormat="1" ht="15" x14ac:dyDescent="0.2">
      <c r="A516" s="74"/>
      <c r="B516" s="74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  <c r="P516" s="18"/>
    </row>
    <row r="517" spans="1:16" s="10" customFormat="1" ht="15" x14ac:dyDescent="0.2">
      <c r="A517" s="74"/>
      <c r="B517" s="74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  <c r="P517" s="18"/>
    </row>
    <row r="518" spans="1:16" s="10" customFormat="1" ht="15" x14ac:dyDescent="0.2">
      <c r="A518" s="74"/>
      <c r="B518" s="74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  <c r="P518" s="18"/>
    </row>
    <row r="519" spans="1:16" s="10" customFormat="1" ht="15" x14ac:dyDescent="0.2">
      <c r="A519" s="74"/>
      <c r="B519" s="74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  <c r="P519" s="18"/>
    </row>
    <row r="520" spans="1:16" s="10" customFormat="1" ht="15" x14ac:dyDescent="0.2">
      <c r="A520" s="74"/>
      <c r="B520" s="74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  <c r="P520" s="18"/>
    </row>
    <row r="521" spans="1:16" s="10" customFormat="1" ht="15" x14ac:dyDescent="0.2">
      <c r="A521" s="74"/>
      <c r="B521" s="74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  <c r="P521" s="18"/>
    </row>
    <row r="522" spans="1:16" s="10" customFormat="1" ht="15" x14ac:dyDescent="0.2">
      <c r="A522" s="74"/>
      <c r="B522" s="74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  <c r="P522" s="18"/>
    </row>
    <row r="523" spans="1:16" s="10" customFormat="1" ht="15" x14ac:dyDescent="0.2">
      <c r="A523" s="74"/>
      <c r="B523" s="74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  <c r="P523" s="18"/>
    </row>
    <row r="524" spans="1:16" s="10" customFormat="1" ht="15" x14ac:dyDescent="0.2">
      <c r="A524" s="74"/>
      <c r="B524" s="74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  <c r="P524" s="18"/>
    </row>
    <row r="525" spans="1:16" s="10" customFormat="1" ht="15" x14ac:dyDescent="0.2">
      <c r="A525" s="74"/>
      <c r="B525" s="74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  <c r="P525" s="18"/>
    </row>
    <row r="526" spans="1:16" s="10" customFormat="1" ht="15" x14ac:dyDescent="0.2">
      <c r="A526" s="74"/>
      <c r="B526" s="74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  <c r="P526" s="18"/>
    </row>
    <row r="527" spans="1:16" s="10" customFormat="1" ht="15" x14ac:dyDescent="0.2">
      <c r="A527" s="74"/>
      <c r="B527" s="74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  <c r="P527" s="18"/>
    </row>
    <row r="528" spans="1:16" s="10" customFormat="1" ht="15" x14ac:dyDescent="0.2">
      <c r="A528" s="74"/>
      <c r="B528" s="74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  <c r="P528" s="18"/>
    </row>
    <row r="529" spans="1:16" s="10" customFormat="1" ht="15" x14ac:dyDescent="0.2">
      <c r="A529" s="74"/>
      <c r="B529" s="74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  <c r="P529" s="18"/>
    </row>
    <row r="530" spans="1:16" s="10" customFormat="1" ht="15" x14ac:dyDescent="0.2">
      <c r="A530" s="74"/>
      <c r="B530" s="74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  <c r="P530" s="18"/>
    </row>
    <row r="531" spans="1:16" s="10" customFormat="1" ht="15" x14ac:dyDescent="0.2">
      <c r="A531" s="74"/>
      <c r="B531" s="74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  <c r="P531" s="18"/>
    </row>
    <row r="532" spans="1:16" s="10" customFormat="1" ht="15" x14ac:dyDescent="0.2">
      <c r="A532" s="74"/>
      <c r="B532" s="74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  <c r="P532" s="18"/>
    </row>
    <row r="533" spans="1:16" s="10" customFormat="1" ht="15" x14ac:dyDescent="0.2">
      <c r="A533" s="74"/>
      <c r="B533" s="74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  <c r="P533" s="18"/>
    </row>
    <row r="534" spans="1:16" s="10" customFormat="1" ht="15" x14ac:dyDescent="0.2">
      <c r="A534" s="74"/>
      <c r="B534" s="74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  <c r="P534" s="18"/>
    </row>
    <row r="535" spans="1:16" s="10" customFormat="1" ht="15" x14ac:dyDescent="0.2">
      <c r="A535" s="74"/>
      <c r="B535" s="74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  <c r="P535" s="18"/>
    </row>
    <row r="536" spans="1:16" s="10" customFormat="1" ht="15" x14ac:dyDescent="0.2">
      <c r="A536" s="74"/>
      <c r="B536" s="74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  <c r="P536" s="18"/>
    </row>
    <row r="537" spans="1:16" s="10" customFormat="1" ht="15" x14ac:dyDescent="0.2">
      <c r="A537" s="74"/>
      <c r="B537" s="74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  <c r="P537" s="18"/>
    </row>
    <row r="538" spans="1:16" s="10" customFormat="1" ht="15" x14ac:dyDescent="0.2">
      <c r="A538" s="74"/>
      <c r="B538" s="74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  <c r="P538" s="18"/>
    </row>
    <row r="539" spans="1:16" s="10" customFormat="1" ht="15" x14ac:dyDescent="0.2">
      <c r="A539" s="74"/>
      <c r="B539" s="74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  <c r="P539" s="18"/>
    </row>
    <row r="540" spans="1:16" s="10" customFormat="1" ht="15" x14ac:dyDescent="0.2">
      <c r="A540" s="74"/>
      <c r="B540" s="74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  <c r="P540" s="18"/>
    </row>
    <row r="541" spans="1:16" s="10" customFormat="1" ht="15" x14ac:dyDescent="0.2">
      <c r="A541" s="74"/>
      <c r="B541" s="74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  <c r="P541" s="18"/>
    </row>
    <row r="542" spans="1:16" s="10" customFormat="1" ht="15" x14ac:dyDescent="0.2">
      <c r="A542" s="74"/>
      <c r="B542" s="74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  <c r="P542" s="18"/>
    </row>
    <row r="543" spans="1:16" s="10" customFormat="1" ht="15" x14ac:dyDescent="0.2">
      <c r="A543" s="74"/>
      <c r="B543" s="74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  <c r="P543" s="18"/>
    </row>
    <row r="544" spans="1:16" s="10" customFormat="1" ht="15" x14ac:dyDescent="0.2">
      <c r="A544" s="74"/>
      <c r="B544" s="74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  <c r="P544" s="18"/>
    </row>
    <row r="545" spans="1:16" s="10" customFormat="1" ht="15" x14ac:dyDescent="0.2">
      <c r="A545" s="74"/>
      <c r="B545" s="74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  <c r="P545" s="18"/>
    </row>
    <row r="546" spans="1:16" s="10" customFormat="1" ht="15" x14ac:dyDescent="0.2">
      <c r="A546" s="74"/>
      <c r="B546" s="74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  <c r="P546" s="18"/>
    </row>
    <row r="547" spans="1:16" s="10" customFormat="1" ht="15" x14ac:dyDescent="0.2">
      <c r="A547" s="74"/>
      <c r="B547" s="74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  <c r="P547" s="18"/>
    </row>
    <row r="548" spans="1:16" s="10" customFormat="1" ht="15" x14ac:dyDescent="0.2">
      <c r="A548" s="74"/>
      <c r="B548" s="74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  <c r="P548" s="18"/>
    </row>
    <row r="549" spans="1:16" s="10" customFormat="1" ht="15" x14ac:dyDescent="0.2">
      <c r="A549" s="74"/>
      <c r="B549" s="74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  <c r="P549" s="18"/>
    </row>
    <row r="550" spans="1:16" s="10" customFormat="1" ht="15" x14ac:dyDescent="0.2">
      <c r="A550" s="74"/>
      <c r="B550" s="74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  <c r="P550" s="18"/>
    </row>
    <row r="551" spans="1:16" s="10" customFormat="1" ht="15" x14ac:dyDescent="0.2">
      <c r="A551" s="74"/>
      <c r="B551" s="74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  <c r="P551" s="18"/>
    </row>
    <row r="552" spans="1:16" s="10" customFormat="1" ht="15" x14ac:dyDescent="0.2">
      <c r="A552" s="74"/>
      <c r="B552" s="74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  <c r="P552" s="18"/>
    </row>
    <row r="553" spans="1:16" s="10" customFormat="1" ht="15" x14ac:dyDescent="0.2">
      <c r="A553" s="74"/>
      <c r="B553" s="74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  <c r="P553" s="18"/>
    </row>
    <row r="554" spans="1:16" s="10" customFormat="1" ht="15" x14ac:dyDescent="0.2">
      <c r="A554" s="74"/>
      <c r="B554" s="74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  <c r="P554" s="18"/>
    </row>
    <row r="555" spans="1:16" s="10" customFormat="1" ht="15" x14ac:dyDescent="0.2">
      <c r="A555" s="74"/>
      <c r="B555" s="74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  <c r="P555" s="18"/>
    </row>
    <row r="556" spans="1:16" s="10" customFormat="1" ht="15" x14ac:dyDescent="0.2">
      <c r="A556" s="74"/>
      <c r="B556" s="74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  <c r="P556" s="18"/>
    </row>
    <row r="557" spans="1:16" s="10" customFormat="1" ht="15" x14ac:dyDescent="0.2">
      <c r="A557" s="74"/>
      <c r="B557" s="74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  <c r="P557" s="18"/>
    </row>
    <row r="558" spans="1:16" s="10" customFormat="1" ht="15" x14ac:dyDescent="0.2">
      <c r="A558" s="74"/>
      <c r="B558" s="74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  <c r="P558" s="18"/>
    </row>
    <row r="559" spans="1:16" s="10" customFormat="1" ht="15" x14ac:dyDescent="0.2">
      <c r="A559" s="74"/>
      <c r="B559" s="74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  <c r="P559" s="18"/>
    </row>
    <row r="560" spans="1:16" s="10" customFormat="1" ht="15" x14ac:dyDescent="0.2">
      <c r="A560" s="74"/>
      <c r="B560" s="74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  <c r="P560" s="18"/>
    </row>
    <row r="561" spans="1:16" s="10" customFormat="1" ht="15" x14ac:dyDescent="0.2">
      <c r="A561" s="74"/>
      <c r="B561" s="74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  <c r="P561" s="18"/>
    </row>
    <row r="562" spans="1:16" s="10" customFormat="1" ht="15" x14ac:dyDescent="0.2">
      <c r="A562" s="74"/>
      <c r="B562" s="74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  <c r="P562" s="18"/>
    </row>
    <row r="563" spans="1:16" s="10" customFormat="1" ht="15" x14ac:dyDescent="0.2">
      <c r="A563" s="74"/>
      <c r="B563" s="74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  <c r="P563" s="18"/>
    </row>
    <row r="564" spans="1:16" s="10" customFormat="1" ht="15" x14ac:dyDescent="0.2">
      <c r="A564" s="74"/>
      <c r="B564" s="74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  <c r="P564" s="18"/>
    </row>
    <row r="565" spans="1:16" s="10" customFormat="1" ht="15" x14ac:dyDescent="0.2">
      <c r="A565" s="74"/>
      <c r="B565" s="74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  <c r="P565" s="18"/>
    </row>
    <row r="566" spans="1:16" s="10" customFormat="1" ht="15" x14ac:dyDescent="0.2">
      <c r="A566" s="74"/>
      <c r="B566" s="74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  <c r="P566" s="18"/>
    </row>
    <row r="567" spans="1:16" s="10" customFormat="1" ht="15" x14ac:dyDescent="0.2">
      <c r="A567" s="74"/>
      <c r="B567" s="74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  <c r="P567" s="18"/>
    </row>
    <row r="568" spans="1:16" s="10" customFormat="1" ht="15" x14ac:dyDescent="0.2">
      <c r="A568" s="74"/>
      <c r="B568" s="74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  <c r="P568" s="18"/>
    </row>
    <row r="569" spans="1:16" s="10" customFormat="1" ht="15" x14ac:dyDescent="0.2">
      <c r="A569" s="74"/>
      <c r="B569" s="74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  <c r="P569" s="18"/>
    </row>
    <row r="570" spans="1:16" s="10" customFormat="1" ht="15" x14ac:dyDescent="0.2">
      <c r="A570" s="74"/>
      <c r="B570" s="74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  <c r="P570" s="18"/>
    </row>
    <row r="571" spans="1:16" s="10" customFormat="1" ht="15" x14ac:dyDescent="0.2">
      <c r="A571" s="74"/>
      <c r="B571" s="74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  <c r="P571" s="18"/>
    </row>
    <row r="572" spans="1:16" s="10" customFormat="1" ht="15" x14ac:dyDescent="0.2">
      <c r="A572" s="74"/>
      <c r="B572" s="74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  <c r="P572" s="18"/>
    </row>
    <row r="573" spans="1:16" s="10" customFormat="1" ht="15" x14ac:dyDescent="0.2">
      <c r="A573" s="74"/>
      <c r="B573" s="74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  <c r="P573" s="18"/>
    </row>
    <row r="574" spans="1:16" s="10" customFormat="1" ht="15" x14ac:dyDescent="0.2">
      <c r="A574" s="74"/>
      <c r="B574" s="74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  <c r="P574" s="18"/>
    </row>
    <row r="575" spans="1:16" s="10" customFormat="1" ht="15" x14ac:dyDescent="0.2">
      <c r="A575" s="74"/>
      <c r="B575" s="74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  <c r="P575" s="18"/>
    </row>
    <row r="576" spans="1:16" s="10" customFormat="1" ht="15" x14ac:dyDescent="0.2">
      <c r="A576" s="74"/>
      <c r="B576" s="74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  <c r="P576" s="18"/>
    </row>
    <row r="577" spans="1:16" s="10" customFormat="1" ht="15" x14ac:dyDescent="0.2">
      <c r="A577" s="74"/>
      <c r="B577" s="74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  <c r="P577" s="18"/>
    </row>
    <row r="578" spans="1:16" s="10" customFormat="1" ht="15" x14ac:dyDescent="0.2">
      <c r="A578" s="74"/>
      <c r="B578" s="74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  <c r="P578" s="18"/>
    </row>
    <row r="579" spans="1:16" s="10" customFormat="1" ht="15" x14ac:dyDescent="0.2">
      <c r="A579" s="74"/>
      <c r="B579" s="74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  <c r="P579" s="18"/>
    </row>
    <row r="580" spans="1:16" s="10" customFormat="1" ht="15" x14ac:dyDescent="0.2">
      <c r="A580" s="74"/>
      <c r="B580" s="74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  <c r="P580" s="18"/>
    </row>
    <row r="581" spans="1:16" s="10" customFormat="1" ht="15" x14ac:dyDescent="0.2">
      <c r="A581" s="74"/>
      <c r="B581" s="74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  <c r="P581" s="18"/>
    </row>
    <row r="582" spans="1:16" s="10" customFormat="1" ht="15" x14ac:dyDescent="0.2">
      <c r="A582" s="74"/>
      <c r="B582" s="74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  <c r="P582" s="18"/>
    </row>
    <row r="583" spans="1:16" s="10" customFormat="1" ht="15" x14ac:dyDescent="0.2">
      <c r="A583" s="74"/>
      <c r="B583" s="74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  <c r="P583" s="18"/>
    </row>
    <row r="584" spans="1:16" s="10" customFormat="1" ht="15" x14ac:dyDescent="0.2">
      <c r="A584" s="74"/>
      <c r="B584" s="74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  <c r="P584" s="18"/>
    </row>
    <row r="585" spans="1:16" s="10" customFormat="1" ht="15" x14ac:dyDescent="0.2">
      <c r="A585" s="74"/>
      <c r="B585" s="74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  <c r="P585" s="18"/>
    </row>
    <row r="586" spans="1:16" s="10" customFormat="1" ht="15" x14ac:dyDescent="0.2">
      <c r="A586" s="74"/>
      <c r="B586" s="74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  <c r="P586" s="18"/>
    </row>
    <row r="587" spans="1:16" s="10" customFormat="1" ht="15" x14ac:dyDescent="0.2">
      <c r="A587" s="74"/>
      <c r="B587" s="74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  <c r="P587" s="18"/>
    </row>
    <row r="588" spans="1:16" s="10" customFormat="1" ht="15" x14ac:dyDescent="0.2">
      <c r="A588" s="74"/>
      <c r="B588" s="74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  <c r="P588" s="18"/>
    </row>
    <row r="589" spans="1:16" s="10" customFormat="1" ht="15" x14ac:dyDescent="0.2">
      <c r="A589" s="74"/>
      <c r="B589" s="74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  <c r="P589" s="18"/>
    </row>
    <row r="590" spans="1:16" s="10" customFormat="1" ht="15" x14ac:dyDescent="0.2">
      <c r="A590" s="74"/>
      <c r="B590" s="74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  <c r="P590" s="18"/>
    </row>
    <row r="591" spans="1:16" s="10" customFormat="1" ht="15" x14ac:dyDescent="0.2">
      <c r="A591" s="74"/>
      <c r="B591" s="74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  <c r="P591" s="18"/>
    </row>
    <row r="592" spans="1:16" s="10" customFormat="1" ht="15" x14ac:dyDescent="0.2">
      <c r="A592" s="74"/>
      <c r="B592" s="74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  <c r="P592" s="18"/>
    </row>
    <row r="593" spans="1:16" s="10" customFormat="1" ht="15" x14ac:dyDescent="0.2">
      <c r="A593" s="74"/>
      <c r="B593" s="74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  <c r="P593" s="18"/>
    </row>
    <row r="594" spans="1:16" s="10" customFormat="1" ht="15" x14ac:dyDescent="0.2">
      <c r="A594" s="74"/>
      <c r="B594" s="74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  <c r="P594" s="18"/>
    </row>
    <row r="595" spans="1:16" s="10" customFormat="1" ht="15" x14ac:dyDescent="0.2">
      <c r="A595" s="74"/>
      <c r="B595" s="74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  <c r="P595" s="18"/>
    </row>
    <row r="596" spans="1:16" s="10" customFormat="1" ht="15" x14ac:dyDescent="0.2">
      <c r="A596" s="74"/>
      <c r="B596" s="74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  <c r="P596" s="18"/>
    </row>
    <row r="597" spans="1:16" s="10" customFormat="1" ht="15" x14ac:dyDescent="0.2">
      <c r="A597" s="74"/>
      <c r="B597" s="74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  <c r="P597" s="18"/>
    </row>
    <row r="598" spans="1:16" s="10" customFormat="1" ht="15" x14ac:dyDescent="0.2">
      <c r="A598" s="74"/>
      <c r="B598" s="74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  <c r="P598" s="18"/>
    </row>
    <row r="599" spans="1:16" s="10" customFormat="1" ht="15" x14ac:dyDescent="0.2">
      <c r="A599" s="74"/>
      <c r="B599" s="74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  <c r="P599" s="18"/>
    </row>
    <row r="600" spans="1:16" s="10" customFormat="1" ht="15" x14ac:dyDescent="0.2">
      <c r="A600" s="74"/>
      <c r="B600" s="74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  <c r="P600" s="18"/>
    </row>
    <row r="601" spans="1:16" s="10" customFormat="1" ht="15" x14ac:dyDescent="0.2">
      <c r="A601" s="74"/>
      <c r="B601" s="74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  <c r="P601" s="18"/>
    </row>
    <row r="602" spans="1:16" s="10" customFormat="1" ht="15" x14ac:dyDescent="0.2">
      <c r="A602" s="74"/>
      <c r="B602" s="74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  <c r="P602" s="18"/>
    </row>
    <row r="603" spans="1:16" s="10" customFormat="1" ht="15" x14ac:dyDescent="0.2">
      <c r="A603" s="74"/>
      <c r="B603" s="74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  <c r="P603" s="18"/>
    </row>
    <row r="604" spans="1:16" s="10" customFormat="1" ht="15" x14ac:dyDescent="0.2">
      <c r="A604" s="74"/>
      <c r="B604" s="74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  <c r="P604" s="18"/>
    </row>
    <row r="605" spans="1:16" s="10" customFormat="1" ht="15" x14ac:dyDescent="0.2">
      <c r="A605" s="74"/>
      <c r="B605" s="74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  <c r="P605" s="18"/>
    </row>
    <row r="606" spans="1:16" s="10" customFormat="1" ht="15" x14ac:dyDescent="0.2">
      <c r="A606" s="74"/>
      <c r="B606" s="74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  <c r="P606" s="18"/>
    </row>
    <row r="607" spans="1:16" s="10" customFormat="1" ht="15" x14ac:dyDescent="0.2">
      <c r="A607" s="74"/>
      <c r="B607" s="74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  <c r="P607" s="18"/>
    </row>
    <row r="608" spans="1:16" s="10" customFormat="1" ht="15" x14ac:dyDescent="0.2">
      <c r="A608" s="74"/>
      <c r="B608" s="74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  <c r="P608" s="18"/>
    </row>
    <row r="609" spans="1:16" s="10" customFormat="1" ht="15" x14ac:dyDescent="0.2">
      <c r="A609" s="74"/>
      <c r="B609" s="74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  <c r="P609" s="18"/>
    </row>
    <row r="610" spans="1:16" s="10" customFormat="1" ht="15" x14ac:dyDescent="0.2">
      <c r="A610" s="74"/>
      <c r="B610" s="74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  <c r="P610" s="18"/>
    </row>
    <row r="611" spans="1:16" s="10" customFormat="1" ht="15" x14ac:dyDescent="0.2">
      <c r="A611" s="74"/>
      <c r="B611" s="74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  <c r="P611" s="18"/>
    </row>
    <row r="612" spans="1:16" s="10" customFormat="1" ht="15" x14ac:dyDescent="0.2">
      <c r="A612" s="74"/>
      <c r="B612" s="74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  <c r="P612" s="18"/>
    </row>
    <row r="613" spans="1:16" s="10" customFormat="1" ht="15" x14ac:dyDescent="0.2">
      <c r="A613" s="74"/>
      <c r="B613" s="74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  <c r="P613" s="18"/>
    </row>
    <row r="614" spans="1:16" s="10" customFormat="1" ht="15" x14ac:dyDescent="0.2">
      <c r="A614" s="74"/>
      <c r="B614" s="74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  <c r="P614" s="18"/>
    </row>
    <row r="615" spans="1:16" s="10" customFormat="1" ht="15" x14ac:dyDescent="0.2">
      <c r="A615" s="74"/>
      <c r="B615" s="74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  <c r="P615" s="18"/>
    </row>
    <row r="616" spans="1:16" s="10" customFormat="1" ht="15" x14ac:dyDescent="0.2">
      <c r="A616" s="74"/>
      <c r="B616" s="74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  <c r="P616" s="18"/>
    </row>
    <row r="617" spans="1:16" s="10" customFormat="1" ht="15" x14ac:dyDescent="0.2">
      <c r="A617" s="74"/>
      <c r="B617" s="74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  <c r="P617" s="18"/>
    </row>
    <row r="618" spans="1:16" s="10" customFormat="1" ht="15" x14ac:dyDescent="0.2">
      <c r="A618" s="74"/>
      <c r="B618" s="74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  <c r="P618" s="18"/>
    </row>
    <row r="619" spans="1:16" s="10" customFormat="1" ht="15" x14ac:dyDescent="0.2">
      <c r="A619" s="74"/>
      <c r="B619" s="74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  <c r="P619" s="18"/>
    </row>
    <row r="620" spans="1:16" s="10" customFormat="1" ht="15" x14ac:dyDescent="0.2">
      <c r="A620" s="74"/>
      <c r="B620" s="74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  <c r="P620" s="18"/>
    </row>
    <row r="621" spans="1:16" s="10" customFormat="1" ht="15" x14ac:dyDescent="0.2">
      <c r="A621" s="74"/>
      <c r="B621" s="74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  <c r="P621" s="18"/>
    </row>
    <row r="622" spans="1:16" s="10" customFormat="1" ht="15" x14ac:dyDescent="0.2">
      <c r="A622" s="74"/>
      <c r="B622" s="74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  <c r="P622" s="18"/>
    </row>
    <row r="623" spans="1:16" s="10" customFormat="1" ht="15" x14ac:dyDescent="0.2">
      <c r="A623" s="74"/>
      <c r="B623" s="74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  <c r="P623" s="18"/>
    </row>
    <row r="624" spans="1:16" s="10" customFormat="1" ht="15" x14ac:dyDescent="0.2">
      <c r="A624" s="74"/>
      <c r="B624" s="74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  <c r="P624" s="18"/>
    </row>
    <row r="625" spans="1:18" s="10" customFormat="1" ht="15" x14ac:dyDescent="0.2">
      <c r="A625" s="74"/>
      <c r="B625" s="74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  <c r="P625" s="18"/>
    </row>
    <row r="626" spans="1:18" s="10" customFormat="1" ht="15" x14ac:dyDescent="0.2">
      <c r="A626" s="74"/>
      <c r="B626" s="74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  <c r="P626" s="18"/>
    </row>
    <row r="627" spans="1:18" s="10" customFormat="1" ht="15" x14ac:dyDescent="0.2">
      <c r="A627" s="74"/>
      <c r="B627" s="74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  <c r="P627" s="18"/>
    </row>
    <row r="628" spans="1:18" s="10" customFormat="1" ht="15" x14ac:dyDescent="0.2">
      <c r="A628" s="74"/>
      <c r="B628" s="74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  <c r="P628" s="18"/>
    </row>
    <row r="629" spans="1:18" s="10" customFormat="1" ht="15" x14ac:dyDescent="0.2">
      <c r="A629" s="74"/>
      <c r="B629" s="74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  <c r="P629" s="18"/>
    </row>
    <row r="630" spans="1:18" s="10" customFormat="1" ht="15" x14ac:dyDescent="0.2">
      <c r="A630" s="74"/>
      <c r="B630" s="74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  <c r="P630" s="18"/>
      <c r="Q630" s="18"/>
      <c r="R630" s="18"/>
    </row>
    <row r="631" spans="1:18" s="10" customFormat="1" ht="15" x14ac:dyDescent="0.2">
      <c r="A631" s="74"/>
      <c r="B631" s="74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  <c r="P631" s="18"/>
      <c r="Q631" s="18"/>
      <c r="R631" s="18"/>
    </row>
    <row r="632" spans="1:18" s="10" customFormat="1" ht="15" x14ac:dyDescent="0.2">
      <c r="A632" s="74"/>
      <c r="B632" s="74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  <c r="P632" s="18"/>
      <c r="Q632" s="18"/>
      <c r="R632" s="18"/>
    </row>
    <row r="633" spans="1:18" s="10" customFormat="1" ht="15" x14ac:dyDescent="0.2">
      <c r="A633" s="74"/>
      <c r="B633" s="74"/>
      <c r="E633" s="7"/>
      <c r="F633" s="7"/>
      <c r="G633" s="7"/>
      <c r="H633" s="7"/>
      <c r="I633" s="7"/>
      <c r="J633" s="7"/>
      <c r="K633" s="7"/>
      <c r="L633" s="8"/>
      <c r="M633" s="8"/>
      <c r="N633" s="8"/>
      <c r="O633" s="18"/>
      <c r="P633" s="18"/>
      <c r="Q633" s="18"/>
      <c r="R633" s="18"/>
    </row>
    <row r="634" spans="1:18" s="10" customFormat="1" ht="15" x14ac:dyDescent="0.2">
      <c r="A634" s="74"/>
      <c r="B634" s="74"/>
      <c r="E634" s="7"/>
      <c r="F634" s="7"/>
      <c r="G634" s="7"/>
      <c r="H634" s="7"/>
      <c r="I634" s="7"/>
      <c r="J634" s="7"/>
      <c r="K634" s="7"/>
      <c r="L634" s="8"/>
      <c r="M634" s="8"/>
      <c r="N634" s="8"/>
      <c r="O634" s="18"/>
      <c r="P634" s="18"/>
      <c r="Q634" s="18"/>
      <c r="R634" s="18"/>
    </row>
    <row r="635" spans="1:18" s="10" customFormat="1" ht="15" x14ac:dyDescent="0.2">
      <c r="A635" s="74"/>
      <c r="B635" s="74"/>
      <c r="E635" s="7"/>
      <c r="F635" s="7"/>
      <c r="G635" s="7"/>
      <c r="H635" s="7"/>
      <c r="I635" s="7"/>
      <c r="J635" s="7"/>
      <c r="K635" s="7"/>
      <c r="L635" s="8"/>
      <c r="M635" s="8"/>
      <c r="N635" s="8"/>
      <c r="O635" s="18"/>
      <c r="P635" s="18"/>
      <c r="Q635" s="18"/>
      <c r="R635" s="18"/>
    </row>
    <row r="636" spans="1:18" s="10" customFormat="1" ht="15" x14ac:dyDescent="0.2">
      <c r="A636" s="74"/>
      <c r="B636" s="74"/>
      <c r="E636" s="7"/>
      <c r="F636" s="7"/>
      <c r="G636" s="7"/>
      <c r="H636" s="7"/>
      <c r="I636" s="7"/>
      <c r="J636" s="7"/>
      <c r="K636" s="7"/>
      <c r="L636" s="8"/>
      <c r="M636" s="8"/>
      <c r="N636" s="8"/>
      <c r="O636" s="18"/>
      <c r="P636" s="18"/>
      <c r="Q636" s="18"/>
      <c r="R636" s="18"/>
    </row>
    <row r="637" spans="1:18" s="10" customFormat="1" ht="15" x14ac:dyDescent="0.2">
      <c r="A637" s="74"/>
      <c r="B637" s="74"/>
      <c r="E637" s="7"/>
      <c r="F637" s="7"/>
      <c r="G637" s="7"/>
      <c r="H637" s="7"/>
      <c r="I637" s="7"/>
      <c r="J637" s="7"/>
      <c r="K637" s="7"/>
      <c r="L637" s="8"/>
      <c r="M637" s="8"/>
      <c r="N637" s="8"/>
      <c r="O637" s="18"/>
      <c r="P637" s="18"/>
      <c r="Q637" s="18"/>
      <c r="R637" s="18"/>
    </row>
    <row r="638" spans="1:18" s="10" customFormat="1" ht="15" x14ac:dyDescent="0.2">
      <c r="A638" s="74"/>
      <c r="B638" s="74"/>
      <c r="E638" s="7"/>
      <c r="F638" s="7"/>
      <c r="G638" s="7"/>
      <c r="H638" s="7"/>
      <c r="I638" s="7"/>
      <c r="J638" s="7"/>
      <c r="K638" s="7"/>
      <c r="L638" s="8"/>
      <c r="M638" s="8"/>
      <c r="N638" s="8"/>
      <c r="O638" s="18"/>
      <c r="P638" s="18"/>
      <c r="Q638" s="18"/>
      <c r="R638" s="18"/>
    </row>
    <row r="639" spans="1:18" s="10" customFormat="1" ht="15" x14ac:dyDescent="0.2">
      <c r="A639" s="74"/>
      <c r="B639" s="74"/>
      <c r="E639" s="7"/>
      <c r="F639" s="7"/>
      <c r="G639" s="7"/>
      <c r="H639" s="7"/>
      <c r="I639" s="7"/>
      <c r="J639" s="7"/>
      <c r="K639" s="7"/>
      <c r="L639" s="8"/>
      <c r="M639" s="8"/>
      <c r="N639" s="8"/>
      <c r="O639" s="18"/>
      <c r="P639" s="18"/>
      <c r="Q639" s="18"/>
      <c r="R639" s="18"/>
    </row>
    <row r="640" spans="1:18" s="10" customFormat="1" ht="15" x14ac:dyDescent="0.2">
      <c r="A640" s="74"/>
      <c r="B640" s="74"/>
      <c r="E640" s="7"/>
      <c r="F640" s="7"/>
      <c r="G640" s="7"/>
      <c r="H640" s="7"/>
      <c r="I640" s="7"/>
      <c r="J640" s="7"/>
      <c r="K640" s="7"/>
      <c r="L640" s="8"/>
      <c r="M640" s="8"/>
      <c r="N640" s="8"/>
      <c r="O640" s="18"/>
      <c r="P640" s="18"/>
      <c r="Q640" s="18"/>
      <c r="R640" s="18"/>
    </row>
    <row r="641" spans="1:19" s="10" customFormat="1" ht="15" x14ac:dyDescent="0.2">
      <c r="A641" s="74"/>
      <c r="B641" s="74"/>
      <c r="E641" s="7"/>
      <c r="F641" s="7"/>
      <c r="G641" s="7"/>
      <c r="H641" s="7"/>
      <c r="I641" s="7"/>
      <c r="J641" s="7"/>
      <c r="K641" s="7"/>
      <c r="L641" s="8"/>
      <c r="M641" s="8"/>
      <c r="N641" s="8"/>
      <c r="O641" s="18"/>
      <c r="P641" s="18"/>
      <c r="Q641" s="18"/>
      <c r="R641" s="18"/>
    </row>
    <row r="642" spans="1:19" s="10" customFormat="1" ht="15" x14ac:dyDescent="0.2">
      <c r="A642" s="74"/>
      <c r="B642" s="74"/>
      <c r="E642" s="7"/>
      <c r="F642" s="7"/>
      <c r="G642" s="7"/>
      <c r="H642" s="7"/>
      <c r="I642" s="7"/>
      <c r="J642" s="7"/>
      <c r="K642" s="7"/>
      <c r="L642" s="8"/>
      <c r="M642" s="8"/>
      <c r="N642" s="8"/>
      <c r="O642" s="18"/>
      <c r="P642" s="18"/>
      <c r="Q642" s="18"/>
      <c r="R642" s="18"/>
    </row>
    <row r="643" spans="1:19" s="10" customFormat="1" ht="15" x14ac:dyDescent="0.2">
      <c r="A643" s="74"/>
      <c r="B643" s="74"/>
      <c r="E643" s="7"/>
      <c r="F643" s="7"/>
      <c r="G643" s="7"/>
      <c r="H643" s="7"/>
      <c r="I643" s="7"/>
      <c r="J643" s="7"/>
      <c r="K643" s="7"/>
      <c r="L643" s="8"/>
      <c r="M643" s="8"/>
      <c r="N643" s="8"/>
      <c r="O643" s="18"/>
      <c r="P643" s="18"/>
      <c r="Q643" s="18"/>
      <c r="R643" s="18"/>
    </row>
    <row r="644" spans="1:19" s="10" customFormat="1" ht="15" x14ac:dyDescent="0.2">
      <c r="A644" s="74"/>
      <c r="B644" s="74"/>
      <c r="E644" s="7"/>
      <c r="F644" s="7"/>
      <c r="G644" s="7"/>
      <c r="H644" s="7"/>
      <c r="I644" s="7"/>
      <c r="J644" s="7"/>
      <c r="K644" s="7"/>
      <c r="L644" s="8"/>
      <c r="M644" s="8"/>
      <c r="N644" s="8"/>
      <c r="O644" s="18"/>
      <c r="P644" s="18"/>
      <c r="Q644" s="18"/>
      <c r="R644" s="18"/>
    </row>
    <row r="645" spans="1:19" s="10" customFormat="1" ht="15" x14ac:dyDescent="0.2">
      <c r="A645" s="74"/>
      <c r="B645" s="74"/>
      <c r="E645" s="7"/>
      <c r="F645" s="7"/>
      <c r="G645" s="7"/>
      <c r="H645" s="7"/>
      <c r="I645" s="7"/>
      <c r="J645" s="7"/>
      <c r="K645" s="7"/>
      <c r="L645" s="8"/>
      <c r="M645" s="8"/>
      <c r="N645" s="8"/>
      <c r="O645" s="18"/>
      <c r="P645" s="18"/>
      <c r="Q645" s="18"/>
      <c r="R645" s="18"/>
    </row>
    <row r="646" spans="1:19" s="10" customFormat="1" ht="15" x14ac:dyDescent="0.2">
      <c r="A646" s="74"/>
      <c r="B646" s="74"/>
      <c r="E646" s="7"/>
      <c r="F646" s="7"/>
      <c r="G646" s="7"/>
      <c r="H646" s="7"/>
      <c r="I646" s="7"/>
      <c r="J646" s="7"/>
      <c r="K646" s="7"/>
      <c r="L646" s="8"/>
      <c r="M646" s="8"/>
      <c r="N646" s="8"/>
      <c r="O646" s="18"/>
      <c r="P646" s="18"/>
      <c r="Q646" s="18"/>
      <c r="R646" s="18"/>
    </row>
    <row r="647" spans="1:19" s="10" customFormat="1" ht="15" x14ac:dyDescent="0.2">
      <c r="A647" s="74"/>
      <c r="B647" s="74"/>
      <c r="E647" s="7"/>
      <c r="F647" s="7"/>
      <c r="G647" s="7"/>
      <c r="H647" s="7"/>
      <c r="I647" s="7"/>
      <c r="J647" s="7"/>
      <c r="K647" s="7"/>
      <c r="L647" s="8"/>
      <c r="M647" s="8"/>
      <c r="N647" s="8"/>
      <c r="O647" s="18"/>
      <c r="P647" s="18"/>
      <c r="Q647" s="18"/>
      <c r="R647" s="18"/>
    </row>
    <row r="648" spans="1:19" s="10" customFormat="1" ht="15" x14ac:dyDescent="0.2">
      <c r="A648" s="74"/>
      <c r="B648" s="74"/>
      <c r="E648" s="7"/>
      <c r="F648" s="7"/>
      <c r="G648" s="7"/>
      <c r="H648" s="7"/>
      <c r="I648" s="7"/>
      <c r="J648" s="7"/>
      <c r="K648" s="7"/>
      <c r="L648" s="8"/>
      <c r="M648" s="8"/>
      <c r="N648" s="8"/>
      <c r="O648" s="18"/>
      <c r="P648" s="18"/>
      <c r="Q648" s="18"/>
      <c r="R648" s="18"/>
    </row>
    <row r="649" spans="1:19" s="10" customFormat="1" ht="15" x14ac:dyDescent="0.2">
      <c r="A649" s="74"/>
      <c r="B649" s="74"/>
      <c r="E649" s="7"/>
      <c r="F649" s="7"/>
      <c r="G649" s="7"/>
      <c r="H649" s="7"/>
      <c r="I649" s="7"/>
      <c r="J649" s="7"/>
      <c r="K649" s="7"/>
      <c r="L649" s="8"/>
      <c r="M649" s="8"/>
      <c r="N649" s="8"/>
      <c r="O649" s="18"/>
      <c r="P649" s="18"/>
      <c r="Q649" s="18"/>
      <c r="R649" s="18"/>
    </row>
    <row r="650" spans="1:19" s="10" customFormat="1" ht="15" x14ac:dyDescent="0.2">
      <c r="A650" s="74"/>
      <c r="B650" s="74"/>
      <c r="E650" s="7"/>
      <c r="F650" s="7"/>
      <c r="G650" s="7"/>
      <c r="H650" s="7"/>
      <c r="I650" s="7"/>
      <c r="J650" s="7"/>
      <c r="K650" s="7"/>
      <c r="L650" s="8"/>
      <c r="M650" s="8"/>
      <c r="N650" s="8"/>
      <c r="O650" s="18"/>
      <c r="P650" s="18"/>
      <c r="Q650" s="18"/>
      <c r="R650" s="18"/>
    </row>
    <row r="651" spans="1:19" x14ac:dyDescent="0.2">
      <c r="S651" s="10"/>
    </row>
    <row r="652" spans="1:19" x14ac:dyDescent="0.2">
      <c r="S652" s="10"/>
    </row>
  </sheetData>
  <mergeCells count="14">
    <mergeCell ref="A1:H1"/>
    <mergeCell ref="O11:O12"/>
    <mergeCell ref="P11:P12"/>
    <mergeCell ref="A56:B56"/>
    <mergeCell ref="A57:N58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4" priority="9" operator="greaterThan">
      <formula>80</formula>
    </cfRule>
  </conditionalFormatting>
  <conditionalFormatting sqref="P42 P47:P50">
    <cfRule type="cellIs" dxfId="3" priority="7" operator="greaterThan">
      <formula>80</formula>
    </cfRule>
  </conditionalFormatting>
  <conditionalFormatting sqref="P41">
    <cfRule type="cellIs" dxfId="2" priority="3" operator="greaterThan">
      <formula>80</formula>
    </cfRule>
  </conditionalFormatting>
  <conditionalFormatting sqref="P13">
    <cfRule type="cellIs" dxfId="1" priority="2" operator="greaterThan">
      <formula>80</formula>
    </cfRule>
  </conditionalFormatting>
  <conditionalFormatting sqref="P14:P40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15" orientation="landscape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95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150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70259925</v>
      </c>
      <c r="F6" s="303"/>
      <c r="G6" s="135" t="s">
        <v>3</v>
      </c>
      <c r="H6" s="301">
        <v>1130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32546000</v>
      </c>
      <c r="F16" s="309"/>
      <c r="G16" s="6">
        <f>H16+I16</f>
        <v>36715929.030000001</v>
      </c>
      <c r="H16" s="40">
        <v>36523749.399999999</v>
      </c>
      <c r="I16" s="40">
        <v>192179.63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32979000</v>
      </c>
      <c r="F18" s="309"/>
      <c r="G18" s="6">
        <f>H18+I18</f>
        <v>37121671.740000002</v>
      </c>
      <c r="H18" s="40">
        <v>36768146.740000002</v>
      </c>
      <c r="I18" s="40">
        <v>353525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405742.71000000089</v>
      </c>
      <c r="H20" s="139">
        <f>H18-H16+H17</f>
        <v>244397.34000000358</v>
      </c>
      <c r="I20" s="139">
        <f>I18-I16+I17</f>
        <v>161345.37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405742.71000000089</v>
      </c>
      <c r="H21" s="139">
        <f>H20-H17</f>
        <v>244397.34000000358</v>
      </c>
      <c r="I21" s="139">
        <f>I20-I17</f>
        <v>161345.37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161345.3700000009</v>
      </c>
      <c r="H25" s="143">
        <f>H21-H26</f>
        <v>3.5797711461782455E-9</v>
      </c>
      <c r="I25" s="143">
        <f>I21-I26</f>
        <v>161345.37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244397.34</v>
      </c>
      <c r="H26" s="143">
        <v>244397.34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161345.37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6000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155345.37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244397.34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3064962.22</v>
      </c>
      <c r="H33" s="158"/>
      <c r="I33" s="158"/>
    </row>
    <row r="34" spans="1:9" ht="38.25" customHeight="1" x14ac:dyDescent="0.2">
      <c r="A34" s="316" t="s">
        <v>181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1922586</v>
      </c>
      <c r="G41" s="49">
        <v>1922586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8700</v>
      </c>
      <c r="F50" s="215">
        <v>5000</v>
      </c>
      <c r="G50" s="216">
        <v>5000</v>
      </c>
      <c r="H50" s="216">
        <f t="shared" ref="H50:H53" si="2">E50+F50-G50</f>
        <v>8700</v>
      </c>
      <c r="I50" s="217">
        <v>8700</v>
      </c>
    </row>
    <row r="51" spans="1:9" x14ac:dyDescent="0.2">
      <c r="A51" s="218"/>
      <c r="B51" s="219"/>
      <c r="C51" s="219" t="s">
        <v>20</v>
      </c>
      <c r="D51" s="219"/>
      <c r="E51" s="220">
        <v>141435.96</v>
      </c>
      <c r="F51" s="221">
        <v>449284</v>
      </c>
      <c r="G51" s="222">
        <v>449604</v>
      </c>
      <c r="H51" s="222">
        <f t="shared" si="2"/>
        <v>141115.95999999996</v>
      </c>
      <c r="I51" s="223">
        <v>124547.96</v>
      </c>
    </row>
    <row r="52" spans="1:9" x14ac:dyDescent="0.2">
      <c r="A52" s="218"/>
      <c r="B52" s="219"/>
      <c r="C52" s="219" t="s">
        <v>61</v>
      </c>
      <c r="D52" s="219"/>
      <c r="E52" s="220">
        <v>687426.29</v>
      </c>
      <c r="F52" s="221">
        <v>361290.02</v>
      </c>
      <c r="G52" s="222">
        <v>616428.04</v>
      </c>
      <c r="H52" s="222">
        <f t="shared" si="2"/>
        <v>432288.27</v>
      </c>
      <c r="I52" s="223">
        <v>432288.27</v>
      </c>
    </row>
    <row r="53" spans="1:9" x14ac:dyDescent="0.2">
      <c r="A53" s="218"/>
      <c r="B53" s="219"/>
      <c r="C53" s="219" t="s">
        <v>59</v>
      </c>
      <c r="D53" s="219"/>
      <c r="E53" s="220">
        <v>330553.39</v>
      </c>
      <c r="F53" s="221">
        <v>2133842</v>
      </c>
      <c r="G53" s="222">
        <v>2169125.79</v>
      </c>
      <c r="H53" s="222">
        <f t="shared" si="2"/>
        <v>295269.60000000009</v>
      </c>
      <c r="I53" s="223">
        <v>295269.59999999998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1168115.6400000001</v>
      </c>
      <c r="F54" s="227">
        <f>F50+F51+F52+F53</f>
        <v>2949416.02</v>
      </c>
      <c r="G54" s="228">
        <f>G50+G51+G52+G53</f>
        <v>3240157.83</v>
      </c>
      <c r="H54" s="228">
        <f>H50+H51+H52+H53</f>
        <v>877373.83000000007</v>
      </c>
      <c r="I54" s="229">
        <f>SUM(I50:I53)</f>
        <v>860805.83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98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174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577227</v>
      </c>
      <c r="F6" s="303"/>
      <c r="G6" s="135" t="s">
        <v>3</v>
      </c>
      <c r="H6" s="301">
        <v>1131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50723000</v>
      </c>
      <c r="F16" s="309"/>
      <c r="G16" s="6">
        <f>H16+I16</f>
        <v>56439194.029999994</v>
      </c>
      <c r="H16" s="40">
        <v>56069442.229999997</v>
      </c>
      <c r="I16" s="40">
        <v>369751.8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51202000</v>
      </c>
      <c r="F18" s="309"/>
      <c r="G18" s="6">
        <f>H18+I18</f>
        <v>56976827.449999996</v>
      </c>
      <c r="H18" s="40">
        <v>56389649.229999997</v>
      </c>
      <c r="I18" s="40">
        <v>587178.22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537633.42000000179</v>
      </c>
      <c r="H20" s="139">
        <f>H18-H16+H17</f>
        <v>320207</v>
      </c>
      <c r="I20" s="139">
        <f>I18-I16+I17</f>
        <v>217426.41999999998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537633.42000000179</v>
      </c>
      <c r="H21" s="139">
        <f>H20-H17</f>
        <v>320207</v>
      </c>
      <c r="I21" s="139">
        <f>I20-I17</f>
        <v>217426.41999999998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217426.42000000179</v>
      </c>
      <c r="H25" s="143">
        <f>H21-H26</f>
        <v>0</v>
      </c>
      <c r="I25" s="143">
        <f>I21-I26</f>
        <v>217426.41999999998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320207</v>
      </c>
      <c r="H26" s="143">
        <v>320207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217426.42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40000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177426.42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320207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3452372</v>
      </c>
      <c r="H33" s="158"/>
      <c r="I33" s="158"/>
    </row>
    <row r="34" spans="1:9" ht="38.25" customHeight="1" x14ac:dyDescent="0.2">
      <c r="A34" s="316" t="s">
        <v>182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2000000</v>
      </c>
      <c r="G37" s="49">
        <v>2000000</v>
      </c>
      <c r="H37" s="50"/>
      <c r="I37" s="193">
        <f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839932</v>
      </c>
      <c r="G41" s="49">
        <v>839932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602345</v>
      </c>
      <c r="F50" s="215">
        <v>13000</v>
      </c>
      <c r="G50" s="216">
        <v>12100</v>
      </c>
      <c r="H50" s="216">
        <f t="shared" ref="H50:H53" si="2">E50+F50-G50</f>
        <v>603245</v>
      </c>
      <c r="I50" s="217">
        <v>603245</v>
      </c>
    </row>
    <row r="51" spans="1:9" x14ac:dyDescent="0.2">
      <c r="A51" s="218"/>
      <c r="B51" s="219"/>
      <c r="C51" s="219" t="s">
        <v>20</v>
      </c>
      <c r="D51" s="219"/>
      <c r="E51" s="220">
        <v>850027.54</v>
      </c>
      <c r="F51" s="221">
        <v>679468.94</v>
      </c>
      <c r="G51" s="222">
        <v>541314</v>
      </c>
      <c r="H51" s="222">
        <f t="shared" si="2"/>
        <v>988182.48</v>
      </c>
      <c r="I51" s="223">
        <v>958113.35</v>
      </c>
    </row>
    <row r="52" spans="1:9" x14ac:dyDescent="0.2">
      <c r="A52" s="218"/>
      <c r="B52" s="219"/>
      <c r="C52" s="219" t="s">
        <v>61</v>
      </c>
      <c r="D52" s="219"/>
      <c r="E52" s="220">
        <v>2621909.35</v>
      </c>
      <c r="F52" s="221">
        <v>1199731.18</v>
      </c>
      <c r="G52" s="222">
        <v>1430651.56</v>
      </c>
      <c r="H52" s="222">
        <f t="shared" si="2"/>
        <v>2390988.9700000002</v>
      </c>
      <c r="I52" s="223">
        <v>2390988.9700000002</v>
      </c>
    </row>
    <row r="53" spans="1:9" x14ac:dyDescent="0.2">
      <c r="A53" s="218"/>
      <c r="B53" s="219"/>
      <c r="C53" s="219" t="s">
        <v>59</v>
      </c>
      <c r="D53" s="219"/>
      <c r="E53" s="220">
        <v>423224.27</v>
      </c>
      <c r="F53" s="221">
        <v>1042764</v>
      </c>
      <c r="G53" s="222">
        <v>839932</v>
      </c>
      <c r="H53" s="222">
        <f t="shared" si="2"/>
        <v>626056.27</v>
      </c>
      <c r="I53" s="223">
        <v>626056.27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4497506.16</v>
      </c>
      <c r="F54" s="227">
        <f>F50+F51+F52+F53</f>
        <v>2934964.12</v>
      </c>
      <c r="G54" s="228">
        <f>G50+G51+G52+G53</f>
        <v>2823997.56</v>
      </c>
      <c r="H54" s="228">
        <f>H50+H51+H52+H53</f>
        <v>4608472.7200000007</v>
      </c>
      <c r="I54" s="229">
        <f>SUM(I50:I53)</f>
        <v>4578403.59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235"/>
    </row>
    <row r="2" spans="1:9" ht="19.5" x14ac:dyDescent="0.4">
      <c r="A2" s="298" t="s">
        <v>1</v>
      </c>
      <c r="B2" s="298"/>
      <c r="C2" s="298"/>
      <c r="D2" s="298"/>
      <c r="E2" s="299" t="s">
        <v>101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151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61986038</v>
      </c>
      <c r="F6" s="321"/>
      <c r="G6" s="135" t="s">
        <v>3</v>
      </c>
      <c r="H6" s="301">
        <v>1132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20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20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20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66006000</v>
      </c>
      <c r="F16" s="322"/>
      <c r="G16" s="6">
        <f>H16+I16</f>
        <v>80718974.239999995</v>
      </c>
      <c r="H16" s="40">
        <v>53629448.289999999</v>
      </c>
      <c r="I16" s="40">
        <v>27089525.949999999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305570</v>
      </c>
      <c r="H17" s="100">
        <v>12223</v>
      </c>
      <c r="I17" s="100">
        <v>293347</v>
      </c>
    </row>
    <row r="18" spans="1:9" ht="19.5" x14ac:dyDescent="0.4">
      <c r="A18" s="31" t="s">
        <v>68</v>
      </c>
      <c r="B18" s="3"/>
      <c r="C18" s="3"/>
      <c r="D18" s="3"/>
      <c r="E18" s="308">
        <v>66919000</v>
      </c>
      <c r="F18" s="322"/>
      <c r="G18" s="6">
        <f>H18+I18</f>
        <v>82155501.040000007</v>
      </c>
      <c r="H18" s="40">
        <v>54224762.560000002</v>
      </c>
      <c r="I18" s="40">
        <v>27930738.48</v>
      </c>
    </row>
    <row r="19" spans="1:9" ht="19.5" x14ac:dyDescent="0.4">
      <c r="A19" s="31"/>
      <c r="B19" s="3"/>
      <c r="C19" s="3"/>
      <c r="D19" s="3"/>
      <c r="E19" s="234"/>
      <c r="F19" s="241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1742096.8000000119</v>
      </c>
      <c r="H20" s="139">
        <f>H18-H16+H17</f>
        <v>607537.27000000328</v>
      </c>
      <c r="I20" s="139">
        <f>I18-I16+I17</f>
        <v>1134559.5300000012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1436526.8000000119</v>
      </c>
      <c r="H21" s="139">
        <f>H20-H17</f>
        <v>595314.27000000328</v>
      </c>
      <c r="I21" s="139">
        <f>I20-I17</f>
        <v>841212.53000000119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589425.74000001187</v>
      </c>
      <c r="H25" s="143">
        <f>H21-H26</f>
        <v>30396.720000003232</v>
      </c>
      <c r="I25" s="143">
        <f>I21-I26</f>
        <v>559029.02000000118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847101.06</v>
      </c>
      <c r="H26" s="143">
        <v>564917.55000000005</v>
      </c>
      <c r="I26" s="143">
        <v>282183.51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589425.74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40000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549425.74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847101.06</v>
      </c>
      <c r="H32" s="147"/>
      <c r="I32" s="146"/>
    </row>
    <row r="33" spans="1:9" ht="20.25" customHeight="1" x14ac:dyDescent="0.3">
      <c r="A33" s="242"/>
      <c r="B33" s="323" t="str">
        <f>CONCATENATE("b) Výsledek hospod. předcház. účet. období k 31. 12. ",'Rekapitulace dle oblasti'!E7)</f>
        <v>b) Výsledek hospod. předcház. účet. období k 31. 12. 2021</v>
      </c>
      <c r="C33" s="323"/>
      <c r="D33" s="323"/>
      <c r="E33" s="323"/>
      <c r="F33" s="323"/>
      <c r="G33" s="243">
        <v>2076869.29</v>
      </c>
      <c r="H33" s="242"/>
      <c r="I33" s="242"/>
    </row>
    <row r="34" spans="1:9" ht="38.25" customHeight="1" x14ac:dyDescent="0.2">
      <c r="A34" s="316" t="s">
        <v>183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f>40000+960</f>
        <v>40960</v>
      </c>
      <c r="G37" s="49">
        <v>40000</v>
      </c>
      <c r="H37" s="244"/>
      <c r="I37" s="193">
        <f>IF(F37=0,"nerozp.",G37/F37)</f>
        <v>0.9765625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244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244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244"/>
      <c r="I40" s="192" t="str">
        <f t="shared" ref="I40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1288185</v>
      </c>
      <c r="G41" s="49">
        <v>1288185</v>
      </c>
      <c r="H41" s="244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1500000</v>
      </c>
      <c r="G42" s="49">
        <v>1500000</v>
      </c>
      <c r="H42" s="244"/>
      <c r="I42" s="193">
        <f>IF(F42=0,"nerozp.",G42/F42)</f>
        <v>1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245"/>
      <c r="B46" s="246"/>
      <c r="C46" s="247"/>
      <c r="D46" s="246"/>
      <c r="E46" s="248" t="str">
        <f>CONCATENATE("Stav k 1.1.",'Rekapitulace dle oblasti'!E7)</f>
        <v>Stav k 1.1.2021</v>
      </c>
      <c r="F46" s="249" t="s">
        <v>17</v>
      </c>
      <c r="G46" s="249" t="s">
        <v>18</v>
      </c>
      <c r="H46" s="250" t="s">
        <v>19</v>
      </c>
      <c r="I46" s="251" t="s">
        <v>28</v>
      </c>
    </row>
    <row r="47" spans="1:9" x14ac:dyDescent="0.2">
      <c r="A47" s="252"/>
      <c r="E47" s="253"/>
      <c r="F47" s="319"/>
      <c r="G47" s="254"/>
      <c r="H47" s="255" t="str">
        <f>CONCATENATE("31.12.",'Rekapitulace dle oblasti'!E7)</f>
        <v>31.12.2021</v>
      </c>
      <c r="I47" s="256" t="str">
        <f>CONCATENATE("31.12.",'Rekapitulace dle oblasti'!E7)</f>
        <v>31.12.2021</v>
      </c>
    </row>
    <row r="48" spans="1:9" x14ac:dyDescent="0.2">
      <c r="A48" s="252"/>
      <c r="E48" s="253"/>
      <c r="F48" s="319"/>
      <c r="G48" s="257"/>
      <c r="H48" s="257"/>
      <c r="I48" s="258"/>
    </row>
    <row r="49" spans="1:9" ht="13.5" thickBot="1" x14ac:dyDescent="0.25">
      <c r="A49" s="259"/>
      <c r="B49" s="260"/>
      <c r="C49" s="260"/>
      <c r="D49" s="260"/>
      <c r="E49" s="253"/>
      <c r="F49" s="261"/>
      <c r="G49" s="261"/>
      <c r="H49" s="261"/>
      <c r="I49" s="262"/>
    </row>
    <row r="50" spans="1:9" ht="13.5" thickTop="1" x14ac:dyDescent="0.2">
      <c r="A50" s="212"/>
      <c r="B50" s="213"/>
      <c r="C50" s="213" t="s">
        <v>15</v>
      </c>
      <c r="D50" s="213"/>
      <c r="E50" s="214">
        <v>47990</v>
      </c>
      <c r="F50" s="215">
        <v>10000</v>
      </c>
      <c r="G50" s="216">
        <v>40000</v>
      </c>
      <c r="H50" s="216">
        <f t="shared" ref="H50:H53" si="2">E50+F50-G50</f>
        <v>17990</v>
      </c>
      <c r="I50" s="217">
        <v>17990</v>
      </c>
    </row>
    <row r="51" spans="1:9" x14ac:dyDescent="0.2">
      <c r="A51" s="218"/>
      <c r="B51" s="219"/>
      <c r="C51" s="219" t="s">
        <v>20</v>
      </c>
      <c r="D51" s="219"/>
      <c r="E51" s="220">
        <v>623830.13</v>
      </c>
      <c r="F51" s="221">
        <v>761712</v>
      </c>
      <c r="G51" s="222">
        <v>859283.26</v>
      </c>
      <c r="H51" s="222">
        <f t="shared" si="2"/>
        <v>526258.86999999988</v>
      </c>
      <c r="I51" s="223">
        <v>470549.01</v>
      </c>
    </row>
    <row r="52" spans="1:9" x14ac:dyDescent="0.2">
      <c r="A52" s="218"/>
      <c r="B52" s="219"/>
      <c r="C52" s="219" t="s">
        <v>61</v>
      </c>
      <c r="D52" s="219"/>
      <c r="E52" s="220">
        <v>3744789.22</v>
      </c>
      <c r="F52" s="221">
        <v>1284241.3799999999</v>
      </c>
      <c r="G52" s="222">
        <v>453168</v>
      </c>
      <c r="H52" s="222">
        <f t="shared" si="2"/>
        <v>4575862.5999999996</v>
      </c>
      <c r="I52" s="223">
        <v>4575862.5999999996</v>
      </c>
    </row>
    <row r="53" spans="1:9" x14ac:dyDescent="0.2">
      <c r="A53" s="218"/>
      <c r="B53" s="219"/>
      <c r="C53" s="219" t="s">
        <v>59</v>
      </c>
      <c r="D53" s="219"/>
      <c r="E53" s="220">
        <v>4810580.5999999996</v>
      </c>
      <c r="F53" s="221">
        <v>4849457.71</v>
      </c>
      <c r="G53" s="222">
        <v>6048887.0899999999</v>
      </c>
      <c r="H53" s="222">
        <f t="shared" si="2"/>
        <v>3611151.2199999988</v>
      </c>
      <c r="I53" s="223">
        <v>3611151.22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9227189.9499999993</v>
      </c>
      <c r="F54" s="227">
        <f>F50+F51+F52+F53</f>
        <v>6905411.0899999999</v>
      </c>
      <c r="G54" s="228">
        <f>G50+G51+G52+G53</f>
        <v>7401338.3499999996</v>
      </c>
      <c r="H54" s="228">
        <f>H50+H51+H52+H53</f>
        <v>8731262.6899999976</v>
      </c>
      <c r="I54" s="229">
        <f>SUM(I50:I53)</f>
        <v>8675552.8300000001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317"/>
      <c r="I55" s="317"/>
    </row>
    <row r="56" spans="1:9" ht="18" x14ac:dyDescent="0.35">
      <c r="A56" s="37"/>
      <c r="B56" s="3"/>
      <c r="C56" s="3"/>
      <c r="D56" s="48"/>
      <c r="E56" s="48"/>
      <c r="F56" s="28"/>
      <c r="G56" s="304"/>
      <c r="H56" s="318"/>
      <c r="I56" s="318"/>
    </row>
    <row r="57" spans="1:9" x14ac:dyDescent="0.2">
      <c r="A57" s="161"/>
      <c r="B57" s="161"/>
      <c r="C57" s="161"/>
      <c r="D57" s="161"/>
      <c r="E57" s="161"/>
      <c r="F57" s="161"/>
      <c r="G57" s="304"/>
      <c r="H57" s="318"/>
      <c r="I57" s="318"/>
    </row>
    <row r="58" spans="1:9" x14ac:dyDescent="0.2">
      <c r="G58" s="304"/>
      <c r="H58" s="318"/>
      <c r="I58" s="318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103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152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61985759</v>
      </c>
      <c r="F6" s="303"/>
      <c r="G6" s="135" t="s">
        <v>3</v>
      </c>
      <c r="H6" s="301">
        <v>1133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64002000</v>
      </c>
      <c r="F16" s="309"/>
      <c r="G16" s="6">
        <f>H16+I16</f>
        <v>72201760.719999999</v>
      </c>
      <c r="H16" s="40">
        <v>71948802.030000001</v>
      </c>
      <c r="I16" s="40">
        <v>252958.69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64246000</v>
      </c>
      <c r="F18" s="309"/>
      <c r="G18" s="6">
        <f>H18+I18</f>
        <v>72445772.020000011</v>
      </c>
      <c r="H18" s="40">
        <v>72192480.090000004</v>
      </c>
      <c r="I18" s="40">
        <v>253291.93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244011.30000001192</v>
      </c>
      <c r="H20" s="139">
        <f>H18-H16+H17</f>
        <v>243678.06000000238</v>
      </c>
      <c r="I20" s="139">
        <f>I18-I16+I17</f>
        <v>333.23999999999069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244011.30000001192</v>
      </c>
      <c r="H21" s="139">
        <f>H20-H17</f>
        <v>243678.06000000238</v>
      </c>
      <c r="I21" s="139">
        <f>I20-I17</f>
        <v>333.23999999999069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333.24000001192326</v>
      </c>
      <c r="H25" s="143">
        <f>H21-H26</f>
        <v>2.3865140974521637E-9</v>
      </c>
      <c r="I25" s="143">
        <f>I21-I26</f>
        <v>333.23999999999069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243678.06</v>
      </c>
      <c r="H26" s="143">
        <v>243678.06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333.24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333.24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243678.06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681050.49</v>
      </c>
      <c r="H33" s="158"/>
      <c r="I33" s="158"/>
    </row>
    <row r="34" spans="1:9" ht="38.25" customHeight="1" x14ac:dyDescent="0.2">
      <c r="A34" s="316" t="s">
        <v>175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68623</v>
      </c>
      <c r="G37" s="49">
        <v>68623</v>
      </c>
      <c r="H37" s="50"/>
      <c r="I37" s="193">
        <f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946878</v>
      </c>
      <c r="G41" s="49">
        <v>946878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43261</v>
      </c>
      <c r="F50" s="215">
        <v>0</v>
      </c>
      <c r="G50" s="216">
        <v>5000</v>
      </c>
      <c r="H50" s="216">
        <f t="shared" ref="H50:H53" si="2">E50+F50-G50</f>
        <v>38261</v>
      </c>
      <c r="I50" s="217">
        <v>38261</v>
      </c>
    </row>
    <row r="51" spans="1:9" x14ac:dyDescent="0.2">
      <c r="A51" s="218"/>
      <c r="B51" s="219"/>
      <c r="C51" s="219" t="s">
        <v>20</v>
      </c>
      <c r="D51" s="219"/>
      <c r="E51" s="220">
        <v>807810.98</v>
      </c>
      <c r="F51" s="221">
        <v>946104</v>
      </c>
      <c r="G51" s="222">
        <v>730823</v>
      </c>
      <c r="H51" s="222">
        <f t="shared" si="2"/>
        <v>1023091.98</v>
      </c>
      <c r="I51" s="223">
        <v>943697.02</v>
      </c>
    </row>
    <row r="52" spans="1:9" x14ac:dyDescent="0.2">
      <c r="A52" s="218"/>
      <c r="B52" s="219"/>
      <c r="C52" s="219" t="s">
        <v>61</v>
      </c>
      <c r="D52" s="219"/>
      <c r="E52" s="220">
        <v>2058847.35</v>
      </c>
      <c r="F52" s="221">
        <v>58129.07</v>
      </c>
      <c r="G52" s="222">
        <v>1141386.22</v>
      </c>
      <c r="H52" s="222">
        <f t="shared" si="2"/>
        <v>975590.2</v>
      </c>
      <c r="I52" s="223">
        <v>975590.2</v>
      </c>
    </row>
    <row r="53" spans="1:9" x14ac:dyDescent="0.2">
      <c r="A53" s="218"/>
      <c r="B53" s="219"/>
      <c r="C53" s="219" t="s">
        <v>59</v>
      </c>
      <c r="D53" s="219"/>
      <c r="E53" s="220">
        <v>546085.42000000004</v>
      </c>
      <c r="F53" s="221">
        <v>1007835</v>
      </c>
      <c r="G53" s="222">
        <v>946878</v>
      </c>
      <c r="H53" s="222">
        <f t="shared" si="2"/>
        <v>607042.41999999993</v>
      </c>
      <c r="I53" s="223">
        <v>617826.56000000006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3456004.75</v>
      </c>
      <c r="F54" s="227">
        <f>F50+F51+F52+F53</f>
        <v>2012068.0699999998</v>
      </c>
      <c r="G54" s="228">
        <f>G50+G51+G52+G53</f>
        <v>2824087.2199999997</v>
      </c>
      <c r="H54" s="228">
        <f>H50+H51+H52+H53</f>
        <v>2643985.5999999996</v>
      </c>
      <c r="I54" s="229">
        <f>SUM(I50:I53)</f>
        <v>2575374.7800000003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105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153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63701171</v>
      </c>
      <c r="F6" s="303"/>
      <c r="G6" s="135" t="s">
        <v>3</v>
      </c>
      <c r="H6" s="301">
        <v>1134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49373000</v>
      </c>
      <c r="F16" s="309"/>
      <c r="G16" s="6">
        <f>H16+I16</f>
        <v>57834216.559999995</v>
      </c>
      <c r="H16" s="40">
        <v>56810800.049999997</v>
      </c>
      <c r="I16" s="40">
        <v>1023416.51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29690</v>
      </c>
      <c r="H17" s="100">
        <v>29690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51732000</v>
      </c>
      <c r="F18" s="309"/>
      <c r="G18" s="6">
        <f>H18+I18</f>
        <v>59956978.490000002</v>
      </c>
      <c r="H18" s="40">
        <v>58449217.469999999</v>
      </c>
      <c r="I18" s="40">
        <v>1507761.02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2152451.9300000072</v>
      </c>
      <c r="H20" s="139">
        <f>H18-H16+H17</f>
        <v>1668107.4200000018</v>
      </c>
      <c r="I20" s="139">
        <f>I18-I16+I17</f>
        <v>484344.51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2122761.9300000072</v>
      </c>
      <c r="H21" s="139">
        <f>H20-H17</f>
        <v>1638417.4200000018</v>
      </c>
      <c r="I21" s="139">
        <f>I20-I17</f>
        <v>484344.51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-263808.50999999279</v>
      </c>
      <c r="H25" s="143">
        <f>H21-H26</f>
        <v>-748153.01999999816</v>
      </c>
      <c r="I25" s="143">
        <f>I21-I26</f>
        <v>484344.51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2386570.44</v>
      </c>
      <c r="H26" s="143">
        <v>2386570.44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0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0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2386570.44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5716873.8499999996</v>
      </c>
      <c r="H33" s="158"/>
      <c r="I33" s="158"/>
    </row>
    <row r="34" spans="1:9" ht="63.75" customHeight="1" x14ac:dyDescent="0.2">
      <c r="A34" s="316" t="s">
        <v>193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3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4929094</v>
      </c>
      <c r="G41" s="49">
        <v>4929094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0</v>
      </c>
      <c r="F50" s="215">
        <v>0</v>
      </c>
      <c r="G50" s="216">
        <v>0</v>
      </c>
      <c r="H50" s="216">
        <f t="shared" ref="H50:H53" si="2">E50+F50-G50</f>
        <v>0</v>
      </c>
      <c r="I50" s="217">
        <v>0</v>
      </c>
    </row>
    <row r="51" spans="1:9" x14ac:dyDescent="0.2">
      <c r="A51" s="218"/>
      <c r="B51" s="219"/>
      <c r="C51" s="219" t="s">
        <v>20</v>
      </c>
      <c r="D51" s="219"/>
      <c r="E51" s="220">
        <v>144906.70000000001</v>
      </c>
      <c r="F51" s="221">
        <v>559621.31999999995</v>
      </c>
      <c r="G51" s="222">
        <v>515334.94</v>
      </c>
      <c r="H51" s="222">
        <f t="shared" si="2"/>
        <v>189193.08000000002</v>
      </c>
      <c r="I51" s="223">
        <v>149659.43</v>
      </c>
    </row>
    <row r="52" spans="1:9" x14ac:dyDescent="0.2">
      <c r="A52" s="218"/>
      <c r="B52" s="219"/>
      <c r="C52" s="219" t="s">
        <v>61</v>
      </c>
      <c r="D52" s="219"/>
      <c r="E52" s="220">
        <v>906485.44</v>
      </c>
      <c r="F52" s="221">
        <v>0</v>
      </c>
      <c r="G52" s="222">
        <v>905985.44</v>
      </c>
      <c r="H52" s="222">
        <f t="shared" si="2"/>
        <v>500</v>
      </c>
      <c r="I52" s="223">
        <v>0</v>
      </c>
    </row>
    <row r="53" spans="1:9" x14ac:dyDescent="0.2">
      <c r="A53" s="218"/>
      <c r="B53" s="219"/>
      <c r="C53" s="219" t="s">
        <v>59</v>
      </c>
      <c r="D53" s="219"/>
      <c r="E53" s="220">
        <v>951927.13</v>
      </c>
      <c r="F53" s="221">
        <v>7839437</v>
      </c>
      <c r="G53" s="222">
        <v>7776667</v>
      </c>
      <c r="H53" s="222">
        <f t="shared" si="2"/>
        <v>1014697.1300000008</v>
      </c>
      <c r="I53" s="223">
        <v>1014697.13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2003319.27</v>
      </c>
      <c r="F54" s="227">
        <f>F50+F51+F52+F53</f>
        <v>8399058.3200000003</v>
      </c>
      <c r="G54" s="228">
        <f>G50+G51+G52+G53</f>
        <v>9197987.379999999</v>
      </c>
      <c r="H54" s="228">
        <f>H50+H51+H52+H53</f>
        <v>1204390.2100000009</v>
      </c>
      <c r="I54" s="229">
        <f>SUM(I50:I53)</f>
        <v>1164356.56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107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154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61985996</v>
      </c>
      <c r="F6" s="303"/>
      <c r="G6" s="135" t="s">
        <v>3</v>
      </c>
      <c r="H6" s="301">
        <v>1152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26523000</v>
      </c>
      <c r="F16" s="309"/>
      <c r="G16" s="6">
        <f>H16+I16</f>
        <v>32417538.789999999</v>
      </c>
      <c r="H16" s="40">
        <v>32329138.27</v>
      </c>
      <c r="I16" s="40">
        <v>88400.52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26657000</v>
      </c>
      <c r="F18" s="309"/>
      <c r="G18" s="6">
        <f>H18+I18</f>
        <v>32608233.109999999</v>
      </c>
      <c r="H18" s="40">
        <v>32408712.109999999</v>
      </c>
      <c r="I18" s="40">
        <v>199521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190694.3200000003</v>
      </c>
      <c r="H20" s="139">
        <f>H18-H16+H17</f>
        <v>79573.839999999851</v>
      </c>
      <c r="I20" s="139">
        <f>I18-I16+I17</f>
        <v>111120.48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190694.3200000003</v>
      </c>
      <c r="H21" s="139">
        <f>H20-H17</f>
        <v>79573.839999999851</v>
      </c>
      <c r="I21" s="139">
        <f>I20-I17</f>
        <v>111120.48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56499.040000000299</v>
      </c>
      <c r="H25" s="143">
        <f>H21-H26</f>
        <v>-54621.440000000148</v>
      </c>
      <c r="I25" s="143">
        <f>I21-I26</f>
        <v>111120.48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134195.28</v>
      </c>
      <c r="H26" s="143">
        <v>134195.28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56499.040000000299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f>G25-G30</f>
        <v>56499.040000000299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134195.28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405476.8</v>
      </c>
      <c r="H33" s="158"/>
      <c r="I33" s="158"/>
    </row>
    <row r="34" spans="1:9" ht="38.25" customHeight="1" x14ac:dyDescent="0.2">
      <c r="A34" s="316" t="s">
        <v>184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1004000</v>
      </c>
      <c r="G37" s="49">
        <v>1000004</v>
      </c>
      <c r="H37" s="50"/>
      <c r="I37" s="193">
        <f>IF(F37=0,"nerozp.",G37/F37)</f>
        <v>0.9960199203187251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515362</v>
      </c>
      <c r="G41" s="49">
        <v>515362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14000</v>
      </c>
      <c r="F50" s="215">
        <v>0</v>
      </c>
      <c r="G50" s="216">
        <v>0</v>
      </c>
      <c r="H50" s="216">
        <f t="shared" ref="H50:H53" si="2">E50+F50-G50</f>
        <v>14000</v>
      </c>
      <c r="I50" s="217">
        <v>14000</v>
      </c>
    </row>
    <row r="51" spans="1:9" x14ac:dyDescent="0.2">
      <c r="A51" s="218"/>
      <c r="B51" s="219"/>
      <c r="C51" s="219" t="s">
        <v>20</v>
      </c>
      <c r="D51" s="219"/>
      <c r="E51" s="220">
        <v>308937.51</v>
      </c>
      <c r="F51" s="221">
        <v>411907.82</v>
      </c>
      <c r="G51" s="222">
        <v>418690</v>
      </c>
      <c r="H51" s="222">
        <f t="shared" si="2"/>
        <v>302155.33000000007</v>
      </c>
      <c r="I51" s="223">
        <v>267576.67</v>
      </c>
    </row>
    <row r="52" spans="1:9" x14ac:dyDescent="0.2">
      <c r="A52" s="218"/>
      <c r="B52" s="219"/>
      <c r="C52" s="219" t="s">
        <v>61</v>
      </c>
      <c r="D52" s="219"/>
      <c r="E52" s="220">
        <v>3700809.21</v>
      </c>
      <c r="F52" s="221">
        <v>762879.63</v>
      </c>
      <c r="G52" s="222">
        <v>982162</v>
      </c>
      <c r="H52" s="222">
        <f t="shared" si="2"/>
        <v>3481526.84</v>
      </c>
      <c r="I52" s="223">
        <v>3481526.84</v>
      </c>
    </row>
    <row r="53" spans="1:9" x14ac:dyDescent="0.2">
      <c r="A53" s="218"/>
      <c r="B53" s="219"/>
      <c r="C53" s="219" t="s">
        <v>59</v>
      </c>
      <c r="D53" s="219"/>
      <c r="E53" s="220">
        <v>43.74</v>
      </c>
      <c r="F53" s="221">
        <v>551208</v>
      </c>
      <c r="G53" s="222">
        <v>515362</v>
      </c>
      <c r="H53" s="222">
        <f t="shared" si="2"/>
        <v>35889.739999999991</v>
      </c>
      <c r="I53" s="223">
        <v>35889.74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4023790.46</v>
      </c>
      <c r="F54" s="227">
        <f>F50+F51+F52+F53</f>
        <v>1725995.45</v>
      </c>
      <c r="G54" s="228">
        <f>G50+G51+G52+G53</f>
        <v>1916214</v>
      </c>
      <c r="H54" s="228">
        <f>H50+H51+H52+H53</f>
        <v>3833571.91</v>
      </c>
      <c r="I54" s="229">
        <f>SUM(I50:I53)</f>
        <v>3798993.25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110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155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600903</v>
      </c>
      <c r="F6" s="303"/>
      <c r="G6" s="135" t="s">
        <v>3</v>
      </c>
      <c r="H6" s="301">
        <v>1162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38976000</v>
      </c>
      <c r="F16" s="309"/>
      <c r="G16" s="6">
        <f>H16+I16</f>
        <v>44094764.239999995</v>
      </c>
      <c r="H16" s="40">
        <v>43969166.579999998</v>
      </c>
      <c r="I16" s="40">
        <v>125597.66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39101000</v>
      </c>
      <c r="F18" s="309"/>
      <c r="G18" s="6">
        <f>H18+I18</f>
        <v>43923226.479999997</v>
      </c>
      <c r="H18" s="40">
        <v>43601488.479999997</v>
      </c>
      <c r="I18" s="40">
        <v>321738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-171537.75999999791</v>
      </c>
      <c r="H20" s="139">
        <f>H18-H16+H17</f>
        <v>-367678.10000000149</v>
      </c>
      <c r="I20" s="139">
        <f>I18-I16+I17</f>
        <v>196140.34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-171537.75999999791</v>
      </c>
      <c r="H21" s="139">
        <f>H20-H17</f>
        <v>-367678.10000000149</v>
      </c>
      <c r="I21" s="139">
        <f>I20-I17</f>
        <v>196140.34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-171537.75999999791</v>
      </c>
      <c r="H25" s="143">
        <f>H21-H26</f>
        <v>-367678.10000000149</v>
      </c>
      <c r="I25" s="143">
        <f>I21-I26</f>
        <v>196140.34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0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0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 t="s">
        <v>192</v>
      </c>
      <c r="B34" s="324"/>
      <c r="C34" s="324"/>
      <c r="D34" s="324"/>
      <c r="E34" s="324"/>
      <c r="F34" s="324"/>
      <c r="G34" s="324"/>
      <c r="H34" s="324"/>
      <c r="I34" s="324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2308719</v>
      </c>
      <c r="G41" s="49">
        <v>2308719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500</v>
      </c>
      <c r="F50" s="215">
        <v>25000</v>
      </c>
      <c r="G50" s="216">
        <v>24500</v>
      </c>
      <c r="H50" s="216">
        <f t="shared" ref="H50:H53" si="2">E50+F50-G50</f>
        <v>1000</v>
      </c>
      <c r="I50" s="217">
        <v>1000</v>
      </c>
    </row>
    <row r="51" spans="1:9" x14ac:dyDescent="0.2">
      <c r="A51" s="218"/>
      <c r="B51" s="219"/>
      <c r="C51" s="219" t="s">
        <v>20</v>
      </c>
      <c r="D51" s="219"/>
      <c r="E51" s="220">
        <v>527225.37</v>
      </c>
      <c r="F51" s="221">
        <v>496307.9</v>
      </c>
      <c r="G51" s="222">
        <v>367208.19</v>
      </c>
      <c r="H51" s="222">
        <f t="shared" si="2"/>
        <v>656325.08000000007</v>
      </c>
      <c r="I51" s="223">
        <v>624807.80000000005</v>
      </c>
    </row>
    <row r="52" spans="1:9" x14ac:dyDescent="0.2">
      <c r="A52" s="218"/>
      <c r="B52" s="219"/>
      <c r="C52" s="219" t="s">
        <v>61</v>
      </c>
      <c r="D52" s="219"/>
      <c r="E52" s="220">
        <v>3039749.22</v>
      </c>
      <c r="F52" s="221">
        <v>3556075.72</v>
      </c>
      <c r="G52" s="222">
        <v>3861787.65</v>
      </c>
      <c r="H52" s="222">
        <f t="shared" si="2"/>
        <v>2734037.2900000005</v>
      </c>
      <c r="I52" s="223">
        <v>2734037.29</v>
      </c>
    </row>
    <row r="53" spans="1:9" x14ac:dyDescent="0.2">
      <c r="A53" s="218"/>
      <c r="B53" s="219"/>
      <c r="C53" s="219" t="s">
        <v>59</v>
      </c>
      <c r="D53" s="219"/>
      <c r="E53" s="220">
        <v>292750</v>
      </c>
      <c r="F53" s="221">
        <v>2428660</v>
      </c>
      <c r="G53" s="222">
        <v>2308719</v>
      </c>
      <c r="H53" s="222">
        <f t="shared" si="2"/>
        <v>412691</v>
      </c>
      <c r="I53" s="223">
        <v>412691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3860224.5900000003</v>
      </c>
      <c r="F54" s="227">
        <f>F50+F51+F52+F53</f>
        <v>6506043.6200000001</v>
      </c>
      <c r="G54" s="228">
        <f>G50+G51+G52+G53</f>
        <v>6562214.8399999999</v>
      </c>
      <c r="H54" s="228">
        <f>H50+H51+H52+H53</f>
        <v>3804053.3700000006</v>
      </c>
      <c r="I54" s="229">
        <f>SUM(I50:I53)</f>
        <v>3772536.09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A2:D2"/>
    <mergeCell ref="E2:I2"/>
    <mergeCell ref="E3:I3"/>
    <mergeCell ref="E4:I4"/>
    <mergeCell ref="E5:I5"/>
    <mergeCell ref="A34:I34"/>
    <mergeCell ref="B44:I44"/>
    <mergeCell ref="H6:I6"/>
    <mergeCell ref="E7:I7"/>
    <mergeCell ref="E11:F11"/>
    <mergeCell ref="E12:F12"/>
    <mergeCell ref="E13:F13"/>
    <mergeCell ref="H13:I13"/>
    <mergeCell ref="E6:F6"/>
    <mergeCell ref="E16:F16"/>
    <mergeCell ref="E18:F18"/>
    <mergeCell ref="C29:E29"/>
    <mergeCell ref="C32:F32"/>
    <mergeCell ref="B33:F33"/>
    <mergeCell ref="G55:I55"/>
    <mergeCell ref="G56:I56"/>
    <mergeCell ref="G57:I57"/>
    <mergeCell ref="G58:I58"/>
    <mergeCell ref="A43:I43"/>
    <mergeCell ref="F47:F48"/>
    <mergeCell ref="H45:I45"/>
  </mergeCells>
  <pageMargins left="0.39370078740157483" right="0" top="0.39370078740157483" bottom="0" header="0.51181102362204722" footer="0"/>
  <pageSetup paperSize="9" scale="75" firstPageNumber="13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112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176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845370</v>
      </c>
      <c r="F6" s="303"/>
      <c r="G6" s="135" t="s">
        <v>3</v>
      </c>
      <c r="H6" s="301">
        <v>1171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26584000</v>
      </c>
      <c r="F16" s="309"/>
      <c r="G16" s="6">
        <f>H16+I16</f>
        <v>34422039.289999999</v>
      </c>
      <c r="H16" s="40">
        <v>32760787.68</v>
      </c>
      <c r="I16" s="40">
        <v>1661251.61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8360</v>
      </c>
      <c r="H17" s="100">
        <v>0</v>
      </c>
      <c r="I17" s="100">
        <v>8360</v>
      </c>
    </row>
    <row r="18" spans="1:9" ht="19.5" x14ac:dyDescent="0.4">
      <c r="A18" s="31" t="s">
        <v>68</v>
      </c>
      <c r="B18" s="3"/>
      <c r="C18" s="3"/>
      <c r="D18" s="3"/>
      <c r="E18" s="308">
        <v>26883000</v>
      </c>
      <c r="F18" s="309"/>
      <c r="G18" s="6">
        <f>H18+I18</f>
        <v>34448808.25</v>
      </c>
      <c r="H18" s="40">
        <v>32419636.109999999</v>
      </c>
      <c r="I18" s="40">
        <v>2029172.14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35128.960000000894</v>
      </c>
      <c r="H20" s="139">
        <f>H18-H16+H17</f>
        <v>-341151.5700000003</v>
      </c>
      <c r="I20" s="139">
        <f>I18-I16+I17</f>
        <v>376280.5299999998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26768.960000000894</v>
      </c>
      <c r="H21" s="139">
        <f>H20-H17</f>
        <v>-341151.5700000003</v>
      </c>
      <c r="I21" s="139">
        <f>I20-I17</f>
        <v>367920.5299999998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26768.960000000894</v>
      </c>
      <c r="H25" s="143">
        <f>H21-H26</f>
        <v>-341151.5700000003</v>
      </c>
      <c r="I25" s="143">
        <f>I21-I26</f>
        <v>367920.5299999998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26768.959999999999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6000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20768.96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510470</v>
      </c>
      <c r="G41" s="49">
        <v>510470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73876</v>
      </c>
      <c r="F50" s="215">
        <v>14000</v>
      </c>
      <c r="G50" s="216">
        <v>34900</v>
      </c>
      <c r="H50" s="216">
        <f t="shared" ref="H50:H53" si="2">E50+F50-G50</f>
        <v>52976</v>
      </c>
      <c r="I50" s="217">
        <v>52976</v>
      </c>
    </row>
    <row r="51" spans="1:9" x14ac:dyDescent="0.2">
      <c r="A51" s="218"/>
      <c r="B51" s="219"/>
      <c r="C51" s="219" t="s">
        <v>20</v>
      </c>
      <c r="D51" s="219"/>
      <c r="E51" s="220">
        <v>209181.7</v>
      </c>
      <c r="F51" s="221">
        <v>379762.22</v>
      </c>
      <c r="G51" s="222">
        <v>309181.69</v>
      </c>
      <c r="H51" s="222">
        <f t="shared" si="2"/>
        <v>279762.22999999992</v>
      </c>
      <c r="I51" s="223">
        <v>244834.65</v>
      </c>
    </row>
    <row r="52" spans="1:9" x14ac:dyDescent="0.2">
      <c r="A52" s="218"/>
      <c r="B52" s="219"/>
      <c r="C52" s="219" t="s">
        <v>61</v>
      </c>
      <c r="D52" s="219"/>
      <c r="E52" s="220">
        <v>1357896.88</v>
      </c>
      <c r="F52" s="221">
        <v>360683.89</v>
      </c>
      <c r="G52" s="222">
        <v>1264660</v>
      </c>
      <c r="H52" s="222">
        <f t="shared" si="2"/>
        <v>453920.77</v>
      </c>
      <c r="I52" s="223">
        <v>453920.77</v>
      </c>
    </row>
    <row r="53" spans="1:9" x14ac:dyDescent="0.2">
      <c r="A53" s="218"/>
      <c r="B53" s="219"/>
      <c r="C53" s="219" t="s">
        <v>59</v>
      </c>
      <c r="D53" s="219"/>
      <c r="E53" s="220">
        <v>478053.27</v>
      </c>
      <c r="F53" s="221">
        <v>1514077</v>
      </c>
      <c r="G53" s="222">
        <v>1346407.49</v>
      </c>
      <c r="H53" s="222">
        <f t="shared" si="2"/>
        <v>645722.78</v>
      </c>
      <c r="I53" s="223">
        <v>645722.78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2119007.8499999996</v>
      </c>
      <c r="F54" s="227">
        <f>F50+F51+F52+F53</f>
        <v>2268523.11</v>
      </c>
      <c r="G54" s="228">
        <f>G50+G51+G52+G53</f>
        <v>2955149.1799999997</v>
      </c>
      <c r="H54" s="228">
        <f>H50+H51+H52+H53</f>
        <v>1432381.78</v>
      </c>
      <c r="I54" s="229">
        <f>SUM(I50:I53)</f>
        <v>1397454.2000000002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114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156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19013833</v>
      </c>
      <c r="F6" s="303"/>
      <c r="G6" s="135" t="s">
        <v>3</v>
      </c>
      <c r="H6" s="301">
        <v>1173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72832000</v>
      </c>
      <c r="F16" s="309"/>
      <c r="G16" s="6">
        <f>H16+I16</f>
        <v>74715436.409999996</v>
      </c>
      <c r="H16" s="40">
        <v>72686644.319999993</v>
      </c>
      <c r="I16" s="40">
        <v>2028792.09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20000</v>
      </c>
      <c r="H17" s="100">
        <v>0</v>
      </c>
      <c r="I17" s="100">
        <v>20000</v>
      </c>
    </row>
    <row r="18" spans="1:9" ht="19.5" x14ac:dyDescent="0.4">
      <c r="A18" s="31" t="s">
        <v>68</v>
      </c>
      <c r="B18" s="3"/>
      <c r="C18" s="3"/>
      <c r="D18" s="3"/>
      <c r="E18" s="308">
        <v>76133000</v>
      </c>
      <c r="F18" s="309"/>
      <c r="G18" s="6">
        <f>H18+I18</f>
        <v>77910941.390000001</v>
      </c>
      <c r="H18" s="40">
        <v>75439035.980000004</v>
      </c>
      <c r="I18" s="40">
        <v>2471905.41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3215504.9800000042</v>
      </c>
      <c r="H20" s="139">
        <f>H18-H16+H17</f>
        <v>2752391.6600000113</v>
      </c>
      <c r="I20" s="139">
        <f>I18-I16+I17</f>
        <v>463113.32000000007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3195504.9800000042</v>
      </c>
      <c r="H21" s="139">
        <f>H20-H17</f>
        <v>2752391.6600000113</v>
      </c>
      <c r="I21" s="139">
        <f>I20-I17</f>
        <v>443113.32000000007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10798.280000003986</v>
      </c>
      <c r="H25" s="143">
        <f>H21-H26</f>
        <v>-432315.03999998886</v>
      </c>
      <c r="I25" s="143">
        <f>I21-I26</f>
        <v>443113.32000000007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3184706.7</v>
      </c>
      <c r="H26" s="143">
        <v>3184706.7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10798.28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10798.28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3184706.7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15455496.58</v>
      </c>
      <c r="H33" s="158"/>
      <c r="I33" s="158"/>
    </row>
    <row r="34" spans="1:9" ht="38.25" customHeight="1" x14ac:dyDescent="0.2">
      <c r="A34" s="316" t="s">
        <v>185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464000</v>
      </c>
      <c r="G37" s="49">
        <v>464000</v>
      </c>
      <c r="H37" s="50"/>
      <c r="I37" s="193">
        <f t="shared" ref="I37:I40" si="0"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3" t="str">
        <f t="shared" si="0"/>
        <v>nerozp.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3" t="str">
        <f t="shared" si="0"/>
        <v>nerozp.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0.42</v>
      </c>
      <c r="G40" s="49">
        <v>0.42</v>
      </c>
      <c r="H40" s="50"/>
      <c r="I40" s="193">
        <f t="shared" si="0"/>
        <v>1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5438598</v>
      </c>
      <c r="G41" s="49">
        <v>5438598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ref="I42" si="1">IF(F42=0,"nerozp.",G42/F42)</f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47900</v>
      </c>
      <c r="F50" s="215">
        <v>0</v>
      </c>
      <c r="G50" s="216">
        <v>0</v>
      </c>
      <c r="H50" s="216">
        <f t="shared" ref="H50:H53" si="2">E50+F50-G50</f>
        <v>47900</v>
      </c>
      <c r="I50" s="217">
        <v>47900</v>
      </c>
    </row>
    <row r="51" spans="1:9" x14ac:dyDescent="0.2">
      <c r="A51" s="218"/>
      <c r="B51" s="219"/>
      <c r="C51" s="219" t="s">
        <v>20</v>
      </c>
      <c r="D51" s="219"/>
      <c r="E51" s="220">
        <v>404528.2</v>
      </c>
      <c r="F51" s="221">
        <v>796333</v>
      </c>
      <c r="G51" s="222">
        <v>910019</v>
      </c>
      <c r="H51" s="222">
        <f t="shared" si="2"/>
        <v>290842.19999999995</v>
      </c>
      <c r="I51" s="223">
        <v>215250.2</v>
      </c>
    </row>
    <row r="52" spans="1:9" x14ac:dyDescent="0.2">
      <c r="A52" s="218"/>
      <c r="B52" s="219"/>
      <c r="C52" s="219" t="s">
        <v>61</v>
      </c>
      <c r="D52" s="219"/>
      <c r="E52" s="220">
        <v>1691572.59</v>
      </c>
      <c r="F52" s="221">
        <v>145369.79999999999</v>
      </c>
      <c r="G52" s="222">
        <v>611245</v>
      </c>
      <c r="H52" s="222">
        <f t="shared" si="2"/>
        <v>1225697.3900000001</v>
      </c>
      <c r="I52" s="223">
        <v>1225697.3899999999</v>
      </c>
    </row>
    <row r="53" spans="1:9" x14ac:dyDescent="0.2">
      <c r="A53" s="218"/>
      <c r="B53" s="219"/>
      <c r="C53" s="219" t="s">
        <v>59</v>
      </c>
      <c r="D53" s="219"/>
      <c r="E53" s="220">
        <v>531530.02</v>
      </c>
      <c r="F53" s="221">
        <v>5849809.7400000002</v>
      </c>
      <c r="G53" s="222">
        <v>6123281.8799999999</v>
      </c>
      <c r="H53" s="222">
        <f t="shared" si="2"/>
        <v>258057.87999999989</v>
      </c>
      <c r="I53" s="223">
        <v>258057.88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2675530.81</v>
      </c>
      <c r="F54" s="227">
        <f>F50+F51+F52+F53</f>
        <v>6791512.54</v>
      </c>
      <c r="G54" s="228">
        <f>G50+G51+G52+G53</f>
        <v>7644545.8799999999</v>
      </c>
      <c r="H54" s="228">
        <f>H50+H51+H52+H53</f>
        <v>1822497.47</v>
      </c>
      <c r="I54" s="229">
        <f>SUM(I50:I53)</f>
        <v>1746905.4699999997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116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157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14616831</v>
      </c>
      <c r="F6" s="303"/>
      <c r="G6" s="135" t="s">
        <v>3</v>
      </c>
      <c r="H6" s="301">
        <v>1216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19324000</v>
      </c>
      <c r="F16" s="309"/>
      <c r="G16" s="6">
        <f>H16+I16</f>
        <v>23595233.93</v>
      </c>
      <c r="H16" s="40">
        <v>23573607.530000001</v>
      </c>
      <c r="I16" s="40">
        <v>21626.400000000001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19526000</v>
      </c>
      <c r="F18" s="309"/>
      <c r="G18" s="6">
        <f>H18+I18</f>
        <v>23882815.030000001</v>
      </c>
      <c r="H18" s="40">
        <v>23828363.030000001</v>
      </c>
      <c r="I18" s="40">
        <v>54452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287581.10000000149</v>
      </c>
      <c r="H20" s="139">
        <f>H18-H16+H17</f>
        <v>254755.5</v>
      </c>
      <c r="I20" s="139">
        <f>I18-I16+I17</f>
        <v>32825.599999999999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287581.10000000149</v>
      </c>
      <c r="H21" s="139">
        <f>H20-H17</f>
        <v>254755.5</v>
      </c>
      <c r="I21" s="139">
        <f>I20-I17</f>
        <v>32825.599999999999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118633.6400000015</v>
      </c>
      <c r="H25" s="143">
        <f>H21-H26</f>
        <v>85808.040000000008</v>
      </c>
      <c r="I25" s="143">
        <f>I21-I26</f>
        <v>32825.599999999999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168947.46</v>
      </c>
      <c r="H26" s="143">
        <v>168947.46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118633.64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118633.64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168947.46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428204.45</v>
      </c>
      <c r="H33" s="158"/>
      <c r="I33" s="158"/>
    </row>
    <row r="34" spans="1:9" ht="38.25" customHeight="1" x14ac:dyDescent="0.2">
      <c r="A34" s="316" t="s">
        <v>186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90000</v>
      </c>
      <c r="G37" s="49">
        <v>54379</v>
      </c>
      <c r="H37" s="50"/>
      <c r="I37" s="193">
        <f>IF(F37=0,"nerozp.",G37/F37)</f>
        <v>0.60421111111111114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375679</v>
      </c>
      <c r="G41" s="49">
        <v>375679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6464</v>
      </c>
      <c r="F50" s="215">
        <v>0</v>
      </c>
      <c r="G50" s="216">
        <v>0</v>
      </c>
      <c r="H50" s="216">
        <f t="shared" ref="H50:H53" si="2">E50+F50-G50</f>
        <v>6464</v>
      </c>
      <c r="I50" s="217">
        <v>6464</v>
      </c>
    </row>
    <row r="51" spans="1:9" x14ac:dyDescent="0.2">
      <c r="A51" s="218"/>
      <c r="B51" s="219"/>
      <c r="C51" s="219" t="s">
        <v>20</v>
      </c>
      <c r="D51" s="219"/>
      <c r="E51" s="220">
        <v>456373.08</v>
      </c>
      <c r="F51" s="221">
        <v>296343</v>
      </c>
      <c r="G51" s="222">
        <v>194500.4</v>
      </c>
      <c r="H51" s="222">
        <f t="shared" si="2"/>
        <v>558215.68000000005</v>
      </c>
      <c r="I51" s="223">
        <v>530322.68000000005</v>
      </c>
    </row>
    <row r="52" spans="1:9" x14ac:dyDescent="0.2">
      <c r="A52" s="218"/>
      <c r="B52" s="219"/>
      <c r="C52" s="219" t="s">
        <v>61</v>
      </c>
      <c r="D52" s="219"/>
      <c r="E52" s="220">
        <v>215773.6</v>
      </c>
      <c r="F52" s="221">
        <v>251183.35</v>
      </c>
      <c r="G52" s="222">
        <v>104611</v>
      </c>
      <c r="H52" s="222">
        <f t="shared" si="2"/>
        <v>362345.95</v>
      </c>
      <c r="I52" s="223">
        <v>362345.95</v>
      </c>
    </row>
    <row r="53" spans="1:9" x14ac:dyDescent="0.2">
      <c r="A53" s="218"/>
      <c r="B53" s="219"/>
      <c r="C53" s="219" t="s">
        <v>59</v>
      </c>
      <c r="D53" s="219"/>
      <c r="E53" s="220">
        <v>164418.62</v>
      </c>
      <c r="F53" s="221">
        <v>397492</v>
      </c>
      <c r="G53" s="222">
        <v>493036.56</v>
      </c>
      <c r="H53" s="222">
        <f t="shared" si="2"/>
        <v>68874.06</v>
      </c>
      <c r="I53" s="223">
        <v>68874.05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843029.3</v>
      </c>
      <c r="F54" s="227">
        <f>F50+F51+F52+F53</f>
        <v>945018.35</v>
      </c>
      <c r="G54" s="228">
        <f>G50+G51+G52+G53</f>
        <v>792147.96</v>
      </c>
      <c r="H54" s="228">
        <f>H50+H51+H52+H53</f>
        <v>995899.69000000018</v>
      </c>
      <c r="I54" s="229">
        <f>SUM(I50:I53)</f>
        <v>968006.68000000017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141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142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61985988</v>
      </c>
      <c r="F6" s="303"/>
      <c r="G6" s="135" t="s">
        <v>3</v>
      </c>
      <c r="H6" s="301">
        <v>1036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16658000</v>
      </c>
      <c r="F16" s="309"/>
      <c r="G16" s="6">
        <f>H16+I16</f>
        <v>16712695.380000001</v>
      </c>
      <c r="H16" s="40">
        <v>16701664.4</v>
      </c>
      <c r="I16" s="40">
        <v>11030.98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16658000</v>
      </c>
      <c r="F18" s="309"/>
      <c r="G18" s="6">
        <f>H18+I18</f>
        <v>16716878.460000001</v>
      </c>
      <c r="H18" s="40">
        <v>16696878.460000001</v>
      </c>
      <c r="I18" s="40">
        <v>20000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4183.0800000000745</v>
      </c>
      <c r="H20" s="139">
        <f>H18-H16+H17</f>
        <v>-4785.9399999994785</v>
      </c>
      <c r="I20" s="139">
        <f>I18-I16+I17</f>
        <v>8969.02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4183.0800000000745</v>
      </c>
      <c r="H21" s="139">
        <f>H20-H17</f>
        <v>-4785.9399999994785</v>
      </c>
      <c r="I21" s="139">
        <f>I20-I17</f>
        <v>8969.02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4183.0800000000745</v>
      </c>
      <c r="H25" s="143">
        <f>H21-H26</f>
        <v>-4785.9399999994785</v>
      </c>
      <c r="I25" s="143">
        <f>I21-I26</f>
        <v>8969.02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4183.08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4183.08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59168</v>
      </c>
      <c r="G41" s="49">
        <v>59168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189275</v>
      </c>
      <c r="F50" s="215">
        <v>0</v>
      </c>
      <c r="G50" s="216">
        <v>0</v>
      </c>
      <c r="H50" s="216">
        <f t="shared" ref="H50:H53" si="2">E50+F50-G50</f>
        <v>189275</v>
      </c>
      <c r="I50" s="217">
        <v>189275</v>
      </c>
    </row>
    <row r="51" spans="1:9" x14ac:dyDescent="0.2">
      <c r="A51" s="218"/>
      <c r="B51" s="219"/>
      <c r="C51" s="219" t="s">
        <v>20</v>
      </c>
      <c r="D51" s="219"/>
      <c r="E51" s="220">
        <v>139958.79</v>
      </c>
      <c r="F51" s="221">
        <v>220662.54</v>
      </c>
      <c r="G51" s="222">
        <v>216669</v>
      </c>
      <c r="H51" s="222">
        <f t="shared" si="2"/>
        <v>143952.33000000002</v>
      </c>
      <c r="I51" s="223">
        <v>122553.59</v>
      </c>
    </row>
    <row r="52" spans="1:9" x14ac:dyDescent="0.2">
      <c r="A52" s="218"/>
      <c r="B52" s="219"/>
      <c r="C52" s="219" t="s">
        <v>61</v>
      </c>
      <c r="D52" s="219"/>
      <c r="E52" s="220">
        <v>516584.36</v>
      </c>
      <c r="F52" s="221">
        <v>40002.89</v>
      </c>
      <c r="G52" s="222">
        <v>170119.45</v>
      </c>
      <c r="H52" s="222">
        <f t="shared" si="2"/>
        <v>386467.8</v>
      </c>
      <c r="I52" s="223">
        <v>386467.8</v>
      </c>
    </row>
    <row r="53" spans="1:9" x14ac:dyDescent="0.2">
      <c r="A53" s="218"/>
      <c r="B53" s="219"/>
      <c r="C53" s="219" t="s">
        <v>59</v>
      </c>
      <c r="D53" s="219"/>
      <c r="E53" s="220">
        <v>787631.93</v>
      </c>
      <c r="F53" s="221">
        <v>63948</v>
      </c>
      <c r="G53" s="222">
        <v>59168</v>
      </c>
      <c r="H53" s="222">
        <f t="shared" si="2"/>
        <v>792411.93</v>
      </c>
      <c r="I53" s="223">
        <v>792411.93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1633450.08</v>
      </c>
      <c r="F54" s="227">
        <f>F50+F51+F52+F53</f>
        <v>324613.43</v>
      </c>
      <c r="G54" s="228">
        <f>G50+G51+G52+G53</f>
        <v>445956.45</v>
      </c>
      <c r="H54" s="228">
        <f>H50+H51+H52+H53</f>
        <v>1512107.06</v>
      </c>
      <c r="I54" s="229">
        <f>SUM(I50:I53)</f>
        <v>1490708.3199999998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G55:I55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39370078740157483" bottom="0" header="0.51181102362204722" footer="0"/>
  <pageSetup paperSize="9" scale="75" firstPageNumber="11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158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159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842800</v>
      </c>
      <c r="F6" s="303"/>
      <c r="G6" s="135" t="s">
        <v>3</v>
      </c>
      <c r="H6" s="301">
        <v>1218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34439000</v>
      </c>
      <c r="F16" s="309"/>
      <c r="G16" s="6">
        <f>H16+I16</f>
        <v>41932155.390000001</v>
      </c>
      <c r="H16" s="40">
        <v>41500564.5</v>
      </c>
      <c r="I16" s="40">
        <v>431590.89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34539000</v>
      </c>
      <c r="F18" s="309"/>
      <c r="G18" s="6">
        <f>H18+I18</f>
        <v>41951194.530000001</v>
      </c>
      <c r="H18" s="40">
        <v>41462460.530000001</v>
      </c>
      <c r="I18" s="40">
        <v>488734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19039.140000000596</v>
      </c>
      <c r="H20" s="139">
        <f>H18-H16+H17</f>
        <v>-38103.969999998808</v>
      </c>
      <c r="I20" s="139">
        <f>I18-I16+I17</f>
        <v>57143.109999999986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19039.140000000596</v>
      </c>
      <c r="H21" s="139">
        <f>H20-H17</f>
        <v>-38103.969999998808</v>
      </c>
      <c r="I21" s="139">
        <f>I20-I17</f>
        <v>57143.109999999986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19039.140000000596</v>
      </c>
      <c r="H25" s="143">
        <f>H21-H26</f>
        <v>-38103.969999998808</v>
      </c>
      <c r="I25" s="143">
        <f>I21-I26</f>
        <v>57143.109999999986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19039.14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19039.14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174023.76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180000</v>
      </c>
      <c r="G37" s="49">
        <v>180000</v>
      </c>
      <c r="H37" s="50"/>
      <c r="I37" s="193">
        <f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382497</v>
      </c>
      <c r="G41" s="49">
        <v>382497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406003</v>
      </c>
      <c r="F50" s="215">
        <v>0</v>
      </c>
      <c r="G50" s="216">
        <v>5000</v>
      </c>
      <c r="H50" s="216">
        <f t="shared" ref="H50:H53" si="2">E50+F50-G50</f>
        <v>401003</v>
      </c>
      <c r="I50" s="217">
        <v>401003</v>
      </c>
    </row>
    <row r="51" spans="1:9" x14ac:dyDescent="0.2">
      <c r="A51" s="218"/>
      <c r="B51" s="219"/>
      <c r="C51" s="219" t="s">
        <v>20</v>
      </c>
      <c r="D51" s="219"/>
      <c r="E51" s="220">
        <v>871733</v>
      </c>
      <c r="F51" s="221">
        <v>540666.12</v>
      </c>
      <c r="G51" s="222">
        <v>841323</v>
      </c>
      <c r="H51" s="222">
        <f t="shared" si="2"/>
        <v>571076.12000000011</v>
      </c>
      <c r="I51" s="223">
        <v>525528.69999999995</v>
      </c>
    </row>
    <row r="52" spans="1:9" x14ac:dyDescent="0.2">
      <c r="A52" s="218"/>
      <c r="B52" s="219"/>
      <c r="C52" s="219" t="s">
        <v>61</v>
      </c>
      <c r="D52" s="219"/>
      <c r="E52" s="220">
        <v>953669.69</v>
      </c>
      <c r="F52" s="221">
        <v>236258.63</v>
      </c>
      <c r="G52" s="222">
        <v>471334</v>
      </c>
      <c r="H52" s="222">
        <f t="shared" si="2"/>
        <v>718594.31999999983</v>
      </c>
      <c r="I52" s="223">
        <v>499408.26</v>
      </c>
    </row>
    <row r="53" spans="1:9" x14ac:dyDescent="0.2">
      <c r="A53" s="218"/>
      <c r="B53" s="219"/>
      <c r="C53" s="219" t="s">
        <v>59</v>
      </c>
      <c r="D53" s="219"/>
      <c r="E53" s="220">
        <v>171375.92</v>
      </c>
      <c r="F53" s="221">
        <v>791890</v>
      </c>
      <c r="G53" s="222">
        <v>747287.42</v>
      </c>
      <c r="H53" s="222">
        <f t="shared" si="2"/>
        <v>215978.5</v>
      </c>
      <c r="I53" s="223">
        <v>215978.5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2402781.61</v>
      </c>
      <c r="F54" s="227">
        <f>F50+F51+F52+F53</f>
        <v>1568814.75</v>
      </c>
      <c r="G54" s="228">
        <f>G50+G51+G52+G53</f>
        <v>2064944.42</v>
      </c>
      <c r="H54" s="228">
        <f>H50+H51+H52+H53</f>
        <v>1906651.94</v>
      </c>
      <c r="I54" s="229">
        <f>SUM(I50:I53)</f>
        <v>1641918.46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G55:I55"/>
    <mergeCell ref="G56:I56"/>
    <mergeCell ref="G57:I57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35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121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160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47184434</v>
      </c>
      <c r="F6" s="303"/>
      <c r="G6" s="135" t="s">
        <v>3</v>
      </c>
      <c r="H6" s="301">
        <v>1306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6215000</v>
      </c>
      <c r="F16" s="309"/>
      <c r="G16" s="6">
        <f>H16+I16</f>
        <v>5991929.46</v>
      </c>
      <c r="H16" s="40">
        <v>5991929.46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6227000</v>
      </c>
      <c r="F18" s="309"/>
      <c r="G18" s="6">
        <f>H18+I18</f>
        <v>6000943.8700000001</v>
      </c>
      <c r="H18" s="40">
        <v>6000943.8700000001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9014.410000000149</v>
      </c>
      <c r="H20" s="139">
        <f>H18-H16+H17</f>
        <v>9014.410000000149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9014.410000000149</v>
      </c>
      <c r="H21" s="139">
        <f>H20-H17</f>
        <v>9014.410000000149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9014.410000000149</v>
      </c>
      <c r="H25" s="143">
        <f>H21-H26</f>
        <v>9014.410000000149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9014.410000000149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f>G25-G30</f>
        <v>9014.410000000149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0</v>
      </c>
      <c r="G41" s="49">
        <v>0</v>
      </c>
      <c r="H41" s="50"/>
      <c r="I41" s="193" t="str">
        <f>IF(F41=0,"nerozp.",G41/F41)</f>
        <v>nerozp.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24046</v>
      </c>
      <c r="F50" s="215">
        <v>0</v>
      </c>
      <c r="G50" s="216">
        <v>0</v>
      </c>
      <c r="H50" s="216">
        <f t="shared" ref="H50:H53" si="2">E50+F50-G50</f>
        <v>24046</v>
      </c>
      <c r="I50" s="217">
        <v>24046</v>
      </c>
    </row>
    <row r="51" spans="1:9" x14ac:dyDescent="0.2">
      <c r="A51" s="218"/>
      <c r="B51" s="219"/>
      <c r="C51" s="219" t="s">
        <v>20</v>
      </c>
      <c r="D51" s="219"/>
      <c r="E51" s="220">
        <v>175941.11</v>
      </c>
      <c r="F51" s="221">
        <v>80080.14</v>
      </c>
      <c r="G51" s="222">
        <v>56979.199999999997</v>
      </c>
      <c r="H51" s="222">
        <f t="shared" si="2"/>
        <v>199042.05</v>
      </c>
      <c r="I51" s="223">
        <v>199042.05</v>
      </c>
    </row>
    <row r="52" spans="1:9" x14ac:dyDescent="0.2">
      <c r="A52" s="218"/>
      <c r="B52" s="219"/>
      <c r="C52" s="219" t="s">
        <v>61</v>
      </c>
      <c r="D52" s="219"/>
      <c r="E52" s="220">
        <v>302193.18</v>
      </c>
      <c r="F52" s="221">
        <v>10631.83</v>
      </c>
      <c r="G52" s="222">
        <v>133726.5</v>
      </c>
      <c r="H52" s="222">
        <f t="shared" si="2"/>
        <v>179098.51</v>
      </c>
      <c r="I52" s="223">
        <v>83876.41</v>
      </c>
    </row>
    <row r="53" spans="1:9" x14ac:dyDescent="0.2">
      <c r="A53" s="218"/>
      <c r="B53" s="219"/>
      <c r="C53" s="219" t="s">
        <v>59</v>
      </c>
      <c r="D53" s="219"/>
      <c r="E53" s="220">
        <v>129888.1</v>
      </c>
      <c r="F53" s="221">
        <v>0</v>
      </c>
      <c r="G53" s="222">
        <v>0</v>
      </c>
      <c r="H53" s="222">
        <f t="shared" si="2"/>
        <v>129888.1</v>
      </c>
      <c r="I53" s="223">
        <v>129888.1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632068.39</v>
      </c>
      <c r="F54" s="227">
        <f>F50+F51+F52+F53</f>
        <v>90711.97</v>
      </c>
      <c r="G54" s="228">
        <f>G50+G51+G52+G53</f>
        <v>190705.7</v>
      </c>
      <c r="H54" s="228">
        <f>H50+H51+H52+H53</f>
        <v>532074.66</v>
      </c>
      <c r="I54" s="229">
        <f>SUM(I50:I53)</f>
        <v>436852.55999999994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6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124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161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47184477</v>
      </c>
      <c r="F6" s="303"/>
      <c r="G6" s="135" t="s">
        <v>3</v>
      </c>
      <c r="H6" s="301">
        <v>1307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25970000</v>
      </c>
      <c r="F16" s="309"/>
      <c r="G16" s="6">
        <f>H16+I16</f>
        <v>27021794.510000002</v>
      </c>
      <c r="H16" s="40">
        <v>27021794.510000002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25970000</v>
      </c>
      <c r="F18" s="309"/>
      <c r="G18" s="6">
        <f>H18+I18</f>
        <v>27309980.350000001</v>
      </c>
      <c r="H18" s="40">
        <v>27309980.350000001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288185.83999999985</v>
      </c>
      <c r="H20" s="139">
        <f>H18-H16+H17</f>
        <v>288185.83999999985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288185.83999999985</v>
      </c>
      <c r="H21" s="139">
        <f>H20-H17</f>
        <v>288185.83999999985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274493.83999999985</v>
      </c>
      <c r="H25" s="143">
        <f>H21-H26</f>
        <v>274493.83999999985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13692</v>
      </c>
      <c r="H26" s="143">
        <v>13692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274493.84000000003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274493.84000000003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13692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 t="s">
        <v>187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14034</v>
      </c>
      <c r="G41" s="49">
        <v>14034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167372</v>
      </c>
      <c r="F50" s="215">
        <v>0</v>
      </c>
      <c r="G50" s="216">
        <v>0</v>
      </c>
      <c r="H50" s="216">
        <f t="shared" ref="H50:H53" si="2">E50+F50-G50</f>
        <v>167372</v>
      </c>
      <c r="I50" s="217">
        <v>167372</v>
      </c>
    </row>
    <row r="51" spans="1:9" x14ac:dyDescent="0.2">
      <c r="A51" s="218"/>
      <c r="B51" s="219"/>
      <c r="C51" s="219" t="s">
        <v>20</v>
      </c>
      <c r="D51" s="219"/>
      <c r="E51" s="220">
        <v>482631.13</v>
      </c>
      <c r="F51" s="221">
        <v>353405.86</v>
      </c>
      <c r="G51" s="222">
        <v>281290</v>
      </c>
      <c r="H51" s="222">
        <f t="shared" si="2"/>
        <v>554746.99</v>
      </c>
      <c r="I51" s="223">
        <v>555866.99</v>
      </c>
    </row>
    <row r="52" spans="1:9" x14ac:dyDescent="0.2">
      <c r="A52" s="218"/>
      <c r="B52" s="219"/>
      <c r="C52" s="219" t="s">
        <v>61</v>
      </c>
      <c r="D52" s="219"/>
      <c r="E52" s="220">
        <v>1383162.73</v>
      </c>
      <c r="F52" s="221">
        <v>0</v>
      </c>
      <c r="G52" s="222">
        <v>960587.35</v>
      </c>
      <c r="H52" s="222">
        <f t="shared" si="2"/>
        <v>422575.38</v>
      </c>
      <c r="I52" s="223">
        <v>422575.38</v>
      </c>
    </row>
    <row r="53" spans="1:9" x14ac:dyDescent="0.2">
      <c r="A53" s="218"/>
      <c r="B53" s="219"/>
      <c r="C53" s="219" t="s">
        <v>59</v>
      </c>
      <c r="D53" s="219"/>
      <c r="E53" s="220">
        <v>129175.2</v>
      </c>
      <c r="F53" s="221">
        <v>233034</v>
      </c>
      <c r="G53" s="222">
        <v>238534</v>
      </c>
      <c r="H53" s="222">
        <f t="shared" si="2"/>
        <v>123675.20000000001</v>
      </c>
      <c r="I53" s="223">
        <v>123675.2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2162341.06</v>
      </c>
      <c r="F54" s="227">
        <f>F50+F51+F52+F53</f>
        <v>586439.86</v>
      </c>
      <c r="G54" s="228">
        <f>G50+G51+G52+G53</f>
        <v>1480411.35</v>
      </c>
      <c r="H54" s="228">
        <f>H50+H51+H52+H53</f>
        <v>1268369.57</v>
      </c>
      <c r="I54" s="229">
        <f>SUM(I50:I53)</f>
        <v>1269489.57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7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126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162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60782170</v>
      </c>
      <c r="F6" s="303"/>
      <c r="G6" s="135" t="s">
        <v>3</v>
      </c>
      <c r="H6" s="301">
        <v>1308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10066000</v>
      </c>
      <c r="F16" s="309"/>
      <c r="G16" s="6">
        <f>H16+I16</f>
        <v>11223914.23</v>
      </c>
      <c r="H16" s="40">
        <v>11223914.23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10155000</v>
      </c>
      <c r="F18" s="309"/>
      <c r="G18" s="6">
        <f>H18+I18</f>
        <v>11270666.199999999</v>
      </c>
      <c r="H18" s="40">
        <v>11270666.199999999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46751.969999998808</v>
      </c>
      <c r="H20" s="139">
        <f>H18-H16+H17</f>
        <v>46751.969999998808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46751.969999998808</v>
      </c>
      <c r="H21" s="139">
        <f>H20-H17</f>
        <v>46751.969999998808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23001.969999998808</v>
      </c>
      <c r="H25" s="143">
        <f>H21-H26</f>
        <v>23001.969999998808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23750</v>
      </c>
      <c r="H26" s="143">
        <v>23750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23001.97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23001.97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23750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23750</v>
      </c>
      <c r="H33" s="158"/>
      <c r="I33" s="158"/>
    </row>
    <row r="34" spans="1:9" ht="38.25" customHeight="1" x14ac:dyDescent="0.2">
      <c r="A34" s="316" t="s">
        <v>188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111493</v>
      </c>
      <c r="G41" s="49">
        <v>111493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53969</v>
      </c>
      <c r="F50" s="215">
        <v>0</v>
      </c>
      <c r="G50" s="216">
        <v>0</v>
      </c>
      <c r="H50" s="216">
        <f t="shared" ref="H50:H53" si="2">E50+F50-G50</f>
        <v>53969</v>
      </c>
      <c r="I50" s="217">
        <v>53969</v>
      </c>
    </row>
    <row r="51" spans="1:9" x14ac:dyDescent="0.2">
      <c r="A51" s="218"/>
      <c r="B51" s="219"/>
      <c r="C51" s="219" t="s">
        <v>20</v>
      </c>
      <c r="D51" s="219"/>
      <c r="E51" s="220">
        <v>325459.33</v>
      </c>
      <c r="F51" s="221">
        <v>138937.16</v>
      </c>
      <c r="G51" s="222">
        <v>85161</v>
      </c>
      <c r="H51" s="222">
        <f t="shared" si="2"/>
        <v>379235.49</v>
      </c>
      <c r="I51" s="223">
        <v>367942.39</v>
      </c>
    </row>
    <row r="52" spans="1:9" x14ac:dyDescent="0.2">
      <c r="A52" s="218"/>
      <c r="B52" s="219"/>
      <c r="C52" s="219" t="s">
        <v>61</v>
      </c>
      <c r="D52" s="219"/>
      <c r="E52" s="220">
        <v>311220.28000000003</v>
      </c>
      <c r="F52" s="221">
        <v>127656.11</v>
      </c>
      <c r="G52" s="222">
        <v>333019.2</v>
      </c>
      <c r="H52" s="222">
        <f t="shared" si="2"/>
        <v>105857.19</v>
      </c>
      <c r="I52" s="223">
        <v>113534.19</v>
      </c>
    </row>
    <row r="53" spans="1:9" x14ac:dyDescent="0.2">
      <c r="A53" s="218"/>
      <c r="B53" s="219"/>
      <c r="C53" s="219" t="s">
        <v>59</v>
      </c>
      <c r="D53" s="219"/>
      <c r="E53" s="220">
        <v>9698.27</v>
      </c>
      <c r="F53" s="221">
        <v>202145</v>
      </c>
      <c r="G53" s="222">
        <v>162485.93</v>
      </c>
      <c r="H53" s="222">
        <f t="shared" si="2"/>
        <v>49357.34</v>
      </c>
      <c r="I53" s="223">
        <v>49357.34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700346.88000000012</v>
      </c>
      <c r="F54" s="227">
        <f>F50+F51+F52+F53</f>
        <v>468738.27</v>
      </c>
      <c r="G54" s="228">
        <f>G50+G51+G52+G53</f>
        <v>580666.13</v>
      </c>
      <c r="H54" s="228">
        <f>H50+H51+H52+H53</f>
        <v>588419.0199999999</v>
      </c>
      <c r="I54" s="229">
        <f>SUM(I50:I53)</f>
        <v>584802.92000000004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128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163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47184442</v>
      </c>
      <c r="F6" s="303"/>
      <c r="G6" s="135" t="s">
        <v>3</v>
      </c>
      <c r="H6" s="301">
        <v>1309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33683000</v>
      </c>
      <c r="F16" s="309"/>
      <c r="G16" s="6">
        <f>H16+I16</f>
        <v>35446629.100000001</v>
      </c>
      <c r="H16" s="40">
        <v>35386583.020000003</v>
      </c>
      <c r="I16" s="40">
        <v>60046.080000000002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33931000</v>
      </c>
      <c r="F18" s="309"/>
      <c r="G18" s="6">
        <f>H18+I18</f>
        <v>35746434.380000003</v>
      </c>
      <c r="H18" s="40">
        <v>35583029.380000003</v>
      </c>
      <c r="I18" s="40">
        <v>163405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299805.28000000119</v>
      </c>
      <c r="H20" s="139">
        <f>H18-H16+H17</f>
        <v>196446.3599999994</v>
      </c>
      <c r="I20" s="139">
        <f>I18-I16+I17</f>
        <v>103358.92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299805.28000000119</v>
      </c>
      <c r="H21" s="139">
        <f>H20-H17</f>
        <v>196446.3599999994</v>
      </c>
      <c r="I21" s="139">
        <f>I20-I17</f>
        <v>103358.92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298669.90000000119</v>
      </c>
      <c r="H25" s="143">
        <f>H21-H26</f>
        <v>195310.9799999994</v>
      </c>
      <c r="I25" s="143">
        <f>I21-I26</f>
        <v>103358.92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1135.3800000000001</v>
      </c>
      <c r="H26" s="143">
        <v>1135.3800000000001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298669.90000000002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298669.90000000002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1135.3800000000001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4636.46</v>
      </c>
      <c r="H33" s="158"/>
      <c r="I33" s="158"/>
    </row>
    <row r="34" spans="1:9" ht="38.25" customHeight="1" x14ac:dyDescent="0.2">
      <c r="A34" s="316" t="s">
        <v>191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207895</v>
      </c>
      <c r="G41" s="49">
        <v>207895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156697</v>
      </c>
      <c r="F50" s="215">
        <v>0</v>
      </c>
      <c r="G50" s="216">
        <v>0</v>
      </c>
      <c r="H50" s="216">
        <f t="shared" ref="H50:H53" si="2">E50+F50-G50</f>
        <v>156697</v>
      </c>
      <c r="I50" s="217">
        <v>156697</v>
      </c>
    </row>
    <row r="51" spans="1:9" x14ac:dyDescent="0.2">
      <c r="A51" s="218"/>
      <c r="B51" s="219"/>
      <c r="C51" s="219" t="s">
        <v>20</v>
      </c>
      <c r="D51" s="219"/>
      <c r="E51" s="220">
        <v>172583.74</v>
      </c>
      <c r="F51" s="221">
        <v>478567.46</v>
      </c>
      <c r="G51" s="222">
        <v>454608</v>
      </c>
      <c r="H51" s="222">
        <f t="shared" si="2"/>
        <v>196543.19999999995</v>
      </c>
      <c r="I51" s="223">
        <v>212247.16</v>
      </c>
    </row>
    <row r="52" spans="1:9" x14ac:dyDescent="0.2">
      <c r="A52" s="218"/>
      <c r="B52" s="219"/>
      <c r="C52" s="219" t="s">
        <v>61</v>
      </c>
      <c r="D52" s="219"/>
      <c r="E52" s="220">
        <v>169348.79</v>
      </c>
      <c r="F52" s="221">
        <v>146773.68</v>
      </c>
      <c r="G52" s="222">
        <v>67160.350000000006</v>
      </c>
      <c r="H52" s="222">
        <f t="shared" si="2"/>
        <v>248962.11999999997</v>
      </c>
      <c r="I52" s="223">
        <v>248962.12</v>
      </c>
    </row>
    <row r="53" spans="1:9" x14ac:dyDescent="0.2">
      <c r="A53" s="218"/>
      <c r="B53" s="219"/>
      <c r="C53" s="219" t="s">
        <v>59</v>
      </c>
      <c r="D53" s="219"/>
      <c r="E53" s="220">
        <v>34040.46</v>
      </c>
      <c r="F53" s="221">
        <v>286416.34999999998</v>
      </c>
      <c r="G53" s="222">
        <v>277350.34999999998</v>
      </c>
      <c r="H53" s="222">
        <f t="shared" si="2"/>
        <v>43106.460000000021</v>
      </c>
      <c r="I53" s="223">
        <v>43106.46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532669.99</v>
      </c>
      <c r="F54" s="227">
        <f>F50+F51+F52+F53</f>
        <v>911757.49</v>
      </c>
      <c r="G54" s="228">
        <f>G50+G51+G52+G53</f>
        <v>799118.7</v>
      </c>
      <c r="H54" s="228">
        <f>H50+H51+H52+H53</f>
        <v>645308.78</v>
      </c>
      <c r="I54" s="229">
        <f>SUM(I50:I53)</f>
        <v>661012.74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3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164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165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61985228</v>
      </c>
      <c r="F6" s="303"/>
      <c r="G6" s="135" t="s">
        <v>3</v>
      </c>
      <c r="H6" s="301">
        <v>1310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10744000</v>
      </c>
      <c r="F16" s="309"/>
      <c r="G16" s="6">
        <f>H16+I16</f>
        <v>11388958.15</v>
      </c>
      <c r="H16" s="40">
        <v>11388958.15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10771000</v>
      </c>
      <c r="F18" s="309"/>
      <c r="G18" s="6">
        <f>H18+I18</f>
        <v>11424432.859999999</v>
      </c>
      <c r="H18" s="40">
        <v>11397202.859999999</v>
      </c>
      <c r="I18" s="40">
        <v>27230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35474.709999999031</v>
      </c>
      <c r="H20" s="139">
        <f>H18-H16+H17</f>
        <v>8244.7099999990314</v>
      </c>
      <c r="I20" s="139">
        <f>I18-I16+I17</f>
        <v>27230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35474.709999999031</v>
      </c>
      <c r="H21" s="139">
        <f>H20-H17</f>
        <v>8244.7099999990314</v>
      </c>
      <c r="I21" s="139">
        <f>I20-I17</f>
        <v>27230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35474.709999999031</v>
      </c>
      <c r="H25" s="143">
        <f>H21-H26</f>
        <v>8244.7099999990314</v>
      </c>
      <c r="I25" s="143">
        <f>I21-I26</f>
        <v>27230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35474.709999999031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f>G25-G30</f>
        <v>35474.709999999031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4944</v>
      </c>
      <c r="G41" s="49">
        <v>4944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33405</v>
      </c>
      <c r="F50" s="215">
        <v>0</v>
      </c>
      <c r="G50" s="216">
        <v>0</v>
      </c>
      <c r="H50" s="216">
        <f t="shared" ref="H50:H53" si="2">E50+F50-G50</f>
        <v>33405</v>
      </c>
      <c r="I50" s="217">
        <v>33405</v>
      </c>
    </row>
    <row r="51" spans="1:9" x14ac:dyDescent="0.2">
      <c r="A51" s="218"/>
      <c r="B51" s="219"/>
      <c r="C51" s="219" t="s">
        <v>20</v>
      </c>
      <c r="D51" s="219"/>
      <c r="E51" s="220">
        <v>120479.35</v>
      </c>
      <c r="F51" s="221">
        <v>152986.20000000001</v>
      </c>
      <c r="G51" s="222">
        <v>106700</v>
      </c>
      <c r="H51" s="222">
        <f t="shared" si="2"/>
        <v>166765.55000000005</v>
      </c>
      <c r="I51" s="223">
        <v>135731.43</v>
      </c>
    </row>
    <row r="52" spans="1:9" x14ac:dyDescent="0.2">
      <c r="A52" s="218"/>
      <c r="B52" s="219"/>
      <c r="C52" s="219" t="s">
        <v>61</v>
      </c>
      <c r="D52" s="219"/>
      <c r="E52" s="220">
        <v>209660.58</v>
      </c>
      <c r="F52" s="221">
        <v>14245.55</v>
      </c>
      <c r="G52" s="222">
        <v>0</v>
      </c>
      <c r="H52" s="222">
        <f t="shared" si="2"/>
        <v>223906.12999999998</v>
      </c>
      <c r="I52" s="223">
        <v>223906.13</v>
      </c>
    </row>
    <row r="53" spans="1:9" x14ac:dyDescent="0.2">
      <c r="A53" s="218"/>
      <c r="B53" s="219"/>
      <c r="C53" s="219" t="s">
        <v>59</v>
      </c>
      <c r="D53" s="219"/>
      <c r="E53" s="220">
        <v>154310</v>
      </c>
      <c r="F53" s="221">
        <v>5600</v>
      </c>
      <c r="G53" s="222">
        <v>4944</v>
      </c>
      <c r="H53" s="222">
        <f t="shared" si="2"/>
        <v>154966</v>
      </c>
      <c r="I53" s="223">
        <v>154966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517854.93</v>
      </c>
      <c r="F54" s="227">
        <f>F50+F51+F52+F53</f>
        <v>172831.75</v>
      </c>
      <c r="G54" s="228">
        <f>G50+G51+G52+G53</f>
        <v>111644</v>
      </c>
      <c r="H54" s="228">
        <f>H50+H51+H52+H53</f>
        <v>579042.68000000005</v>
      </c>
      <c r="I54" s="229">
        <f>SUM(I50:I53)</f>
        <v>548008.56000000006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4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133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166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47184469</v>
      </c>
      <c r="F6" s="303"/>
      <c r="G6" s="135" t="s">
        <v>3</v>
      </c>
      <c r="H6" s="301">
        <v>1353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18437000</v>
      </c>
      <c r="F16" s="309"/>
      <c r="G16" s="6">
        <f>H16+I16</f>
        <v>16514501.33</v>
      </c>
      <c r="H16" s="40">
        <v>16372478.550000001</v>
      </c>
      <c r="I16" s="40">
        <v>142022.78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18595000</v>
      </c>
      <c r="F18" s="309"/>
      <c r="G18" s="6">
        <f>H18+I18</f>
        <v>16727910.449999999</v>
      </c>
      <c r="H18" s="40">
        <v>16521958.619999999</v>
      </c>
      <c r="I18" s="40">
        <v>205951.83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213409.11999999918</v>
      </c>
      <c r="H20" s="139">
        <f>H18-H16+H17</f>
        <v>149480.06999999844</v>
      </c>
      <c r="I20" s="139">
        <f>I18-I16+I17</f>
        <v>63929.049999999988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213409.11999999918</v>
      </c>
      <c r="H21" s="139">
        <f>H20-H17</f>
        <v>149480.06999999844</v>
      </c>
      <c r="I21" s="139">
        <f>I20-I17</f>
        <v>63929.049999999988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54983.809999999183</v>
      </c>
      <c r="H25" s="143">
        <f>H21-H26</f>
        <v>-8945.2400000015623</v>
      </c>
      <c r="I25" s="143">
        <f>I21-I26</f>
        <v>63929.049999999988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158425.31</v>
      </c>
      <c r="H26" s="143">
        <v>158425.31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54983.81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5000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49983.81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158425.31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316850.62</v>
      </c>
      <c r="H33" s="158"/>
      <c r="I33" s="158"/>
    </row>
    <row r="34" spans="1:9" ht="38.25" customHeight="1" x14ac:dyDescent="0.2">
      <c r="A34" s="316" t="s">
        <v>189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350000</v>
      </c>
      <c r="G37" s="49">
        <v>35375</v>
      </c>
      <c r="H37" s="50"/>
      <c r="I37" s="193">
        <f>IF(F37=0,"nerozp.",G37/F37)</f>
        <v>0.10107142857142858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229127</v>
      </c>
      <c r="G41" s="49">
        <v>229127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52973</v>
      </c>
      <c r="F50" s="215">
        <v>4500</v>
      </c>
      <c r="G50" s="216">
        <v>5000</v>
      </c>
      <c r="H50" s="216">
        <f t="shared" ref="H50:H53" si="2">E50+F50-G50</f>
        <v>52473</v>
      </c>
      <c r="I50" s="217">
        <v>52473</v>
      </c>
    </row>
    <row r="51" spans="1:9" x14ac:dyDescent="0.2">
      <c r="A51" s="218"/>
      <c r="B51" s="219"/>
      <c r="C51" s="219" t="s">
        <v>20</v>
      </c>
      <c r="D51" s="219"/>
      <c r="E51" s="220">
        <v>227360.68</v>
      </c>
      <c r="F51" s="221">
        <v>190187.36</v>
      </c>
      <c r="G51" s="222">
        <v>173140</v>
      </c>
      <c r="H51" s="222">
        <f t="shared" si="2"/>
        <v>244408.03999999998</v>
      </c>
      <c r="I51" s="223">
        <v>221574.62</v>
      </c>
    </row>
    <row r="52" spans="1:9" x14ac:dyDescent="0.2">
      <c r="A52" s="218"/>
      <c r="B52" s="219"/>
      <c r="C52" s="219" t="s">
        <v>61</v>
      </c>
      <c r="D52" s="219"/>
      <c r="E52" s="220">
        <v>691765.47</v>
      </c>
      <c r="F52" s="221">
        <v>111247.87</v>
      </c>
      <c r="G52" s="222">
        <v>366320.75</v>
      </c>
      <c r="H52" s="222">
        <f t="shared" si="2"/>
        <v>436692.58999999997</v>
      </c>
      <c r="I52" s="223">
        <v>436692.59</v>
      </c>
    </row>
    <row r="53" spans="1:9" x14ac:dyDescent="0.2">
      <c r="A53" s="218"/>
      <c r="B53" s="219"/>
      <c r="C53" s="219" t="s">
        <v>59</v>
      </c>
      <c r="D53" s="219"/>
      <c r="E53" s="220">
        <v>46368.13</v>
      </c>
      <c r="F53" s="221">
        <v>252432</v>
      </c>
      <c r="G53" s="222">
        <v>229127</v>
      </c>
      <c r="H53" s="222">
        <f t="shared" si="2"/>
        <v>69673.13</v>
      </c>
      <c r="I53" s="223">
        <v>69673.13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1018467.2799999999</v>
      </c>
      <c r="F54" s="227">
        <f>F50+F51+F52+F53</f>
        <v>558367.23</v>
      </c>
      <c r="G54" s="228">
        <f>G50+G51+G52+G53</f>
        <v>773587.75</v>
      </c>
      <c r="H54" s="228">
        <f>H50+H51+H52+H53</f>
        <v>803246.75999999989</v>
      </c>
      <c r="I54" s="229">
        <f>SUM(I50:I53)</f>
        <v>780413.34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4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135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167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62350277</v>
      </c>
      <c r="F6" s="303"/>
      <c r="G6" s="135" t="s">
        <v>3</v>
      </c>
      <c r="H6" s="301">
        <v>1403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16217000</v>
      </c>
      <c r="F16" s="309"/>
      <c r="G16" s="6">
        <f>H16+I16</f>
        <v>18697432.100000001</v>
      </c>
      <c r="H16" s="40">
        <v>18697432.100000001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16217000</v>
      </c>
      <c r="F18" s="309"/>
      <c r="G18" s="6">
        <f>H18+I18</f>
        <v>18697432.100000001</v>
      </c>
      <c r="H18" s="40">
        <v>18697432.100000001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0</v>
      </c>
      <c r="H20" s="139">
        <f>H18-H16+H17</f>
        <v>0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0</v>
      </c>
      <c r="H21" s="139">
        <f>H20-H17</f>
        <v>0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0</v>
      </c>
      <c r="H25" s="143">
        <f>H21-H26</f>
        <v>0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0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0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195196</v>
      </c>
      <c r="G41" s="49">
        <v>195196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124190</v>
      </c>
      <c r="F50" s="215">
        <v>0</v>
      </c>
      <c r="G50" s="216">
        <v>0</v>
      </c>
      <c r="H50" s="216">
        <f t="shared" ref="H50:H53" si="2">E50+F50-G50</f>
        <v>124190</v>
      </c>
      <c r="I50" s="217">
        <v>124190</v>
      </c>
    </row>
    <row r="51" spans="1:9" x14ac:dyDescent="0.2">
      <c r="A51" s="218"/>
      <c r="B51" s="219"/>
      <c r="C51" s="219" t="s">
        <v>20</v>
      </c>
      <c r="D51" s="219"/>
      <c r="E51" s="220">
        <v>96849.8</v>
      </c>
      <c r="F51" s="221">
        <v>228679.36</v>
      </c>
      <c r="G51" s="222">
        <v>189878</v>
      </c>
      <c r="H51" s="222">
        <f t="shared" si="2"/>
        <v>135651.15999999997</v>
      </c>
      <c r="I51" s="223">
        <v>115898.02</v>
      </c>
    </row>
    <row r="52" spans="1:9" x14ac:dyDescent="0.2">
      <c r="A52" s="218"/>
      <c r="B52" s="219"/>
      <c r="C52" s="219" t="s">
        <v>61</v>
      </c>
      <c r="D52" s="219"/>
      <c r="E52" s="220">
        <v>429248.24</v>
      </c>
      <c r="F52" s="221">
        <v>610792</v>
      </c>
      <c r="G52" s="222">
        <v>337160.66</v>
      </c>
      <c r="H52" s="222">
        <f t="shared" si="2"/>
        <v>702879.58000000007</v>
      </c>
      <c r="I52" s="223">
        <v>702879.58</v>
      </c>
    </row>
    <row r="53" spans="1:9" x14ac:dyDescent="0.2">
      <c r="A53" s="218"/>
      <c r="B53" s="219"/>
      <c r="C53" s="219" t="s">
        <v>59</v>
      </c>
      <c r="D53" s="219"/>
      <c r="E53" s="220">
        <v>37756.5</v>
      </c>
      <c r="F53" s="221">
        <v>201119</v>
      </c>
      <c r="G53" s="222">
        <v>195196</v>
      </c>
      <c r="H53" s="222">
        <f t="shared" si="2"/>
        <v>43679.5</v>
      </c>
      <c r="I53" s="223">
        <v>43679.5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688044.54</v>
      </c>
      <c r="F54" s="227">
        <f>F50+F51+F52+F53</f>
        <v>1040590.36</v>
      </c>
      <c r="G54" s="228">
        <f>G50+G51+G52+G53</f>
        <v>722234.65999999992</v>
      </c>
      <c r="H54" s="228">
        <f>H50+H51+H52+H53</f>
        <v>1006400.24</v>
      </c>
      <c r="I54" s="229">
        <f>SUM(I50:I53)</f>
        <v>986647.1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4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137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168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63701294</v>
      </c>
      <c r="F6" s="303"/>
      <c r="G6" s="135" t="s">
        <v>3</v>
      </c>
      <c r="H6" s="301">
        <v>1404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12218000</v>
      </c>
      <c r="F16" s="309"/>
      <c r="G16" s="6">
        <f>H16+I16</f>
        <v>13265174.57</v>
      </c>
      <c r="H16" s="40">
        <v>13265174.57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12218000</v>
      </c>
      <c r="F18" s="309"/>
      <c r="G18" s="6">
        <f>H18+I18</f>
        <v>13287010.42</v>
      </c>
      <c r="H18" s="40">
        <v>13287010.42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21835.849999999627</v>
      </c>
      <c r="H20" s="139">
        <f>H18-H16+H17</f>
        <v>21835.849999999627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21835.849999999627</v>
      </c>
      <c r="H21" s="139">
        <f>H20-H17</f>
        <v>21835.849999999627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21835.849999999627</v>
      </c>
      <c r="H25" s="143">
        <f>H21-H26</f>
        <v>21835.849999999627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21835.849999999627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f>G25-G30</f>
        <v>21835.849999999627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162000</v>
      </c>
      <c r="G41" s="49">
        <v>162000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37735</v>
      </c>
      <c r="F50" s="215">
        <v>0</v>
      </c>
      <c r="G50" s="216">
        <v>0</v>
      </c>
      <c r="H50" s="216">
        <f t="shared" ref="H50:H53" si="2">E50+F50-G50</f>
        <v>37735</v>
      </c>
      <c r="I50" s="217">
        <v>37735</v>
      </c>
    </row>
    <row r="51" spans="1:9" x14ac:dyDescent="0.2">
      <c r="A51" s="218"/>
      <c r="B51" s="219"/>
      <c r="C51" s="219" t="s">
        <v>20</v>
      </c>
      <c r="D51" s="219"/>
      <c r="E51" s="220">
        <v>174510.25</v>
      </c>
      <c r="F51" s="221">
        <v>165290.07999999999</v>
      </c>
      <c r="G51" s="222">
        <v>150422</v>
      </c>
      <c r="H51" s="222">
        <f t="shared" si="2"/>
        <v>189378.32999999996</v>
      </c>
      <c r="I51" s="223">
        <v>167111.25</v>
      </c>
    </row>
    <row r="52" spans="1:9" x14ac:dyDescent="0.2">
      <c r="A52" s="218"/>
      <c r="B52" s="219"/>
      <c r="C52" s="219" t="s">
        <v>61</v>
      </c>
      <c r="D52" s="219"/>
      <c r="E52" s="220">
        <v>501740.32</v>
      </c>
      <c r="F52" s="221">
        <v>160242.01</v>
      </c>
      <c r="G52" s="222">
        <v>90700</v>
      </c>
      <c r="H52" s="222">
        <f t="shared" si="2"/>
        <v>571282.33000000007</v>
      </c>
      <c r="I52" s="223">
        <v>375832.33</v>
      </c>
    </row>
    <row r="53" spans="1:9" x14ac:dyDescent="0.2">
      <c r="A53" s="218"/>
      <c r="B53" s="219"/>
      <c r="C53" s="219" t="s">
        <v>59</v>
      </c>
      <c r="D53" s="219"/>
      <c r="E53" s="220">
        <v>37094.75</v>
      </c>
      <c r="F53" s="221">
        <v>169992</v>
      </c>
      <c r="G53" s="222">
        <v>162000</v>
      </c>
      <c r="H53" s="222">
        <f t="shared" si="2"/>
        <v>45086.75</v>
      </c>
      <c r="I53" s="223">
        <v>45086.75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751080.32000000007</v>
      </c>
      <c r="F54" s="227">
        <f>F50+F51+F52+F53</f>
        <v>495524.08999999997</v>
      </c>
      <c r="G54" s="228">
        <f>G50+G51+G52+G53</f>
        <v>403122</v>
      </c>
      <c r="H54" s="228">
        <f>H50+H51+H52+H53</f>
        <v>843482.41</v>
      </c>
      <c r="I54" s="229">
        <f>SUM(I50:I53)</f>
        <v>625765.33000000007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G55:I55"/>
    <mergeCell ref="G56:I56"/>
    <mergeCell ref="G57:I57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4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tabSelected="1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139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169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63701332</v>
      </c>
      <c r="F6" s="303"/>
      <c r="G6" s="135" t="s">
        <v>3</v>
      </c>
      <c r="H6" s="301">
        <v>1405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14616000</v>
      </c>
      <c r="F16" s="309"/>
      <c r="G16" s="6">
        <f>H16+I16</f>
        <v>15370144.41</v>
      </c>
      <c r="H16" s="40">
        <v>15370144.41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14616000</v>
      </c>
      <c r="F18" s="309"/>
      <c r="G18" s="6">
        <f>H18+I18</f>
        <v>15521809.27</v>
      </c>
      <c r="H18" s="40">
        <v>15521809.27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151664.8599999994</v>
      </c>
      <c r="H20" s="139">
        <f>H18-H16+H17</f>
        <v>151664.8599999994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151664.8599999994</v>
      </c>
      <c r="H21" s="139">
        <f>H20-H17</f>
        <v>151664.8599999994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151664.8599999994</v>
      </c>
      <c r="H25" s="143">
        <f>H21-H26</f>
        <v>151664.8599999994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151664.85999999999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151664.85999999999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11058</v>
      </c>
      <c r="G41" s="49">
        <v>11058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188610</v>
      </c>
      <c r="F50" s="215">
        <v>0</v>
      </c>
      <c r="G50" s="216">
        <v>0</v>
      </c>
      <c r="H50" s="216">
        <f t="shared" ref="H50:H53" si="2">E50+F50-G50</f>
        <v>188610</v>
      </c>
      <c r="I50" s="217">
        <v>188610</v>
      </c>
    </row>
    <row r="51" spans="1:9" x14ac:dyDescent="0.2">
      <c r="A51" s="218"/>
      <c r="B51" s="219"/>
      <c r="C51" s="219" t="s">
        <v>20</v>
      </c>
      <c r="D51" s="219"/>
      <c r="E51" s="220">
        <v>90750.62</v>
      </c>
      <c r="F51" s="221">
        <v>190184.6</v>
      </c>
      <c r="G51" s="222">
        <v>212471</v>
      </c>
      <c r="H51" s="222">
        <f t="shared" si="2"/>
        <v>68464.219999999972</v>
      </c>
      <c r="I51" s="223">
        <v>44087.64</v>
      </c>
    </row>
    <row r="52" spans="1:9" x14ac:dyDescent="0.2">
      <c r="A52" s="218"/>
      <c r="B52" s="219"/>
      <c r="C52" s="219" t="s">
        <v>61</v>
      </c>
      <c r="D52" s="219"/>
      <c r="E52" s="220">
        <v>968592.11</v>
      </c>
      <c r="F52" s="221">
        <v>208715.48</v>
      </c>
      <c r="G52" s="222">
        <v>165359.79999999999</v>
      </c>
      <c r="H52" s="222">
        <f t="shared" si="2"/>
        <v>1011947.79</v>
      </c>
      <c r="I52" s="223">
        <v>480779.85</v>
      </c>
    </row>
    <row r="53" spans="1:9" x14ac:dyDescent="0.2">
      <c r="A53" s="218"/>
      <c r="B53" s="219"/>
      <c r="C53" s="219" t="s">
        <v>59</v>
      </c>
      <c r="D53" s="219"/>
      <c r="E53" s="220">
        <v>70048</v>
      </c>
      <c r="F53" s="221">
        <v>11820</v>
      </c>
      <c r="G53" s="222">
        <v>11058</v>
      </c>
      <c r="H53" s="222">
        <f t="shared" si="2"/>
        <v>70810</v>
      </c>
      <c r="I53" s="223">
        <v>70810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1318000.73</v>
      </c>
      <c r="F54" s="227">
        <f>F50+F51+F52+F53</f>
        <v>410720.08</v>
      </c>
      <c r="G54" s="228">
        <f>G50+G51+G52+G53</f>
        <v>388888.8</v>
      </c>
      <c r="H54" s="228">
        <f>H50+H51+H52+H53</f>
        <v>1339832.01</v>
      </c>
      <c r="I54" s="229">
        <f>SUM(I50:I53)</f>
        <v>784287.49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4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143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144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49558978</v>
      </c>
      <c r="F6" s="303"/>
      <c r="G6" s="135" t="s">
        <v>3</v>
      </c>
      <c r="H6" s="301">
        <v>1037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26942000</v>
      </c>
      <c r="F16" s="309"/>
      <c r="G16" s="6">
        <f>H16+I16</f>
        <v>31395619.09</v>
      </c>
      <c r="H16" s="40">
        <v>31395619.09</v>
      </c>
      <c r="I16" s="40">
        <v>0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26942000</v>
      </c>
      <c r="F18" s="309"/>
      <c r="G18" s="6">
        <f>H18+I18</f>
        <v>31395619.09</v>
      </c>
      <c r="H18" s="40">
        <v>31395619.09</v>
      </c>
      <c r="I18" s="40">
        <v>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0</v>
      </c>
      <c r="H20" s="139">
        <f>H18-H16+H17</f>
        <v>0</v>
      </c>
      <c r="I20" s="139">
        <f>I18-I16+I17</f>
        <v>0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0</v>
      </c>
      <c r="H21" s="139">
        <f>H20-H17</f>
        <v>0</v>
      </c>
      <c r="I21" s="13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0</v>
      </c>
      <c r="H25" s="143">
        <f>H21-H26</f>
        <v>0</v>
      </c>
      <c r="I25" s="143">
        <f>I21-I26</f>
        <v>0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0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0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17346</v>
      </c>
      <c r="G41" s="49">
        <v>17346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169540</v>
      </c>
      <c r="F50" s="215">
        <v>0</v>
      </c>
      <c r="G50" s="216">
        <v>0</v>
      </c>
      <c r="H50" s="216">
        <f t="shared" ref="H50:H53" si="2">E50+F50-G50</f>
        <v>169540</v>
      </c>
      <c r="I50" s="217">
        <v>169540</v>
      </c>
    </row>
    <row r="51" spans="1:9" x14ac:dyDescent="0.2">
      <c r="A51" s="218"/>
      <c r="B51" s="219"/>
      <c r="C51" s="219" t="s">
        <v>20</v>
      </c>
      <c r="D51" s="219"/>
      <c r="E51" s="220">
        <v>361657.86</v>
      </c>
      <c r="F51" s="221">
        <v>426766.38</v>
      </c>
      <c r="G51" s="222">
        <v>368899</v>
      </c>
      <c r="H51" s="222">
        <f t="shared" si="2"/>
        <v>419525.24</v>
      </c>
      <c r="I51" s="223">
        <v>627868.73</v>
      </c>
    </row>
    <row r="52" spans="1:9" x14ac:dyDescent="0.2">
      <c r="A52" s="218"/>
      <c r="B52" s="219"/>
      <c r="C52" s="219" t="s">
        <v>61</v>
      </c>
      <c r="D52" s="219"/>
      <c r="E52" s="220">
        <v>215630.31</v>
      </c>
      <c r="F52" s="221">
        <v>0</v>
      </c>
      <c r="G52" s="222">
        <v>0</v>
      </c>
      <c r="H52" s="222">
        <f t="shared" si="2"/>
        <v>215630.31</v>
      </c>
      <c r="I52" s="223">
        <v>215630.31</v>
      </c>
    </row>
    <row r="53" spans="1:9" x14ac:dyDescent="0.2">
      <c r="A53" s="218"/>
      <c r="B53" s="219"/>
      <c r="C53" s="219" t="s">
        <v>59</v>
      </c>
      <c r="D53" s="219"/>
      <c r="E53" s="220">
        <v>14336.3</v>
      </c>
      <c r="F53" s="221">
        <v>18629</v>
      </c>
      <c r="G53" s="222">
        <v>17346</v>
      </c>
      <c r="H53" s="222">
        <f t="shared" si="2"/>
        <v>15619.300000000003</v>
      </c>
      <c r="I53" s="223">
        <v>15619.3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761164.47</v>
      </c>
      <c r="F54" s="227">
        <f>F50+F51+F52+F53</f>
        <v>445395.38</v>
      </c>
      <c r="G54" s="228">
        <f>G50+G51+G52+G53</f>
        <v>386245</v>
      </c>
      <c r="H54" s="228">
        <f>H50+H51+H52+H53</f>
        <v>820314.85000000009</v>
      </c>
      <c r="I54" s="229">
        <f>SUM(I50:I53)</f>
        <v>1028658.3400000001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39370078740157483" bottom="0" header="0.51181102362204722" footer="0"/>
  <pageSetup paperSize="9" scale="75" firstPageNumber="118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79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145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61985953</v>
      </c>
      <c r="F6" s="303"/>
      <c r="G6" s="135" t="s">
        <v>3</v>
      </c>
      <c r="H6" s="301">
        <v>1038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24598000</v>
      </c>
      <c r="F16" s="309"/>
      <c r="G16" s="6">
        <f>H16+I16</f>
        <v>27476666.559999999</v>
      </c>
      <c r="H16" s="40">
        <v>27450463.949999999</v>
      </c>
      <c r="I16" s="40">
        <v>26202.61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24701000</v>
      </c>
      <c r="F18" s="309"/>
      <c r="G18" s="6">
        <f>H18+I18</f>
        <v>27612785.300000001</v>
      </c>
      <c r="H18" s="40">
        <v>27510270.300000001</v>
      </c>
      <c r="I18" s="40">
        <v>102515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136118.74000000209</v>
      </c>
      <c r="H20" s="139">
        <f>H18-H16+H17</f>
        <v>59806.35000000149</v>
      </c>
      <c r="I20" s="139">
        <f>I18-I16+I17</f>
        <v>76312.39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136118.74000000209</v>
      </c>
      <c r="H21" s="139">
        <f>H20-H17</f>
        <v>59806.35000000149</v>
      </c>
      <c r="I21" s="139">
        <f>I20-I17</f>
        <v>76312.39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60242.740000002086</v>
      </c>
      <c r="H25" s="143">
        <f>H21-H26</f>
        <v>-16069.64999999851</v>
      </c>
      <c r="I25" s="143">
        <f>I21-I26</f>
        <v>76312.39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75876</v>
      </c>
      <c r="H26" s="143">
        <v>75876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60242.74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60242.74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75876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82525</v>
      </c>
      <c r="H33" s="158"/>
      <c r="I33" s="158"/>
    </row>
    <row r="34" spans="1:9" ht="38.25" customHeight="1" x14ac:dyDescent="0.2">
      <c r="A34" s="316" t="s">
        <v>177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598138</v>
      </c>
      <c r="G41" s="49">
        <v>598138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9845</v>
      </c>
      <c r="F50" s="215">
        <v>0</v>
      </c>
      <c r="G50" s="216">
        <v>0</v>
      </c>
      <c r="H50" s="216">
        <f t="shared" ref="H50:H53" si="2">E50+F50-G50</f>
        <v>9845</v>
      </c>
      <c r="I50" s="217">
        <v>9845</v>
      </c>
    </row>
    <row r="51" spans="1:9" x14ac:dyDescent="0.2">
      <c r="A51" s="218"/>
      <c r="B51" s="219"/>
      <c r="C51" s="219" t="s">
        <v>20</v>
      </c>
      <c r="D51" s="219"/>
      <c r="E51" s="220">
        <v>196717.66</v>
      </c>
      <c r="F51" s="221">
        <v>362701.98</v>
      </c>
      <c r="G51" s="222">
        <v>377600</v>
      </c>
      <c r="H51" s="222">
        <f t="shared" si="2"/>
        <v>181819.64</v>
      </c>
      <c r="I51" s="223">
        <v>145497.35999999999</v>
      </c>
    </row>
    <row r="52" spans="1:9" x14ac:dyDescent="0.2">
      <c r="A52" s="218"/>
      <c r="B52" s="219"/>
      <c r="C52" s="219" t="s">
        <v>61</v>
      </c>
      <c r="D52" s="219"/>
      <c r="E52" s="220">
        <v>472489.1</v>
      </c>
      <c r="F52" s="221">
        <v>125782.62</v>
      </c>
      <c r="G52" s="222">
        <v>338018.4</v>
      </c>
      <c r="H52" s="222">
        <f t="shared" si="2"/>
        <v>260253.31999999995</v>
      </c>
      <c r="I52" s="223">
        <v>232039.52</v>
      </c>
    </row>
    <row r="53" spans="1:9" x14ac:dyDescent="0.2">
      <c r="A53" s="218"/>
      <c r="B53" s="219"/>
      <c r="C53" s="219" t="s">
        <v>59</v>
      </c>
      <c r="D53" s="219"/>
      <c r="E53" s="220">
        <v>303839.34000000003</v>
      </c>
      <c r="F53" s="221">
        <v>1141814.98</v>
      </c>
      <c r="G53" s="222">
        <v>1143935.78</v>
      </c>
      <c r="H53" s="222">
        <f t="shared" si="2"/>
        <v>301718.54000000004</v>
      </c>
      <c r="I53" s="223">
        <v>301718.53999999998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982891.10000000009</v>
      </c>
      <c r="F54" s="227">
        <f>F50+F51+F52+F53</f>
        <v>1630299.58</v>
      </c>
      <c r="G54" s="228">
        <f>G50+G51+G52+G53</f>
        <v>1859554.1800000002</v>
      </c>
      <c r="H54" s="228">
        <f>H50+H51+H52+H53</f>
        <v>753636.5</v>
      </c>
      <c r="I54" s="229">
        <f>SUM(I50:I53)</f>
        <v>689100.41999999993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 t="str">
        <f>IF(ROUND(I50,2)=ROUND(H50,2),"","Zdůvodnit rozdíl mezi fin. krytím a stavem fondu odměn, popř. vyplnit tab. č. 2.3.Fondu odměn")</f>
        <v/>
      </c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19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82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146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842966</v>
      </c>
      <c r="F6" s="303"/>
      <c r="G6" s="135" t="s">
        <v>3</v>
      </c>
      <c r="H6" s="301">
        <v>1108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59553000</v>
      </c>
      <c r="F16" s="309"/>
      <c r="G16" s="6">
        <f>H16+I16</f>
        <v>64151159.469999999</v>
      </c>
      <c r="H16" s="40">
        <v>63961443.280000001</v>
      </c>
      <c r="I16" s="40">
        <v>189716.19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59900000</v>
      </c>
      <c r="F18" s="309"/>
      <c r="G18" s="6">
        <f>H18+I18</f>
        <v>64442780.18</v>
      </c>
      <c r="H18" s="40">
        <v>64165480.18</v>
      </c>
      <c r="I18" s="40">
        <v>277300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291620.71000000089</v>
      </c>
      <c r="H20" s="139">
        <f>H18-H16+H17</f>
        <v>204036.89999999851</v>
      </c>
      <c r="I20" s="139">
        <f>I18-I16+I17</f>
        <v>87583.81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291620.71000000089</v>
      </c>
      <c r="H21" s="139">
        <f>H20-H17</f>
        <v>204036.89999999851</v>
      </c>
      <c r="I21" s="139">
        <f>I20-I17</f>
        <v>87583.81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87583.8100000009</v>
      </c>
      <c r="H25" s="143">
        <f>H21-H26</f>
        <v>-1.4842953532934189E-9</v>
      </c>
      <c r="I25" s="143">
        <f>I21-I26</f>
        <v>87583.81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204036.9</v>
      </c>
      <c r="H26" s="143">
        <v>204036.9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87583.81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60000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27583.81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204036.9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978468.34</v>
      </c>
      <c r="H33" s="158"/>
      <c r="I33" s="158"/>
    </row>
    <row r="34" spans="1:9" ht="38.25" customHeight="1" x14ac:dyDescent="0.2">
      <c r="A34" s="316" t="s">
        <v>178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60000</v>
      </c>
      <c r="G37" s="49">
        <v>60000</v>
      </c>
      <c r="H37" s="50"/>
      <c r="I37" s="193">
        <f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777645</v>
      </c>
      <c r="G41" s="49">
        <v>777645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9427.09</v>
      </c>
      <c r="F50" s="215">
        <v>21000</v>
      </c>
      <c r="G50" s="216">
        <v>26041.91</v>
      </c>
      <c r="H50" s="216">
        <f t="shared" ref="H50:H53" si="2">E50+F50-G50</f>
        <v>4385.18</v>
      </c>
      <c r="I50" s="217">
        <v>4385.18</v>
      </c>
    </row>
    <row r="51" spans="1:9" x14ac:dyDescent="0.2">
      <c r="A51" s="218"/>
      <c r="B51" s="219"/>
      <c r="C51" s="219" t="s">
        <v>20</v>
      </c>
      <c r="D51" s="219"/>
      <c r="E51" s="220">
        <v>399546.67</v>
      </c>
      <c r="F51" s="221">
        <v>812895</v>
      </c>
      <c r="G51" s="222">
        <v>890721.6</v>
      </c>
      <c r="H51" s="222">
        <f t="shared" si="2"/>
        <v>321720.06999999995</v>
      </c>
      <c r="I51" s="223">
        <v>306082.07</v>
      </c>
    </row>
    <row r="52" spans="1:9" x14ac:dyDescent="0.2">
      <c r="A52" s="218"/>
      <c r="B52" s="219"/>
      <c r="C52" s="219" t="s">
        <v>61</v>
      </c>
      <c r="D52" s="219"/>
      <c r="E52" s="220">
        <v>1395531.58</v>
      </c>
      <c r="F52" s="221">
        <v>543480.03</v>
      </c>
      <c r="G52" s="222">
        <v>1174444.28</v>
      </c>
      <c r="H52" s="222">
        <f t="shared" si="2"/>
        <v>764567.33000000007</v>
      </c>
      <c r="I52" s="223">
        <v>764567.33</v>
      </c>
    </row>
    <row r="53" spans="1:9" x14ac:dyDescent="0.2">
      <c r="A53" s="218"/>
      <c r="B53" s="219"/>
      <c r="C53" s="219" t="s">
        <v>59</v>
      </c>
      <c r="D53" s="219"/>
      <c r="E53" s="220">
        <v>46366.02</v>
      </c>
      <c r="F53" s="221">
        <v>818796</v>
      </c>
      <c r="G53" s="222">
        <v>777645</v>
      </c>
      <c r="H53" s="222">
        <f t="shared" si="2"/>
        <v>87517.020000000019</v>
      </c>
      <c r="I53" s="223">
        <v>87517.02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1850871.36</v>
      </c>
      <c r="F54" s="227">
        <f>F50+F51+F52+F53</f>
        <v>2196171.0300000003</v>
      </c>
      <c r="G54" s="228">
        <f>G50+G51+G52+G53</f>
        <v>2868852.79</v>
      </c>
      <c r="H54" s="228">
        <f>H50+H51+H52+H53</f>
        <v>1178189.6000000001</v>
      </c>
      <c r="I54" s="229">
        <f>SUM(I50:I53)</f>
        <v>1162551.6000000001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20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85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147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70259909</v>
      </c>
      <c r="F6" s="303"/>
      <c r="G6" s="135" t="s">
        <v>3</v>
      </c>
      <c r="H6" s="301">
        <v>1109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28106000</v>
      </c>
      <c r="F16" s="309"/>
      <c r="G16" s="6">
        <f>H16+I16</f>
        <v>28478933.02</v>
      </c>
      <c r="H16" s="40">
        <v>28440116.559999999</v>
      </c>
      <c r="I16" s="40">
        <v>38816.46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28120000</v>
      </c>
      <c r="F18" s="309"/>
      <c r="G18" s="6">
        <f>H18+I18</f>
        <v>28548926.469999999</v>
      </c>
      <c r="H18" s="40">
        <v>28476653.969999999</v>
      </c>
      <c r="I18" s="40">
        <v>72272.5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69993.449999999255</v>
      </c>
      <c r="H20" s="139">
        <f>H18-H16+H17</f>
        <v>36537.410000000149</v>
      </c>
      <c r="I20" s="139">
        <f>I18-I16+I17</f>
        <v>33456.04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69993.449999999255</v>
      </c>
      <c r="H21" s="139">
        <f>H20-H17</f>
        <v>36537.410000000149</v>
      </c>
      <c r="I21" s="139">
        <f>I20-I17</f>
        <v>33456.04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57623.449999999255</v>
      </c>
      <c r="H25" s="143">
        <f>H21-H26</f>
        <v>24167.410000000149</v>
      </c>
      <c r="I25" s="143">
        <f>I21-I26</f>
        <v>33456.04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12370</v>
      </c>
      <c r="H26" s="143">
        <v>12370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57623.45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57623.45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12370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190122</v>
      </c>
      <c r="H33" s="158"/>
      <c r="I33" s="158"/>
    </row>
    <row r="34" spans="1:9" ht="38.25" customHeight="1" x14ac:dyDescent="0.2">
      <c r="A34" s="316" t="s">
        <v>179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840068</v>
      </c>
      <c r="G41" s="49">
        <v>840068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0</v>
      </c>
      <c r="F50" s="215">
        <v>0</v>
      </c>
      <c r="G50" s="216">
        <v>0</v>
      </c>
      <c r="H50" s="216">
        <f t="shared" ref="H50:H53" si="2">E50+F50-G50</f>
        <v>0</v>
      </c>
      <c r="I50" s="217">
        <v>0</v>
      </c>
    </row>
    <row r="51" spans="1:9" x14ac:dyDescent="0.2">
      <c r="A51" s="218"/>
      <c r="B51" s="219"/>
      <c r="C51" s="219" t="s">
        <v>20</v>
      </c>
      <c r="D51" s="219"/>
      <c r="E51" s="220">
        <v>507907.09</v>
      </c>
      <c r="F51" s="221">
        <v>365959.44</v>
      </c>
      <c r="G51" s="222">
        <v>336299</v>
      </c>
      <c r="H51" s="222">
        <f t="shared" si="2"/>
        <v>537567.53</v>
      </c>
      <c r="I51" s="223">
        <v>505336.81</v>
      </c>
    </row>
    <row r="52" spans="1:9" x14ac:dyDescent="0.2">
      <c r="A52" s="218"/>
      <c r="B52" s="219"/>
      <c r="C52" s="219" t="s">
        <v>61</v>
      </c>
      <c r="D52" s="219"/>
      <c r="E52" s="220">
        <v>512932.16</v>
      </c>
      <c r="F52" s="221">
        <v>127693.39</v>
      </c>
      <c r="G52" s="222">
        <v>508712.93</v>
      </c>
      <c r="H52" s="222">
        <f t="shared" si="2"/>
        <v>131912.61999999994</v>
      </c>
      <c r="I52" s="223">
        <v>121351.94</v>
      </c>
    </row>
    <row r="53" spans="1:9" x14ac:dyDescent="0.2">
      <c r="A53" s="218"/>
      <c r="B53" s="219"/>
      <c r="C53" s="219" t="s">
        <v>59</v>
      </c>
      <c r="D53" s="219"/>
      <c r="E53" s="220">
        <v>561211.81000000006</v>
      </c>
      <c r="F53" s="221">
        <v>998122.5</v>
      </c>
      <c r="G53" s="222">
        <v>1480812.12</v>
      </c>
      <c r="H53" s="222">
        <f t="shared" si="2"/>
        <v>78522.189999999944</v>
      </c>
      <c r="I53" s="223">
        <v>78522.19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1582051.06</v>
      </c>
      <c r="F54" s="227">
        <f>F50+F51+F52+F53</f>
        <v>1491775.33</v>
      </c>
      <c r="G54" s="228">
        <f>G50+G51+G52+G53</f>
        <v>2325824.0499999998</v>
      </c>
      <c r="H54" s="228">
        <f>H50+H51+H52+H53</f>
        <v>748002.33999999985</v>
      </c>
      <c r="I54" s="229">
        <f>SUM(I50:I53)</f>
        <v>705210.94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21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88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148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70259861</v>
      </c>
      <c r="F6" s="303"/>
      <c r="G6" s="135" t="s">
        <v>3</v>
      </c>
      <c r="H6" s="301">
        <v>1110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25998000</v>
      </c>
      <c r="F16" s="309"/>
      <c r="G16" s="6">
        <f>H16+I16</f>
        <v>28134444.600000001</v>
      </c>
      <c r="H16" s="40">
        <v>28127472.600000001</v>
      </c>
      <c r="I16" s="40">
        <v>6972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26271000</v>
      </c>
      <c r="F18" s="309"/>
      <c r="G18" s="6">
        <f>H18+I18</f>
        <v>28429572.600000001</v>
      </c>
      <c r="H18" s="40">
        <v>28401741.600000001</v>
      </c>
      <c r="I18" s="40">
        <v>27831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295128</v>
      </c>
      <c r="H20" s="139">
        <f>H18-H16+H17</f>
        <v>274269</v>
      </c>
      <c r="I20" s="139">
        <f>I18-I16+I17</f>
        <v>20859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295128</v>
      </c>
      <c r="H21" s="139">
        <f>H20-H17</f>
        <v>274269</v>
      </c>
      <c r="I21" s="139">
        <f>I20-I17</f>
        <v>20859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22176</v>
      </c>
      <c r="H25" s="143">
        <f>H21-H26</f>
        <v>1317</v>
      </c>
      <c r="I25" s="143">
        <f>I21-I26</f>
        <v>20859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272952</v>
      </c>
      <c r="H26" s="143">
        <v>272952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22176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22176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272952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2419104</v>
      </c>
      <c r="H33" s="158"/>
      <c r="I33" s="158"/>
    </row>
    <row r="34" spans="1:9" ht="38.25" customHeight="1" x14ac:dyDescent="0.2">
      <c r="A34" s="316" t="s">
        <v>180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759753</v>
      </c>
      <c r="G41" s="49">
        <v>759753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0</v>
      </c>
      <c r="F50" s="215">
        <v>0</v>
      </c>
      <c r="G50" s="216">
        <v>0</v>
      </c>
      <c r="H50" s="216">
        <f t="shared" ref="H50:H53" si="2">E50+F50-G50</f>
        <v>0</v>
      </c>
      <c r="I50" s="217">
        <v>0</v>
      </c>
    </row>
    <row r="51" spans="1:9" x14ac:dyDescent="0.2">
      <c r="A51" s="218"/>
      <c r="B51" s="219"/>
      <c r="C51" s="219" t="s">
        <v>20</v>
      </c>
      <c r="D51" s="219"/>
      <c r="E51" s="220">
        <v>258727.13</v>
      </c>
      <c r="F51" s="221">
        <v>360417</v>
      </c>
      <c r="G51" s="222">
        <v>373277</v>
      </c>
      <c r="H51" s="222">
        <f t="shared" si="2"/>
        <v>245867.13</v>
      </c>
      <c r="I51" s="223">
        <v>203936.13</v>
      </c>
    </row>
    <row r="52" spans="1:9" x14ac:dyDescent="0.2">
      <c r="A52" s="218"/>
      <c r="B52" s="219"/>
      <c r="C52" s="219" t="s">
        <v>61</v>
      </c>
      <c r="D52" s="219"/>
      <c r="E52" s="220">
        <v>1295737.3799999999</v>
      </c>
      <c r="F52" s="221">
        <v>25865</v>
      </c>
      <c r="G52" s="222">
        <v>344350.11</v>
      </c>
      <c r="H52" s="222">
        <f t="shared" si="2"/>
        <v>977252.2699999999</v>
      </c>
      <c r="I52" s="223">
        <v>975858.27</v>
      </c>
    </row>
    <row r="53" spans="1:9" x14ac:dyDescent="0.2">
      <c r="A53" s="218"/>
      <c r="B53" s="219"/>
      <c r="C53" s="219" t="s">
        <v>59</v>
      </c>
      <c r="D53" s="219"/>
      <c r="E53" s="220">
        <v>3009013.06</v>
      </c>
      <c r="F53" s="221">
        <v>797840</v>
      </c>
      <c r="G53" s="222">
        <v>759753</v>
      </c>
      <c r="H53" s="222">
        <f t="shared" si="2"/>
        <v>3047100.06</v>
      </c>
      <c r="I53" s="223">
        <v>3047100.06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4563477.57</v>
      </c>
      <c r="F54" s="227">
        <f>F50+F51+F52+F53</f>
        <v>1184122</v>
      </c>
      <c r="G54" s="228">
        <f>G50+G51+G52+G53</f>
        <v>1477380.1099999999</v>
      </c>
      <c r="H54" s="228">
        <f>H50+H51+H52+H53</f>
        <v>4270219.46</v>
      </c>
      <c r="I54" s="229">
        <f>SUM(I50:I53)</f>
        <v>4226894.46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22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91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149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842893</v>
      </c>
      <c r="F6" s="303"/>
      <c r="G6" s="135" t="s">
        <v>3</v>
      </c>
      <c r="H6" s="301">
        <v>1128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61676000</v>
      </c>
      <c r="F16" s="309"/>
      <c r="G16" s="6">
        <f>H16+I16</f>
        <v>65790008.859999999</v>
      </c>
      <c r="H16" s="40">
        <v>64713371.329999998</v>
      </c>
      <c r="I16" s="40">
        <v>1076637.53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49935</v>
      </c>
      <c r="H17" s="100">
        <v>17394</v>
      </c>
      <c r="I17" s="100">
        <v>32541</v>
      </c>
    </row>
    <row r="18" spans="1:9" ht="19.5" x14ac:dyDescent="0.4">
      <c r="A18" s="31" t="s">
        <v>68</v>
      </c>
      <c r="B18" s="3"/>
      <c r="C18" s="3"/>
      <c r="D18" s="3"/>
      <c r="E18" s="308">
        <v>62603000</v>
      </c>
      <c r="F18" s="309"/>
      <c r="G18" s="6">
        <f>H18+I18</f>
        <v>67300365.689999998</v>
      </c>
      <c r="H18" s="40">
        <v>65712761.020000003</v>
      </c>
      <c r="I18" s="40">
        <v>1587604.67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1560291.8299999982</v>
      </c>
      <c r="H20" s="139">
        <f>H18-H16+H17</f>
        <v>1016783.6900000051</v>
      </c>
      <c r="I20" s="139">
        <f>I18-I16+I17</f>
        <v>543508.1399999999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1510356.8299999982</v>
      </c>
      <c r="H21" s="139">
        <f>H20-H17</f>
        <v>999389.69000000507</v>
      </c>
      <c r="I21" s="139">
        <f>I20-I17</f>
        <v>510967.1399999999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583000.29999999818</v>
      </c>
      <c r="H25" s="143">
        <f>H21-H26</f>
        <v>72033.160000005038</v>
      </c>
      <c r="I25" s="143">
        <f>I21-I26</f>
        <v>510967.1399999999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927356.53</v>
      </c>
      <c r="H26" s="143">
        <v>927356.53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583000.30000000005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0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583000.30000000005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927356.53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4543356.4000000004</v>
      </c>
      <c r="H33" s="158"/>
      <c r="I33" s="158"/>
    </row>
    <row r="34" spans="1:9" ht="38.25" customHeight="1" x14ac:dyDescent="0.2">
      <c r="A34" s="316" t="s">
        <v>190</v>
      </c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135000</v>
      </c>
      <c r="G37" s="49">
        <v>135000</v>
      </c>
      <c r="H37" s="50"/>
      <c r="I37" s="193">
        <f>IF(F37=0,"nerozp.",G37/F37)</f>
        <v>1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2136401</v>
      </c>
      <c r="G41" s="49">
        <v>2136401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25000</v>
      </c>
      <c r="F50" s="215">
        <v>0</v>
      </c>
      <c r="G50" s="216">
        <v>5000</v>
      </c>
      <c r="H50" s="216">
        <f t="shared" ref="H50:H53" si="2">E50+F50-G50</f>
        <v>20000</v>
      </c>
      <c r="I50" s="217">
        <v>20000</v>
      </c>
    </row>
    <row r="51" spans="1:9" x14ac:dyDescent="0.2">
      <c r="A51" s="218"/>
      <c r="B51" s="219"/>
      <c r="C51" s="219" t="s">
        <v>20</v>
      </c>
      <c r="D51" s="219"/>
      <c r="E51" s="220">
        <v>558356.41</v>
      </c>
      <c r="F51" s="221">
        <v>723337</v>
      </c>
      <c r="G51" s="222">
        <v>703641.7</v>
      </c>
      <c r="H51" s="222">
        <f t="shared" si="2"/>
        <v>578051.7100000002</v>
      </c>
      <c r="I51" s="223">
        <v>519416.71</v>
      </c>
    </row>
    <row r="52" spans="1:9" x14ac:dyDescent="0.2">
      <c r="A52" s="218"/>
      <c r="B52" s="219"/>
      <c r="C52" s="219" t="s">
        <v>61</v>
      </c>
      <c r="D52" s="219"/>
      <c r="E52" s="220">
        <v>6133868.5</v>
      </c>
      <c r="F52" s="221">
        <v>2364736.5499999998</v>
      </c>
      <c r="G52" s="222">
        <v>4203481.78</v>
      </c>
      <c r="H52" s="222">
        <f t="shared" si="2"/>
        <v>4295123.2700000005</v>
      </c>
      <c r="I52" s="223">
        <v>4295123.2699999996</v>
      </c>
    </row>
    <row r="53" spans="1:9" x14ac:dyDescent="0.2">
      <c r="A53" s="218"/>
      <c r="B53" s="219"/>
      <c r="C53" s="219" t="s">
        <v>59</v>
      </c>
      <c r="D53" s="219"/>
      <c r="E53" s="220">
        <v>161609.04</v>
      </c>
      <c r="F53" s="221">
        <v>2326018</v>
      </c>
      <c r="G53" s="222">
        <v>2266030.7200000002</v>
      </c>
      <c r="H53" s="222">
        <f t="shared" si="2"/>
        <v>221596.31999999983</v>
      </c>
      <c r="I53" s="223">
        <v>221596.32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6878833.9500000002</v>
      </c>
      <c r="F54" s="227">
        <f>F50+F51+F52+F53</f>
        <v>5414091.5499999998</v>
      </c>
      <c r="G54" s="228">
        <f>G50+G51+G52+G53</f>
        <v>7178154.2000000011</v>
      </c>
      <c r="H54" s="228">
        <f>H50+H51+H52+H53</f>
        <v>5114771.3000000007</v>
      </c>
      <c r="I54" s="229">
        <f>SUM(I50:I53)</f>
        <v>5056136.3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ageMargins left="0.39370078740157483" right="0" top="0.39370078740157483" bottom="0" header="0.51181102362204722" footer="0"/>
  <pageSetup paperSize="9" scale="75" firstPageNumber="123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49"/>
  <sheetViews>
    <sheetView showGridLines="0" zoomScaleNormal="100" workbookViewId="0">
      <selection activeCell="A57" sqref="A57:N58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3"/>
    </row>
    <row r="2" spans="1:9" ht="19.5" x14ac:dyDescent="0.4">
      <c r="A2" s="298" t="s">
        <v>1</v>
      </c>
      <c r="B2" s="298"/>
      <c r="C2" s="298"/>
      <c r="D2" s="298"/>
      <c r="E2" s="299" t="s">
        <v>93</v>
      </c>
      <c r="F2" s="299"/>
      <c r="G2" s="299"/>
      <c r="H2" s="299"/>
      <c r="I2" s="299"/>
    </row>
    <row r="3" spans="1:9" ht="9.75" customHeight="1" x14ac:dyDescent="0.4">
      <c r="A3" s="233"/>
      <c r="B3" s="233"/>
      <c r="C3" s="233"/>
      <c r="D3" s="23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173</v>
      </c>
      <c r="F4" s="300"/>
      <c r="G4" s="300"/>
      <c r="H4" s="300"/>
      <c r="I4" s="300"/>
    </row>
    <row r="5" spans="1:9" ht="7.5" customHeight="1" x14ac:dyDescent="0.3">
      <c r="A5" s="239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34"/>
      <c r="D6" s="134"/>
      <c r="E6" s="302">
        <v>70259941</v>
      </c>
      <c r="F6" s="303"/>
      <c r="G6" s="135" t="s">
        <v>3</v>
      </c>
      <c r="H6" s="301">
        <v>1129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36"/>
      <c r="F8" s="136"/>
      <c r="G8" s="136"/>
      <c r="H8" s="24"/>
      <c r="I8" s="136"/>
    </row>
    <row r="9" spans="1:9" ht="30.75" customHeight="1" x14ac:dyDescent="0.4">
      <c r="A9" s="22"/>
      <c r="E9" s="136"/>
      <c r="F9" s="136"/>
      <c r="G9" s="136"/>
      <c r="H9" s="24"/>
      <c r="I9" s="136"/>
    </row>
    <row r="11" spans="1:9" ht="15" customHeight="1" x14ac:dyDescent="0.4">
      <c r="A11" s="25"/>
      <c r="E11" s="306" t="s">
        <v>4</v>
      </c>
      <c r="F11" s="307"/>
      <c r="G11" s="39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6" t="s">
        <v>7</v>
      </c>
      <c r="F12" s="30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8"/>
      <c r="B13" s="28"/>
      <c r="C13" s="28"/>
      <c r="D13" s="28"/>
      <c r="E13" s="306" t="s">
        <v>11</v>
      </c>
      <c r="F13" s="307"/>
      <c r="G13" s="46"/>
      <c r="H13" s="312" t="s">
        <v>35</v>
      </c>
      <c r="I13" s="312"/>
    </row>
    <row r="14" spans="1:9" ht="12.75" customHeight="1" x14ac:dyDescent="0.2">
      <c r="A14" s="28"/>
      <c r="B14" s="28"/>
      <c r="C14" s="28"/>
      <c r="D14" s="28"/>
      <c r="E14" s="27"/>
      <c r="F14" s="27"/>
      <c r="G14" s="46"/>
      <c r="H14" s="235"/>
      <c r="I14" s="235"/>
    </row>
    <row r="15" spans="1:9" ht="18.75" x14ac:dyDescent="0.4">
      <c r="A15" s="29" t="s">
        <v>36</v>
      </c>
      <c r="B15" s="29"/>
      <c r="C15" s="30"/>
      <c r="D15" s="29"/>
      <c r="E15" s="2"/>
      <c r="F15" s="2"/>
      <c r="G15" s="48"/>
      <c r="H15" s="28"/>
      <c r="I15" s="28"/>
    </row>
    <row r="16" spans="1:9" ht="19.5" x14ac:dyDescent="0.4">
      <c r="A16" s="31" t="s">
        <v>67</v>
      </c>
      <c r="B16" s="29"/>
      <c r="C16" s="30"/>
      <c r="D16" s="29"/>
      <c r="E16" s="308">
        <v>23384000</v>
      </c>
      <c r="F16" s="309"/>
      <c r="G16" s="6">
        <f>H16+I16</f>
        <v>28163448.960000001</v>
      </c>
      <c r="H16" s="40">
        <v>27376928.940000001</v>
      </c>
      <c r="I16" s="40">
        <v>786520.02</v>
      </c>
    </row>
    <row r="17" spans="1:9" ht="18" x14ac:dyDescent="0.35">
      <c r="A17" s="105" t="s">
        <v>6</v>
      </c>
      <c r="B17" s="3"/>
      <c r="C17" s="106" t="s">
        <v>26</v>
      </c>
      <c r="D17" s="3"/>
      <c r="E17" s="3"/>
      <c r="F17" s="3"/>
      <c r="G17" s="100">
        <f>H17+I17</f>
        <v>0</v>
      </c>
      <c r="H17" s="100">
        <v>0</v>
      </c>
      <c r="I17" s="100">
        <v>0</v>
      </c>
    </row>
    <row r="18" spans="1:9" ht="19.5" x14ac:dyDescent="0.4">
      <c r="A18" s="31" t="s">
        <v>68</v>
      </c>
      <c r="B18" s="3"/>
      <c r="C18" s="3"/>
      <c r="D18" s="3"/>
      <c r="E18" s="308">
        <v>23384000</v>
      </c>
      <c r="F18" s="309"/>
      <c r="G18" s="6">
        <f>H18+I18</f>
        <v>28238548.710000001</v>
      </c>
      <c r="H18" s="40">
        <v>27398897.43</v>
      </c>
      <c r="I18" s="40">
        <v>839651.28</v>
      </c>
    </row>
    <row r="19" spans="1:9" ht="19.5" x14ac:dyDescent="0.4">
      <c r="A19" s="31"/>
      <c r="B19" s="3"/>
      <c r="C19" s="3"/>
      <c r="D19" s="3"/>
      <c r="E19" s="234"/>
      <c r="F19" s="240"/>
      <c r="G19" s="5"/>
      <c r="H19" s="40"/>
      <c r="I19" s="40"/>
    </row>
    <row r="20" spans="1:9" s="140" customFormat="1" ht="15" x14ac:dyDescent="0.3">
      <c r="A20" s="137" t="s">
        <v>69</v>
      </c>
      <c r="B20" s="137"/>
      <c r="C20" s="138"/>
      <c r="D20" s="137"/>
      <c r="E20" s="137"/>
      <c r="F20" s="137"/>
      <c r="G20" s="139">
        <f>G18-G16+G17</f>
        <v>75099.75</v>
      </c>
      <c r="H20" s="139">
        <f>H18-H16+H17</f>
        <v>21968.489999998361</v>
      </c>
      <c r="I20" s="139">
        <f>I18-I16+I17</f>
        <v>53131.260000000009</v>
      </c>
    </row>
    <row r="21" spans="1:9" s="140" customFormat="1" ht="15" x14ac:dyDescent="0.3">
      <c r="A21" s="137" t="s">
        <v>70</v>
      </c>
      <c r="B21" s="137"/>
      <c r="C21" s="138"/>
      <c r="D21" s="137"/>
      <c r="E21" s="137"/>
      <c r="F21" s="137"/>
      <c r="G21" s="139">
        <f>G20-G17</f>
        <v>75099.75</v>
      </c>
      <c r="H21" s="139">
        <f>H20-H17</f>
        <v>21968.489999998361</v>
      </c>
      <c r="I21" s="139">
        <f>I20-I17</f>
        <v>53131.260000000009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9" t="s">
        <v>71</v>
      </c>
      <c r="B24" s="33"/>
      <c r="C24" s="30"/>
      <c r="D24" s="33"/>
      <c r="E24" s="33"/>
    </row>
    <row r="25" spans="1:9" s="140" customFormat="1" ht="18.75" customHeight="1" x14ac:dyDescent="0.3">
      <c r="A25" s="141" t="s">
        <v>42</v>
      </c>
      <c r="B25" s="138"/>
      <c r="C25" s="138"/>
      <c r="D25" s="138"/>
      <c r="E25" s="138"/>
      <c r="F25" s="138"/>
      <c r="G25" s="142">
        <f>G21-G26</f>
        <v>75099.75</v>
      </c>
      <c r="H25" s="143">
        <f>H21-H26</f>
        <v>21968.489999998361</v>
      </c>
      <c r="I25" s="143">
        <f>I21-I26</f>
        <v>53131.260000000009</v>
      </c>
    </row>
    <row r="26" spans="1:9" s="140" customFormat="1" ht="15" x14ac:dyDescent="0.3">
      <c r="A26" s="141" t="s">
        <v>37</v>
      </c>
      <c r="B26" s="138"/>
      <c r="C26" s="138"/>
      <c r="D26" s="138"/>
      <c r="E26" s="138"/>
      <c r="F26" s="138"/>
      <c r="G26" s="142">
        <f>H26+I26</f>
        <v>0</v>
      </c>
      <c r="H26" s="143">
        <v>0</v>
      </c>
      <c r="I26" s="143">
        <v>0</v>
      </c>
    </row>
    <row r="27" spans="1:9" s="140" customFormat="1" x14ac:dyDescent="0.2">
      <c r="A27" s="144"/>
      <c r="B27" s="144"/>
      <c r="C27" s="144"/>
      <c r="D27" s="144"/>
      <c r="E27" s="144"/>
      <c r="F27" s="144"/>
      <c r="G27" s="144"/>
      <c r="H27" s="144"/>
      <c r="I27" s="144"/>
    </row>
    <row r="28" spans="1:9" s="140" customFormat="1" ht="16.5" x14ac:dyDescent="0.35">
      <c r="A28" s="137" t="s">
        <v>38</v>
      </c>
      <c r="B28" s="137" t="s">
        <v>39</v>
      </c>
      <c r="C28" s="137"/>
      <c r="D28" s="145"/>
      <c r="E28" s="145"/>
      <c r="F28" s="146"/>
      <c r="G28" s="139"/>
      <c r="H28" s="147"/>
      <c r="I28" s="146"/>
    </row>
    <row r="29" spans="1:9" s="140" customFormat="1" ht="16.5" customHeight="1" x14ac:dyDescent="0.3">
      <c r="A29" s="137"/>
      <c r="B29" s="137"/>
      <c r="C29" s="311" t="s">
        <v>14</v>
      </c>
      <c r="D29" s="311"/>
      <c r="E29" s="311"/>
      <c r="F29" s="146"/>
      <c r="G29" s="148">
        <f>G30+G31</f>
        <v>75099.75</v>
      </c>
      <c r="H29" s="147"/>
      <c r="I29" s="146"/>
    </row>
    <row r="30" spans="1:9" s="140" customFormat="1" ht="18.75" x14ac:dyDescent="0.4">
      <c r="A30" s="149"/>
      <c r="B30" s="149"/>
      <c r="C30" s="150"/>
      <c r="D30" s="151"/>
      <c r="E30" s="152" t="s">
        <v>43</v>
      </c>
      <c r="F30" s="153" t="s">
        <v>15</v>
      </c>
      <c r="G30" s="154">
        <v>5099</v>
      </c>
      <c r="H30" s="147"/>
      <c r="I30" s="146"/>
    </row>
    <row r="31" spans="1:9" s="140" customFormat="1" ht="18.75" x14ac:dyDescent="0.4">
      <c r="A31" s="149"/>
      <c r="B31" s="149"/>
      <c r="C31" s="155"/>
      <c r="D31" s="151"/>
      <c r="E31" s="156"/>
      <c r="F31" s="153" t="s">
        <v>61</v>
      </c>
      <c r="G31" s="154">
        <v>70000.75</v>
      </c>
      <c r="H31" s="147"/>
      <c r="I31" s="146"/>
    </row>
    <row r="32" spans="1:9" s="140" customFormat="1" ht="18.75" x14ac:dyDescent="0.4">
      <c r="A32" s="149"/>
      <c r="B32" s="157"/>
      <c r="C32" s="311" t="s">
        <v>44</v>
      </c>
      <c r="D32" s="311"/>
      <c r="E32" s="311"/>
      <c r="F32" s="311"/>
      <c r="G32" s="148">
        <f>G26</f>
        <v>0</v>
      </c>
      <c r="H32" s="147"/>
      <c r="I32" s="146"/>
    </row>
    <row r="33" spans="1:9" ht="20.25" customHeight="1" x14ac:dyDescent="0.3">
      <c r="A33" s="158"/>
      <c r="B33" s="315" t="str">
        <f>CONCATENATE("b) Výsledek hospod. předcház. účet. období k 31. 12. ",'Rekapitulace dle oblasti'!E7)</f>
        <v>b) Výsledek hospod. předcház. účet. období k 31. 12. 2021</v>
      </c>
      <c r="C33" s="315"/>
      <c r="D33" s="315"/>
      <c r="E33" s="315"/>
      <c r="F33" s="315"/>
      <c r="G33" s="188">
        <v>0</v>
      </c>
      <c r="H33" s="158"/>
      <c r="I33" s="158"/>
    </row>
    <row r="34" spans="1:9" ht="38.25" customHeight="1" x14ac:dyDescent="0.2">
      <c r="A34" s="316"/>
      <c r="B34" s="316"/>
      <c r="C34" s="316"/>
      <c r="D34" s="316"/>
      <c r="E34" s="316"/>
      <c r="F34" s="316"/>
      <c r="G34" s="316"/>
      <c r="H34" s="316"/>
      <c r="I34" s="316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8"/>
      <c r="F35" s="3"/>
      <c r="G35" s="189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5" t="s">
        <v>5</v>
      </c>
      <c r="H36" s="28"/>
      <c r="I36" s="190" t="s">
        <v>27</v>
      </c>
    </row>
    <row r="37" spans="1:9" ht="16.5" x14ac:dyDescent="0.35">
      <c r="A37" s="191" t="s">
        <v>22</v>
      </c>
      <c r="B37" s="35"/>
      <c r="C37" s="2"/>
      <c r="D37" s="35"/>
      <c r="E37" s="48"/>
      <c r="F37" s="49">
        <v>0</v>
      </c>
      <c r="G37" s="49">
        <v>0</v>
      </c>
      <c r="H37" s="50"/>
      <c r="I37" s="192" t="str">
        <f>IF(F37=0,"nerozp.",G37/F37)</f>
        <v>nerozp.</v>
      </c>
    </row>
    <row r="38" spans="1:9" ht="16.5" hidden="1" customHeight="1" x14ac:dyDescent="0.35">
      <c r="A38" s="191" t="s">
        <v>65</v>
      </c>
      <c r="B38" s="35"/>
      <c r="C38" s="2"/>
      <c r="D38" s="51"/>
      <c r="E38" s="51"/>
      <c r="F38" s="49">
        <v>0</v>
      </c>
      <c r="G38" s="49">
        <v>0</v>
      </c>
      <c r="H38" s="50"/>
      <c r="I38" s="192" t="e">
        <f t="shared" ref="I38:I39" si="0">G38/F38</f>
        <v>#DIV/0!</v>
      </c>
    </row>
    <row r="39" spans="1:9" ht="16.5" hidden="1" customHeight="1" x14ac:dyDescent="0.35">
      <c r="A39" s="191" t="s">
        <v>66</v>
      </c>
      <c r="B39" s="35"/>
      <c r="C39" s="2"/>
      <c r="D39" s="51"/>
      <c r="E39" s="51"/>
      <c r="F39" s="49">
        <v>0</v>
      </c>
      <c r="G39" s="49">
        <v>0</v>
      </c>
      <c r="H39" s="50"/>
      <c r="I39" s="192" t="e">
        <f t="shared" si="0"/>
        <v>#DIV/0!</v>
      </c>
    </row>
    <row r="40" spans="1:9" ht="16.5" x14ac:dyDescent="0.35">
      <c r="A40" s="191" t="s">
        <v>60</v>
      </c>
      <c r="B40" s="35"/>
      <c r="C40" s="2"/>
      <c r="D40" s="51"/>
      <c r="E40" s="51"/>
      <c r="F40" s="49">
        <v>0</v>
      </c>
      <c r="G40" s="49">
        <v>0</v>
      </c>
      <c r="H40" s="50"/>
      <c r="I40" s="192" t="str">
        <f t="shared" ref="I40:I42" si="1">IF(F40=0,"nerozp.",G40/F40)</f>
        <v>nerozp.</v>
      </c>
    </row>
    <row r="41" spans="1:9" ht="16.5" x14ac:dyDescent="0.35">
      <c r="A41" s="191" t="s">
        <v>57</v>
      </c>
      <c r="B41" s="35"/>
      <c r="C41" s="2"/>
      <c r="D41" s="48"/>
      <c r="E41" s="48"/>
      <c r="F41" s="49">
        <v>276000</v>
      </c>
      <c r="G41" s="49">
        <v>276000</v>
      </c>
      <c r="H41" s="50"/>
      <c r="I41" s="193">
        <f>IF(F41=0,"nerozp.",G41/F41)</f>
        <v>1</v>
      </c>
    </row>
    <row r="42" spans="1:9" ht="16.5" x14ac:dyDescent="0.35">
      <c r="A42" s="191" t="s">
        <v>58</v>
      </c>
      <c r="B42" s="2"/>
      <c r="C42" s="2"/>
      <c r="D42" s="28"/>
      <c r="E42" s="28"/>
      <c r="F42" s="49">
        <v>0</v>
      </c>
      <c r="G42" s="49">
        <v>0</v>
      </c>
      <c r="H42" s="50"/>
      <c r="I42" s="192" t="str">
        <f t="shared" si="1"/>
        <v>nerozp.</v>
      </c>
    </row>
    <row r="43" spans="1:9" ht="12.75" hidden="1" customHeight="1" x14ac:dyDescent="0.2">
      <c r="A43" s="313" t="s">
        <v>56</v>
      </c>
      <c r="B43" s="313"/>
      <c r="C43" s="313"/>
      <c r="D43" s="313"/>
      <c r="E43" s="313"/>
      <c r="F43" s="313"/>
      <c r="G43" s="313"/>
      <c r="H43" s="313"/>
      <c r="I43" s="313"/>
    </row>
    <row r="44" spans="1:9" ht="27" customHeight="1" x14ac:dyDescent="0.2">
      <c r="A44" s="159" t="s">
        <v>56</v>
      </c>
      <c r="B44" s="294"/>
      <c r="C44" s="294"/>
      <c r="D44" s="294"/>
      <c r="E44" s="294"/>
      <c r="F44" s="294"/>
      <c r="G44" s="294"/>
      <c r="H44" s="294"/>
      <c r="I44" s="294"/>
    </row>
    <row r="45" spans="1:9" ht="19.5" thickBot="1" x14ac:dyDescent="0.45">
      <c r="A45" s="29" t="s">
        <v>41</v>
      </c>
      <c r="B45" s="29" t="s">
        <v>16</v>
      </c>
      <c r="C45" s="29"/>
      <c r="D45" s="48"/>
      <c r="E45" s="48"/>
      <c r="F45" s="28"/>
      <c r="G45" s="36"/>
      <c r="H45" s="314" t="s">
        <v>29</v>
      </c>
      <c r="I45" s="314"/>
    </row>
    <row r="46" spans="1:9" ht="18.75" thickTop="1" x14ac:dyDescent="0.35">
      <c r="A46" s="194"/>
      <c r="B46" s="195"/>
      <c r="C46" s="196"/>
      <c r="D46" s="195"/>
      <c r="E46" s="197" t="str">
        <f>CONCATENATE("Stav k 1.1.",'Rekapitulace dle oblasti'!E7)</f>
        <v>Stav k 1.1.2021</v>
      </c>
      <c r="F46" s="198" t="s">
        <v>17</v>
      </c>
      <c r="G46" s="198" t="s">
        <v>18</v>
      </c>
      <c r="H46" s="199" t="s">
        <v>19</v>
      </c>
      <c r="I46" s="200" t="s">
        <v>28</v>
      </c>
    </row>
    <row r="47" spans="1:9" x14ac:dyDescent="0.2">
      <c r="A47" s="201"/>
      <c r="B47" s="160"/>
      <c r="C47" s="160"/>
      <c r="D47" s="160"/>
      <c r="E47" s="202"/>
      <c r="F47" s="310"/>
      <c r="G47" s="203"/>
      <c r="H47" s="204" t="str">
        <f>CONCATENATE("31.12.",'Rekapitulace dle oblasti'!E7)</f>
        <v>31.12.2021</v>
      </c>
      <c r="I47" s="205" t="str">
        <f>CONCATENATE("31.12.",'Rekapitulace dle oblasti'!E7)</f>
        <v>31.12.2021</v>
      </c>
    </row>
    <row r="48" spans="1:9" x14ac:dyDescent="0.2">
      <c r="A48" s="201"/>
      <c r="B48" s="160"/>
      <c r="C48" s="160"/>
      <c r="D48" s="160"/>
      <c r="E48" s="202"/>
      <c r="F48" s="310"/>
      <c r="G48" s="206"/>
      <c r="H48" s="206"/>
      <c r="I48" s="207"/>
    </row>
    <row r="49" spans="1:9" ht="13.5" thickBot="1" x14ac:dyDescent="0.25">
      <c r="A49" s="208"/>
      <c r="B49" s="209"/>
      <c r="C49" s="209"/>
      <c r="D49" s="209"/>
      <c r="E49" s="202"/>
      <c r="F49" s="210"/>
      <c r="G49" s="210"/>
      <c r="H49" s="210"/>
      <c r="I49" s="211"/>
    </row>
    <row r="50" spans="1:9" ht="13.5" thickTop="1" x14ac:dyDescent="0.2">
      <c r="A50" s="212"/>
      <c r="B50" s="213"/>
      <c r="C50" s="213" t="s">
        <v>15</v>
      </c>
      <c r="D50" s="213"/>
      <c r="E50" s="214">
        <v>49952</v>
      </c>
      <c r="F50" s="215">
        <v>9000</v>
      </c>
      <c r="G50" s="216">
        <v>8600</v>
      </c>
      <c r="H50" s="216">
        <f t="shared" ref="H50:H53" si="2">E50+F50-G50</f>
        <v>50352</v>
      </c>
      <c r="I50" s="217">
        <v>50352</v>
      </c>
    </row>
    <row r="51" spans="1:9" x14ac:dyDescent="0.2">
      <c r="A51" s="218"/>
      <c r="B51" s="219"/>
      <c r="C51" s="219" t="s">
        <v>20</v>
      </c>
      <c r="D51" s="219"/>
      <c r="E51" s="220">
        <v>141842.32</v>
      </c>
      <c r="F51" s="221">
        <v>340080</v>
      </c>
      <c r="G51" s="222">
        <v>263379</v>
      </c>
      <c r="H51" s="222">
        <f t="shared" si="2"/>
        <v>218543.32</v>
      </c>
      <c r="I51" s="223">
        <v>201651.32</v>
      </c>
    </row>
    <row r="52" spans="1:9" x14ac:dyDescent="0.2">
      <c r="A52" s="218"/>
      <c r="B52" s="219"/>
      <c r="C52" s="219" t="s">
        <v>61</v>
      </c>
      <c r="D52" s="219"/>
      <c r="E52" s="220">
        <v>867334.24</v>
      </c>
      <c r="F52" s="221">
        <v>848672.91</v>
      </c>
      <c r="G52" s="222">
        <v>668547.75</v>
      </c>
      <c r="H52" s="222">
        <f t="shared" si="2"/>
        <v>1047459.3999999999</v>
      </c>
      <c r="I52" s="223">
        <v>880529.4</v>
      </c>
    </row>
    <row r="53" spans="1:9" x14ac:dyDescent="0.2">
      <c r="A53" s="218"/>
      <c r="B53" s="219"/>
      <c r="C53" s="219" t="s">
        <v>59</v>
      </c>
      <c r="D53" s="219"/>
      <c r="E53" s="220">
        <v>57899.96</v>
      </c>
      <c r="F53" s="221">
        <v>314761</v>
      </c>
      <c r="G53" s="222">
        <v>324690.67</v>
      </c>
      <c r="H53" s="222">
        <f t="shared" si="2"/>
        <v>47970.290000000037</v>
      </c>
      <c r="I53" s="223">
        <v>96660.96</v>
      </c>
    </row>
    <row r="54" spans="1:9" ht="18.75" thickBot="1" x14ac:dyDescent="0.4">
      <c r="A54" s="224" t="s">
        <v>11</v>
      </c>
      <c r="B54" s="225"/>
      <c r="C54" s="225"/>
      <c r="D54" s="225"/>
      <c r="E54" s="226">
        <f>E50+E51+E52+E53</f>
        <v>1117028.52</v>
      </c>
      <c r="F54" s="227">
        <f>F50+F51+F52+F53</f>
        <v>1512513.9100000001</v>
      </c>
      <c r="G54" s="228">
        <f>G50+G51+G52+G53</f>
        <v>1265217.42</v>
      </c>
      <c r="H54" s="228">
        <f>H50+H51+H52+H53</f>
        <v>1364325.01</v>
      </c>
      <c r="I54" s="229">
        <f>SUM(I50:I53)</f>
        <v>1229193.68</v>
      </c>
    </row>
    <row r="55" spans="1:9" ht="18.75" thickTop="1" x14ac:dyDescent="0.35">
      <c r="A55" s="37"/>
      <c r="B55" s="3"/>
      <c r="C55" s="3"/>
      <c r="D55" s="48"/>
      <c r="E55" s="48"/>
      <c r="F55" s="28"/>
      <c r="G55" s="295"/>
      <c r="H55" s="296"/>
      <c r="I55" s="296"/>
    </row>
    <row r="56" spans="1:9" ht="18" x14ac:dyDescent="0.35">
      <c r="A56" s="37"/>
      <c r="B56" s="3"/>
      <c r="C56" s="3"/>
      <c r="D56" s="48"/>
      <c r="E56" s="48"/>
      <c r="F56" s="28"/>
      <c r="G56" s="304"/>
      <c r="H56" s="305"/>
      <c r="I56" s="305"/>
    </row>
    <row r="57" spans="1:9" x14ac:dyDescent="0.2">
      <c r="A57" s="161"/>
      <c r="B57" s="161"/>
      <c r="C57" s="161"/>
      <c r="D57" s="161"/>
      <c r="E57" s="161"/>
      <c r="F57" s="161"/>
      <c r="G57" s="304"/>
      <c r="H57" s="305"/>
      <c r="I57" s="305"/>
    </row>
    <row r="58" spans="1:9" x14ac:dyDescent="0.2">
      <c r="G58" s="304"/>
      <c r="H58" s="305"/>
      <c r="I58" s="305"/>
    </row>
    <row r="59" spans="1:9" x14ac:dyDescent="0.2">
      <c r="G59" s="162"/>
    </row>
    <row r="60" spans="1:9" x14ac:dyDescent="0.2">
      <c r="G60" s="162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C29:E29"/>
    <mergeCell ref="C32:F32"/>
    <mergeCell ref="B33:F33"/>
    <mergeCell ref="A43:I43"/>
    <mergeCell ref="F47:F48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</mergeCells>
  <pageMargins left="0.39370078740157483" right="0" top="0.39370078740157483" bottom="0" header="0.51181102362204722" footer="0"/>
  <pageSetup paperSize="9" scale="75" firstPageNumber="124" orientation="portrait" useFirstPageNumber="1" r:id="rId1"/>
  <headerFooter alignWithMargins="0">
    <oddFooter>&amp;L&amp;"Arial,Kurzíva"&amp;11Zastupitelstvo Olomouckého kraje 27. 6. 2022
7.2. - Rozpočet Olomouckého kraje 2021 - závěrečný účet
Příloha č. 14: Financování hospodaření příspěvkových organizací Olomouckého kraje&amp;R&amp;"Arial,Kurzíva"&amp;11Strana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32</vt:i4>
      </vt:variant>
    </vt:vector>
  </HeadingPairs>
  <TitlesOfParts>
    <vt:vector size="61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2022-06-07T12:35:50Z</cp:lastPrinted>
  <dcterms:created xsi:type="dcterms:W3CDTF">2008-01-24T08:46:29Z</dcterms:created>
  <dcterms:modified xsi:type="dcterms:W3CDTF">2022-06-07T12:35:53Z</dcterms:modified>
</cp:coreProperties>
</file>