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1100"/>
  </bookViews>
  <sheets>
    <sheet name="10. DP, DT, NFV" sheetId="1" r:id="rId1"/>
  </sheets>
  <definedNames>
    <definedName name="_xlnm.Print_Titles" localSheetId="0">'10. DP, DT, NFV'!$4:$5</definedName>
    <definedName name="_xlnm.Print_Area" localSheetId="0">'10. DP, DT, NFV'!$A$1:$W$109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1" l="1"/>
  <c r="W65" i="1"/>
  <c r="W48" i="1"/>
  <c r="W51" i="1"/>
  <c r="W61" i="1"/>
  <c r="I46" i="1" l="1"/>
  <c r="W106" i="1"/>
  <c r="W23" i="1"/>
  <c r="W13" i="1"/>
  <c r="W10" i="1"/>
  <c r="W75" i="1" l="1"/>
  <c r="W7" i="1"/>
  <c r="W25" i="1"/>
  <c r="W26" i="1"/>
  <c r="W18" i="1" s="1"/>
  <c r="W27" i="1"/>
  <c r="W29" i="1"/>
  <c r="W35" i="1"/>
  <c r="W34" i="1" s="1"/>
  <c r="W42" i="1"/>
  <c r="W46" i="1"/>
  <c r="W62" i="1"/>
  <c r="W63" i="1"/>
  <c r="W64" i="1"/>
  <c r="W66" i="1"/>
  <c r="W67" i="1"/>
  <c r="W68" i="1"/>
  <c r="W69" i="1"/>
  <c r="W76" i="1"/>
  <c r="W77" i="1"/>
  <c r="W78" i="1"/>
  <c r="W79" i="1"/>
  <c r="W81" i="1"/>
  <c r="W84" i="1"/>
  <c r="W85" i="1"/>
  <c r="W86" i="1"/>
  <c r="W87" i="1"/>
  <c r="W89" i="1"/>
  <c r="W93" i="1"/>
  <c r="W94" i="1"/>
  <c r="W95" i="1"/>
  <c r="W98" i="1"/>
  <c r="W100" i="1"/>
  <c r="W103" i="1"/>
  <c r="W101" i="1" s="1"/>
  <c r="G109" i="1"/>
  <c r="H109" i="1"/>
  <c r="I109" i="1"/>
  <c r="G101" i="1"/>
  <c r="J74" i="1"/>
  <c r="K74" i="1"/>
  <c r="L74" i="1"/>
  <c r="M74" i="1"/>
  <c r="N74" i="1"/>
  <c r="O74" i="1"/>
  <c r="P74" i="1"/>
  <c r="Q74" i="1"/>
  <c r="R74" i="1"/>
  <c r="S74" i="1"/>
  <c r="T74" i="1"/>
  <c r="V74" i="1"/>
  <c r="J46" i="1"/>
  <c r="K46" i="1"/>
  <c r="L46" i="1"/>
  <c r="M46" i="1"/>
  <c r="N46" i="1"/>
  <c r="O46" i="1"/>
  <c r="P46" i="1"/>
  <c r="Q46" i="1"/>
  <c r="R46" i="1"/>
  <c r="S46" i="1"/>
  <c r="T46" i="1"/>
  <c r="V46" i="1"/>
  <c r="F109" i="1"/>
  <c r="F74" i="1"/>
  <c r="F46" i="1"/>
  <c r="E109" i="1"/>
  <c r="W92" i="1" l="1"/>
  <c r="W6" i="1"/>
  <c r="W74" i="1"/>
  <c r="J65" i="1"/>
  <c r="K65" i="1"/>
  <c r="P65" i="1"/>
  <c r="Q65" i="1"/>
  <c r="R65" i="1"/>
  <c r="T65" i="1"/>
  <c r="V65" i="1"/>
  <c r="I33" i="1"/>
  <c r="W104" i="1" l="1"/>
  <c r="W109" i="1" s="1"/>
  <c r="G13" i="1"/>
  <c r="I9" i="1"/>
  <c r="I11" i="1"/>
  <c r="I12" i="1"/>
  <c r="I14" i="1"/>
  <c r="I15" i="1"/>
  <c r="I16" i="1"/>
  <c r="I17" i="1"/>
  <c r="I8" i="1"/>
  <c r="L7" i="1" l="1"/>
  <c r="M7" i="1"/>
  <c r="N7" i="1"/>
  <c r="O7" i="1"/>
  <c r="O6" i="1" s="1"/>
  <c r="S7" i="1"/>
  <c r="L10" i="1"/>
  <c r="M10" i="1"/>
  <c r="N10" i="1"/>
  <c r="O10" i="1"/>
  <c r="S10" i="1"/>
  <c r="L13" i="1"/>
  <c r="M13" i="1"/>
  <c r="N13" i="1"/>
  <c r="O13" i="1"/>
  <c r="S13" i="1"/>
  <c r="L20" i="1"/>
  <c r="M20" i="1"/>
  <c r="N20" i="1"/>
  <c r="O20" i="1"/>
  <c r="S20" i="1"/>
  <c r="L23" i="1"/>
  <c r="M23" i="1"/>
  <c r="N23" i="1"/>
  <c r="O23" i="1"/>
  <c r="S23" i="1"/>
  <c r="L26" i="1"/>
  <c r="M26" i="1"/>
  <c r="N26" i="1"/>
  <c r="O26" i="1"/>
  <c r="S26" i="1"/>
  <c r="L33" i="1"/>
  <c r="L29" i="1" s="1"/>
  <c r="M33" i="1"/>
  <c r="M29" i="1" s="1"/>
  <c r="N33" i="1"/>
  <c r="N29" i="1" s="1"/>
  <c r="O33" i="1"/>
  <c r="O29" i="1" s="1"/>
  <c r="S33" i="1"/>
  <c r="S29" i="1" s="1"/>
  <c r="L35" i="1"/>
  <c r="L34" i="1" s="1"/>
  <c r="M35" i="1"/>
  <c r="M34" i="1" s="1"/>
  <c r="N35" i="1"/>
  <c r="N34" i="1" s="1"/>
  <c r="O35" i="1"/>
  <c r="O34" i="1" s="1"/>
  <c r="S35" i="1"/>
  <c r="S34" i="1" s="1"/>
  <c r="L42" i="1"/>
  <c r="M42" i="1"/>
  <c r="N42" i="1"/>
  <c r="O42" i="1"/>
  <c r="S42" i="1"/>
  <c r="L48" i="1"/>
  <c r="M48" i="1"/>
  <c r="N48" i="1"/>
  <c r="O48" i="1"/>
  <c r="S48" i="1"/>
  <c r="L51" i="1"/>
  <c r="M51" i="1"/>
  <c r="N51" i="1"/>
  <c r="O51" i="1"/>
  <c r="S51" i="1"/>
  <c r="L62" i="1"/>
  <c r="M62" i="1"/>
  <c r="N62" i="1"/>
  <c r="O62" i="1"/>
  <c r="S62" i="1"/>
  <c r="L66" i="1"/>
  <c r="L65" i="1" s="1"/>
  <c r="M66" i="1"/>
  <c r="M65" i="1" s="1"/>
  <c r="N66" i="1"/>
  <c r="N65" i="1" s="1"/>
  <c r="O66" i="1"/>
  <c r="O65" i="1" s="1"/>
  <c r="S66" i="1"/>
  <c r="S65" i="1" s="1"/>
  <c r="L75" i="1"/>
  <c r="M75" i="1"/>
  <c r="N75" i="1"/>
  <c r="O75" i="1"/>
  <c r="S75" i="1"/>
  <c r="L81" i="1"/>
  <c r="M81" i="1"/>
  <c r="N81" i="1"/>
  <c r="O81" i="1"/>
  <c r="S81" i="1"/>
  <c r="L85" i="1"/>
  <c r="M85" i="1"/>
  <c r="N85" i="1"/>
  <c r="O85" i="1"/>
  <c r="S85" i="1"/>
  <c r="L89" i="1"/>
  <c r="M89" i="1"/>
  <c r="N89" i="1"/>
  <c r="O89" i="1"/>
  <c r="S89" i="1"/>
  <c r="S92" i="1"/>
  <c r="J93" i="1"/>
  <c r="K93" i="1"/>
  <c r="L93" i="1"/>
  <c r="M93" i="1"/>
  <c r="N93" i="1"/>
  <c r="O93" i="1"/>
  <c r="P93" i="1"/>
  <c r="Q93" i="1"/>
  <c r="R93" i="1"/>
  <c r="S93" i="1"/>
  <c r="J98" i="1"/>
  <c r="K98" i="1"/>
  <c r="L98" i="1"/>
  <c r="M98" i="1"/>
  <c r="N98" i="1"/>
  <c r="O98" i="1"/>
  <c r="P98" i="1"/>
  <c r="Q98" i="1"/>
  <c r="R98" i="1"/>
  <c r="S98" i="1"/>
  <c r="L101" i="1"/>
  <c r="M101" i="1"/>
  <c r="N101" i="1"/>
  <c r="O101" i="1"/>
  <c r="S101" i="1"/>
  <c r="R109" i="1"/>
  <c r="U8" i="1"/>
  <c r="U9" i="1"/>
  <c r="U11" i="1"/>
  <c r="U12" i="1"/>
  <c r="U14" i="1"/>
  <c r="U15" i="1"/>
  <c r="U16" i="1"/>
  <c r="U17" i="1"/>
  <c r="U19" i="1"/>
  <c r="U21" i="1"/>
  <c r="U22" i="1"/>
  <c r="U24" i="1"/>
  <c r="U25" i="1"/>
  <c r="U27" i="1"/>
  <c r="U28" i="1"/>
  <c r="U30" i="1"/>
  <c r="U31" i="1"/>
  <c r="U32" i="1"/>
  <c r="U36" i="1"/>
  <c r="U37" i="1"/>
  <c r="U38" i="1"/>
  <c r="U39" i="1"/>
  <c r="U40" i="1"/>
  <c r="U43" i="1"/>
  <c r="U44" i="1"/>
  <c r="U45" i="1"/>
  <c r="U49" i="1"/>
  <c r="U50" i="1"/>
  <c r="U52" i="1"/>
  <c r="U53" i="1"/>
  <c r="U54" i="1"/>
  <c r="U55" i="1"/>
  <c r="U56" i="1"/>
  <c r="U57" i="1"/>
  <c r="U58" i="1"/>
  <c r="U59" i="1"/>
  <c r="U61" i="1"/>
  <c r="U63" i="1"/>
  <c r="U64" i="1"/>
  <c r="U67" i="1"/>
  <c r="U68" i="1"/>
  <c r="U69" i="1"/>
  <c r="U70" i="1"/>
  <c r="U71" i="1"/>
  <c r="U72" i="1"/>
  <c r="U73" i="1"/>
  <c r="U76" i="1"/>
  <c r="U77" i="1"/>
  <c r="U78" i="1"/>
  <c r="U79" i="1"/>
  <c r="U80" i="1"/>
  <c r="U82" i="1"/>
  <c r="U83" i="1"/>
  <c r="U84" i="1"/>
  <c r="U86" i="1"/>
  <c r="U87" i="1"/>
  <c r="U90" i="1"/>
  <c r="U91" i="1"/>
  <c r="T93" i="1"/>
  <c r="V93" i="1"/>
  <c r="U94" i="1"/>
  <c r="U95" i="1"/>
  <c r="U96" i="1"/>
  <c r="U97" i="1"/>
  <c r="T98" i="1"/>
  <c r="V98" i="1"/>
  <c r="U99" i="1"/>
  <c r="U100" i="1"/>
  <c r="U102" i="1"/>
  <c r="U103" i="1"/>
  <c r="U106" i="1"/>
  <c r="T109" i="1"/>
  <c r="O92" i="1" l="1"/>
  <c r="O18" i="1"/>
  <c r="O104" i="1" s="1"/>
  <c r="O109" i="1" s="1"/>
  <c r="N6" i="1"/>
  <c r="S18" i="1"/>
  <c r="N18" i="1"/>
  <c r="N92" i="1"/>
  <c r="L92" i="1"/>
  <c r="M18" i="1"/>
  <c r="L18" i="1"/>
  <c r="S6" i="1"/>
  <c r="S104" i="1" s="1"/>
  <c r="S109" i="1" s="1"/>
  <c r="L6" i="1"/>
  <c r="L104" i="1" s="1"/>
  <c r="L109" i="1" s="1"/>
  <c r="M6" i="1"/>
  <c r="M92" i="1"/>
  <c r="N104" i="1"/>
  <c r="N109" i="1" s="1"/>
  <c r="M104" i="1"/>
  <c r="M109" i="1" s="1"/>
  <c r="U93" i="1"/>
  <c r="U98" i="1"/>
  <c r="E85" i="1" l="1"/>
  <c r="I88" i="1"/>
  <c r="I60" i="1"/>
  <c r="E66" i="1"/>
  <c r="E65" i="1" s="1"/>
  <c r="E93" i="1" l="1"/>
  <c r="E75" i="1"/>
  <c r="E48" i="1"/>
  <c r="E46" i="1" s="1"/>
  <c r="E51" i="1"/>
  <c r="E62" i="1"/>
  <c r="E42" i="1"/>
  <c r="E35" i="1"/>
  <c r="E34" i="1" s="1"/>
  <c r="E29" i="1"/>
  <c r="E13" i="1"/>
  <c r="I106" i="1"/>
  <c r="E47" i="1" l="1"/>
  <c r="F93" i="1"/>
  <c r="G93" i="1"/>
  <c r="H93" i="1"/>
  <c r="I103" i="1"/>
  <c r="I102" i="1"/>
  <c r="F98" i="1"/>
  <c r="G98" i="1"/>
  <c r="H98" i="1"/>
  <c r="E98" i="1"/>
  <c r="I100" i="1"/>
  <c r="I99" i="1"/>
  <c r="I98" i="1" l="1"/>
  <c r="I95" i="1"/>
  <c r="I96" i="1"/>
  <c r="I97" i="1"/>
  <c r="I94" i="1"/>
  <c r="I91" i="1"/>
  <c r="I90" i="1"/>
  <c r="I87" i="1"/>
  <c r="I86" i="1"/>
  <c r="I84" i="1"/>
  <c r="I83" i="1"/>
  <c r="I82" i="1"/>
  <c r="I77" i="1"/>
  <c r="I78" i="1"/>
  <c r="I79" i="1"/>
  <c r="I80" i="1"/>
  <c r="I76" i="1"/>
  <c r="I73" i="1"/>
  <c r="I71" i="1"/>
  <c r="I72" i="1"/>
  <c r="I70" i="1"/>
  <c r="I68" i="1"/>
  <c r="I69" i="1"/>
  <c r="I67" i="1"/>
  <c r="I93" i="1" l="1"/>
  <c r="I64" i="1"/>
  <c r="I63" i="1"/>
  <c r="I61" i="1" l="1"/>
  <c r="I57" i="1"/>
  <c r="I58" i="1"/>
  <c r="I59" i="1"/>
  <c r="I56" i="1"/>
  <c r="I55" i="1"/>
  <c r="I53" i="1"/>
  <c r="I54" i="1"/>
  <c r="I52" i="1"/>
  <c r="I50" i="1"/>
  <c r="I49" i="1"/>
  <c r="I44" i="1"/>
  <c r="I45" i="1"/>
  <c r="I43" i="1"/>
  <c r="F35" i="1"/>
  <c r="G35" i="1"/>
  <c r="H35" i="1"/>
  <c r="I40" i="1"/>
  <c r="U35" i="1" l="1"/>
  <c r="I51" i="1"/>
  <c r="I37" i="1"/>
  <c r="I38" i="1"/>
  <c r="I39" i="1"/>
  <c r="I36" i="1"/>
  <c r="I31" i="1"/>
  <c r="I32" i="1"/>
  <c r="I30" i="1"/>
  <c r="I28" i="1"/>
  <c r="I27" i="1"/>
  <c r="I24" i="1"/>
  <c r="I22" i="1"/>
  <c r="I21" i="1"/>
  <c r="I41" i="1" l="1"/>
  <c r="U41" i="1"/>
  <c r="I35" i="1"/>
  <c r="I19" i="1"/>
  <c r="H13" i="1" l="1"/>
  <c r="H51" i="1"/>
  <c r="F13" i="1" l="1"/>
  <c r="I66" i="1" l="1"/>
  <c r="I65" i="1" s="1"/>
  <c r="G66" i="1"/>
  <c r="G65" i="1" s="1"/>
  <c r="G81" i="1" l="1"/>
  <c r="G51" i="1"/>
  <c r="U51" i="1" s="1"/>
  <c r="G48" i="1"/>
  <c r="G46" i="1" s="1"/>
  <c r="G42" i="1"/>
  <c r="G34" i="1"/>
  <c r="G20" i="1"/>
  <c r="G7" i="1"/>
  <c r="H10" i="1"/>
  <c r="G10" i="1"/>
  <c r="U10" i="1" l="1"/>
  <c r="I10" i="1"/>
  <c r="U13" i="1"/>
  <c r="I13" i="1"/>
  <c r="G29" i="1"/>
  <c r="G6" i="1"/>
  <c r="H20" i="1" l="1"/>
  <c r="U20" i="1" s="1"/>
  <c r="H101" i="1"/>
  <c r="U101" i="1" s="1"/>
  <c r="H89" i="1"/>
  <c r="G89" i="1"/>
  <c r="U89" i="1" s="1"/>
  <c r="H85" i="1"/>
  <c r="G85" i="1"/>
  <c r="U85" i="1" l="1"/>
  <c r="H92" i="1"/>
  <c r="H75" i="1"/>
  <c r="H66" i="1"/>
  <c r="H62" i="1"/>
  <c r="H48" i="1"/>
  <c r="H42" i="1"/>
  <c r="U42" i="1" s="1"/>
  <c r="H34" i="1"/>
  <c r="U34" i="1" s="1"/>
  <c r="U33" i="1"/>
  <c r="G26" i="1"/>
  <c r="H26" i="1"/>
  <c r="H23" i="1"/>
  <c r="G23" i="1"/>
  <c r="H7" i="1"/>
  <c r="U7" i="1" s="1"/>
  <c r="H46" i="1" l="1"/>
  <c r="U66" i="1"/>
  <c r="U65" i="1" s="1"/>
  <c r="H65" i="1"/>
  <c r="U48" i="1"/>
  <c r="H47" i="1"/>
  <c r="U26" i="1"/>
  <c r="U23" i="1"/>
  <c r="H18" i="1"/>
  <c r="H6" i="1"/>
  <c r="U6" i="1" s="1"/>
  <c r="H29" i="1"/>
  <c r="U29" i="1" s="1"/>
  <c r="G18" i="1"/>
  <c r="H81" i="1"/>
  <c r="U81" i="1" l="1"/>
  <c r="H74" i="1"/>
  <c r="H104" i="1" s="1"/>
  <c r="U18" i="1"/>
  <c r="E81" i="1"/>
  <c r="I101" i="1" l="1"/>
  <c r="I89" i="1"/>
  <c r="I85" i="1"/>
  <c r="I81" i="1"/>
  <c r="I62" i="1"/>
  <c r="I48" i="1"/>
  <c r="I29" i="1"/>
  <c r="I26" i="1"/>
  <c r="I23" i="1"/>
  <c r="I20" i="1"/>
  <c r="I7" i="1"/>
  <c r="F101" i="1"/>
  <c r="F89" i="1"/>
  <c r="F85" i="1"/>
  <c r="F81" i="1"/>
  <c r="I75" i="1"/>
  <c r="F75" i="1"/>
  <c r="F66" i="1"/>
  <c r="F65" i="1" s="1"/>
  <c r="F62" i="1"/>
  <c r="F51" i="1"/>
  <c r="F48" i="1"/>
  <c r="F47" i="1" s="1"/>
  <c r="F26" i="1"/>
  <c r="F23" i="1"/>
  <c r="F20" i="1"/>
  <c r="I74" i="1" l="1"/>
  <c r="I47" i="1"/>
  <c r="I92" i="1"/>
  <c r="F92" i="1"/>
  <c r="F18" i="1"/>
  <c r="I18" i="1"/>
  <c r="F42" i="1"/>
  <c r="I42" i="1"/>
  <c r="F34" i="1"/>
  <c r="I34" i="1"/>
  <c r="F29" i="1"/>
  <c r="G75" i="1"/>
  <c r="G62" i="1"/>
  <c r="G47" i="1" s="1"/>
  <c r="U75" i="1" l="1"/>
  <c r="U74" i="1" s="1"/>
  <c r="G74" i="1"/>
  <c r="U62" i="1"/>
  <c r="U46" i="1" s="1"/>
  <c r="E101" i="1"/>
  <c r="E92" i="1" s="1"/>
  <c r="E89" i="1"/>
  <c r="E74" i="1" s="1"/>
  <c r="E26" i="1"/>
  <c r="E20" i="1"/>
  <c r="E10" i="1"/>
  <c r="E7" i="1"/>
  <c r="E6" i="1" s="1"/>
  <c r="G92" i="1" l="1"/>
  <c r="U92" i="1" s="1"/>
  <c r="G104" i="1" l="1"/>
  <c r="U104" i="1" s="1"/>
  <c r="U109" i="1" l="1"/>
  <c r="I6" i="1"/>
  <c r="I104" i="1" s="1"/>
  <c r="U112" i="1" l="1"/>
  <c r="E23" i="1" l="1"/>
  <c r="E18" i="1" s="1"/>
  <c r="E104" i="1" s="1"/>
  <c r="F10" i="1"/>
  <c r="F7" i="1"/>
  <c r="F6" i="1" l="1"/>
  <c r="F104" i="1" s="1"/>
</calcChain>
</file>

<file path=xl/comments1.xml><?xml version="1.0" encoding="utf-8"?>
<comments xmlns="http://schemas.openxmlformats.org/spreadsheetml/2006/main">
  <authors>
    <author>Drábková Vladimíra</author>
  </authors>
  <commentList>
    <comment ref="H70" authorId="0" shapeId="0">
      <text>
        <r>
          <rPr>
            <b/>
            <sz val="9"/>
            <color indexed="81"/>
            <rFont val="Tahoma"/>
            <family val="2"/>
            <charset val="238"/>
          </rPr>
          <t>Drábková Vladimíra:</t>
        </r>
        <r>
          <rPr>
            <sz val="9"/>
            <color indexed="81"/>
            <rFont val="Tahoma"/>
            <family val="2"/>
            <charset val="238"/>
          </rPr>
          <t xml:space="preserve">
20 000 + 40 000= neexist. účet, není to vratka</t>
        </r>
      </text>
    </comment>
  </commentList>
</comments>
</file>

<file path=xl/sharedStrings.xml><?xml version="1.0" encoding="utf-8"?>
<sst xmlns="http://schemas.openxmlformats.org/spreadsheetml/2006/main" count="266" uniqueCount="158">
  <si>
    <t xml:space="preserve">Odbor </t>
  </si>
  <si>
    <t>UZ</t>
  </si>
  <si>
    <t>ORJ</t>
  </si>
  <si>
    <t>Odbor strategického rozvoje kraje</t>
  </si>
  <si>
    <t xml:space="preserve">Dotační program: </t>
  </si>
  <si>
    <t xml:space="preserve">Dotační tituly: </t>
  </si>
  <si>
    <t xml:space="preserve">Odbor životního prostředí a zemědělství </t>
  </si>
  <si>
    <t>Odbor školství a mládeže</t>
  </si>
  <si>
    <t xml:space="preserve">Odbor sociálních věcí </t>
  </si>
  <si>
    <t xml:space="preserve">Odbor dopravy a silničního hospodářství </t>
  </si>
  <si>
    <t>Odbor sportu, kultury a památkové péče</t>
  </si>
  <si>
    <t xml:space="preserve">Víceletá podpora významných kulturních akcí </t>
  </si>
  <si>
    <t xml:space="preserve">Odbor zdravotnictví </t>
  </si>
  <si>
    <t>Odbor kancelář hejtmana</t>
  </si>
  <si>
    <t>Požadováno celkem</t>
  </si>
  <si>
    <t>v Kč</t>
  </si>
  <si>
    <t xml:space="preserve">Schváleno ROK, ZOK </t>
  </si>
  <si>
    <t>Vratky 2020</t>
  </si>
  <si>
    <t xml:space="preserve">Víceletá podpora v oblasti sportu </t>
  </si>
  <si>
    <t>Víceletá podpora významných sportovních akcí</t>
  </si>
  <si>
    <t>Víceletá podpora sportovní činnosti</t>
  </si>
  <si>
    <t>x</t>
  </si>
  <si>
    <t>1. 1. - 31. 5. 2019</t>
  </si>
  <si>
    <t>Příjem žádostí
od - do</t>
  </si>
  <si>
    <t>1.4. - 28.6.2019</t>
  </si>
  <si>
    <t>2.5. - 20.5.2019</t>
  </si>
  <si>
    <t>1.4. - 15.4.2019</t>
  </si>
  <si>
    <t>3.6. - 17.6.2019</t>
  </si>
  <si>
    <t>1.3. - 17.5.2019</t>
  </si>
  <si>
    <t>18.1. - 1.4.2019</t>
  </si>
  <si>
    <t>31.5. - 26.7.2019</t>
  </si>
  <si>
    <t>31.5. - 1.7.2019</t>
  </si>
  <si>
    <t>8.4. - 26.4.2019</t>
  </si>
  <si>
    <t>4.4. - 12.4.2019</t>
  </si>
  <si>
    <t>1.4. - 10.4.2019</t>
  </si>
  <si>
    <t>21.1. - 8.2.2019</t>
  </si>
  <si>
    <t>4.2. - 20.2.2019</t>
  </si>
  <si>
    <t>18.1. - 8.2.2019</t>
  </si>
  <si>
    <t>22.10. - 9.11.2018</t>
  </si>
  <si>
    <t>18.1. - 18.2.2019</t>
  </si>
  <si>
    <t>22.1. - 8.2.2019</t>
  </si>
  <si>
    <t>21.1. - 4.2.2019</t>
  </si>
  <si>
    <t>21.1 - 4.2.2019</t>
  </si>
  <si>
    <t>18.1. - 15.2.2019</t>
  </si>
  <si>
    <t>1. kolo 7.1. - 21.1.2019
2. kolo 17.6. - 28.6.2019</t>
  </si>
  <si>
    <t>1. kolo 18.1. - 1.2.2019
2. kolo 1.7. - 16.8.2019</t>
  </si>
  <si>
    <t>1. kolo 21.1. - 4.2.2019
2. kolo 3.6. - 17.6.2019</t>
  </si>
  <si>
    <t>1. kolo 25.2. - 26.4.2019
2. kolo 27.5. - 28.6.2019</t>
  </si>
  <si>
    <t>Počet schválených žádostí</t>
  </si>
  <si>
    <t>21.1. - 7.2.2019</t>
  </si>
  <si>
    <t>21.1. - 5.2.2019</t>
  </si>
  <si>
    <t>18.3. - 5.4.2019</t>
  </si>
  <si>
    <t>28.1. - 8.2. 2019</t>
  </si>
  <si>
    <t>28.1. - 8.2.2019</t>
  </si>
  <si>
    <t>21.1. - 31.1.2019</t>
  </si>
  <si>
    <t>1.2. - 28.2.2019</t>
  </si>
  <si>
    <t>21.1. - 15.2.2019</t>
  </si>
  <si>
    <t>21.1. - 28.1.2019</t>
  </si>
  <si>
    <t>14.6. - 31.7. 2019</t>
  </si>
  <si>
    <t>Individuální dotace (všechny odbory)</t>
  </si>
  <si>
    <t xml:space="preserve">Dotační programy / tituly  a individuální dotace celkem </t>
  </si>
  <si>
    <t xml:space="preserve">Dotační programy/tituly celkem  </t>
  </si>
  <si>
    <t>Skutečnost k 31.12.2019</t>
  </si>
  <si>
    <t>8 = 6 - 7</t>
  </si>
  <si>
    <t>10. Dotační programy / tituly a návratné finanční výpomoci z rozpočtu Olomouckého kraje v roce 2021</t>
  </si>
  <si>
    <t>Schválený rozpočet 2021</t>
  </si>
  <si>
    <t>Upravený rozpočet k 31.12.2021</t>
  </si>
  <si>
    <t>Vyplaceno k 31.12.2021</t>
  </si>
  <si>
    <t>Vratky v roce 2021
(k 31.12.2021)</t>
  </si>
  <si>
    <t>Skutečnost k 31.12.2021</t>
  </si>
  <si>
    <t>Vratky v roce 2022</t>
  </si>
  <si>
    <r>
      <t xml:space="preserve">Počet přijatých žádostí 
</t>
    </r>
    <r>
      <rPr>
        <sz val="8"/>
        <color theme="1"/>
        <rFont val="Arial"/>
        <family val="2"/>
        <charset val="238"/>
      </rPr>
      <t>(mimo stornovaných)</t>
    </r>
  </si>
  <si>
    <t>02_01 Program obnovy venkova Olomouckého kraje 2021</t>
  </si>
  <si>
    <t>02_01_2 Podpora zpracování územně plánovací dokumentace</t>
  </si>
  <si>
    <t>02_01_1 Podpora budování a obnovy infrastruktury obce</t>
  </si>
  <si>
    <t>02_01_3 Podpora přípravy projektové dokumentace</t>
  </si>
  <si>
    <t>02_01_5 Podpora venkovských prodejen</t>
  </si>
  <si>
    <t>01_01 Program na podporu podnikání 2021</t>
  </si>
  <si>
    <t>01_01_1 Podpora soutěží propagujících podnikatele</t>
  </si>
  <si>
    <t>01_01_2 Podpora poradenství pro podnikatele</t>
  </si>
  <si>
    <t>15_01 Program na podporu místních produktů 2021</t>
  </si>
  <si>
    <t>15_01_1 Podpora regionálního značení</t>
  </si>
  <si>
    <t>15_01_2 Podpora farmářských trhů</t>
  </si>
  <si>
    <t>03_01 Dotace na podporu lesních ekosystémů 2020-2025</t>
  </si>
  <si>
    <t>03_02 Program na podporu včelařů na území Olomouckého kraje 2021</t>
  </si>
  <si>
    <t>03_02_1 Podpora začínajících včelařů</t>
  </si>
  <si>
    <t>03_02_2 Podpora stávajících včelařů</t>
  </si>
  <si>
    <t>04_02 Dotace obcím na území Olomouckého kraje na řešení mimořádných událostí v oblasti vodohospodářské infrastruktury 2021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</si>
  <si>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</si>
  <si>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</si>
  <si>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 Program na podporu aktivit v oblasti životního prostředí a zemědělství 2021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</si>
  <si>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</si>
  <si>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</si>
  <si>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05_02 Studijní stipendium Olomouckého kraje na studium v zahraničí v roce 2021</t>
  </si>
  <si>
    <t>05_04 Program na podporu práce s dětmi a mládeží v Olomouckém kraji v roce 2021</t>
  </si>
  <si>
    <t>05_03 Program na podporu environmentálního vzdělávání, výchovy a osvěty v Olomouckém kraji v roce 2021</t>
  </si>
  <si>
    <t>05_01 Program na podporu vzdělávání na vysokých školách v Olomouckém kraji v roce 2021</t>
  </si>
  <si>
    <t>09_01 Dotační program pro sociální oblast 2021</t>
  </si>
  <si>
    <t>09_01_1 Podpora prevence kriminality</t>
  </si>
  <si>
    <t>09_01_2 Podpora integrace romských komunit</t>
  </si>
  <si>
    <t>09_01_3 Podpora prorodinných aktivit</t>
  </si>
  <si>
    <t xml:space="preserve">09_01_4 Podpora aktivit směřujících k sociálnímu začleňování </t>
  </si>
  <si>
    <t>09_01_5 Podpora infrastruktury sociálních služeb na území Olomouckého 
kraje II</t>
  </si>
  <si>
    <t>09 -02 Program finanční podpory poskytování sociálních služeb v Olomouckém kraji - Podprogram č. 2</t>
  </si>
  <si>
    <t>10_01 Podpora výstavby a oprav cyklostezek 2021</t>
  </si>
  <si>
    <t>10_02 Podopora opatření pro zvýšení bezpečnosti provozu a budování přechodů pro chodce 2021</t>
  </si>
  <si>
    <t>10_03 Podpora výstavby, obnovy a vybavení dětských dopravních hřišť 2021</t>
  </si>
  <si>
    <t>oblast sportu:</t>
  </si>
  <si>
    <t>07_01 Program na podporu sportovní činnosti v Olomouckém kraji v roce 2021</t>
  </si>
  <si>
    <t>07_01_1 Podpora celoroční sportovní činnosti</t>
  </si>
  <si>
    <t xml:space="preserve">07_01_2 Podpora přípravy dětí a mládeže na vrcholový sport </t>
  </si>
  <si>
    <t>07_02 Program na podporu sportu v Olomouckém kraji v roce 2021</t>
  </si>
  <si>
    <t>07_02_1 Podpora sportovních akcí</t>
  </si>
  <si>
    <t>07_02_2 Dotace na získání ternérské licence</t>
  </si>
  <si>
    <t>07_02_4 Podpora reprezentantů ČR z Olomouckého kraje</t>
  </si>
  <si>
    <t xml:space="preserve">07_02_3 Podpora mládežnických reprezentantů ČR (do 21 let) z Olomouckého kraje </t>
  </si>
  <si>
    <t>07_03 Program na podporu volnočasových aktivit se zaměřením na tělovýchovu a rekreační sport v Olomouckém kraji v roce 2021</t>
  </si>
  <si>
    <t>07_04 Program na podporu sportovní činnosti dětí a mládeže v Olomouckém kraji v roce 2021</t>
  </si>
  <si>
    <t>07_05 Program na podporu handicapovaných sportovců v Olomouckém kraji v roce 2021</t>
  </si>
  <si>
    <t>07_07 Program na podporu rekonstrukci sportovních zařízení v obcích v Olomouckém kraji  v roce 2021</t>
  </si>
  <si>
    <t>07_08 Program na podporu výstavby a rekonstrukci sportovních zařízení kofinancovaných z Národní sportovní agentury 2021</t>
  </si>
  <si>
    <t>07_06 Program na podporu investičních akcí v oblasti sportu - technické a sportovní vybavení sportovních a tělovýchovných zařízení v Olomouckém kraji v roce 2021</t>
  </si>
  <si>
    <t>oblast kultury a památkové péče:</t>
  </si>
  <si>
    <t>08_01 Program památkové péče v Olomouckém kraji v roce 2021</t>
  </si>
  <si>
    <t>08_01_1 Obnova kulturních památek</t>
  </si>
  <si>
    <t>08_01_2 Obnova staveb drobné architektury místního významu</t>
  </si>
  <si>
    <t>08_01_3 Obnova nemovitostí, které nejsou kulturní památkou, nacházejících se na území památkových rezervací a památkových zón</t>
  </si>
  <si>
    <t>06_01 Program podpory kultury v Olomouckém kraji v roce 2021</t>
  </si>
  <si>
    <t>06_02 Program na podporu stálých profesionálních souborů v Olomouckém kraji v roce 2021</t>
  </si>
  <si>
    <t>06_03 Program na podporu pořízení drobného majektu v oblasti kultury v Olomouckém kraji v roce 2021</t>
  </si>
  <si>
    <t>11_02 Program pro oblast protidrogové prevence v roce 2021</t>
  </si>
  <si>
    <t>11_02_1 Kontaktní a poradenské služby</t>
  </si>
  <si>
    <t>11_02_2 Terénní programy</t>
  </si>
  <si>
    <t>11_02_3 Ambulantní léčba</t>
  </si>
  <si>
    <t>11_02_4 Doléčovací programy</t>
  </si>
  <si>
    <t>11_02_5 Specifická selektivní a indikovaná prevence</t>
  </si>
  <si>
    <t>11_01 Program na podporu zdraví a zdravého životního stylu v roce 2021</t>
  </si>
  <si>
    <t xml:space="preserve">11_01_1 Podpora zdravotně-preventivních aktivit pro všechny skupiny obyvatel </t>
  </si>
  <si>
    <t>11_01_2 Podpora významných aktivit v oblasti zdravotnictví</t>
  </si>
  <si>
    <t>11_03 Program pro vzdělávání ve zdravotnictví v roce 2021</t>
  </si>
  <si>
    <t>12_01 Program na podporu poskytovatelů paliativní péče v roce 2021</t>
  </si>
  <si>
    <t>12_01_1 Podpora poskytovatelů lůžkové paliativní péče</t>
  </si>
  <si>
    <t>12_01_2 Podpora poskytovatelů domácí paliativní péče</t>
  </si>
  <si>
    <t>12_01_3 Podpora konferencí a odborných akcí v oblasti paliativní péče</t>
  </si>
  <si>
    <t>12_02 Program pro vzdělávání v paliativní péči v roce 2021</t>
  </si>
  <si>
    <t>12_02_1 Podpora specializačního vzdělávání lékařů v oblasti paliativní péče</t>
  </si>
  <si>
    <t>12_02_2 Podpora odborného vzdělávání nelékařských zdravotnických pracovníků v oblasti paliativní péče</t>
  </si>
  <si>
    <t>13_01 Program na podporu cestovního ruchu a zahraničních vztahů 2021</t>
  </si>
  <si>
    <t>13_01_1 Nadregionální akce cestovního ruchu</t>
  </si>
  <si>
    <t>13_01_2 Podpora rozvoje zahraničních vztahů Olomouckého kraje</t>
  </si>
  <si>
    <t>13_01_3 Podpora zkvalitnění služeb turistických informačních center v Olomouckém kraji</t>
  </si>
  <si>
    <t>13_01_4 Podpora rozvoje cestovního ruchu v Olomouckém kraji</t>
  </si>
  <si>
    <t>14_02 Program na podporu JSDH 2021</t>
  </si>
  <si>
    <t>14_02_1 Dotace na pořízení, technické zhodnocení a opravu požární techniky, nákup věcného vybavení a zajištění akceschopnosti JSDH obcí Olomouckého kraje 2021</t>
  </si>
  <si>
    <t>14_02_2 Dotace na pořízení cisternových automobilových stříkaček a dopravních automobilů pro JSDH obcí Olomouckého kraje s dotací MV ČR  2021</t>
  </si>
  <si>
    <t>14_01 Dotace na činnost a akce spolků hasičů a pobočných spolků hasičů Olomouckého kraje 2021</t>
  </si>
  <si>
    <t>14_01_1 Dotace na akce spolků hasičů a pobočných spolků hasičů Olomouckého kraje 2021</t>
  </si>
  <si>
    <t>14_01_2 Dotace na činnost spolků hasičů a pobočných spolků hasičů Olomouckého kraje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</si>
</sst>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4">
    <xf numFmtId="0" fontId="0" fillId="0" borderId="0" xfId="0"/>
    <xf numFmtId="0" fontId="4" fillId="2" borderId="6" xfId="0" applyFont="1" applyFill="1" applyBorder="1" applyAlignment="1">
      <alignment horizontal="left"/>
    </xf>
    <xf numFmtId="0" fontId="1" fillId="2" borderId="2" xfId="0" applyFont="1" applyFill="1" applyBorder="1"/>
    <xf numFmtId="0" fontId="7" fillId="2" borderId="0" xfId="0" applyFont="1" applyFill="1"/>
    <xf numFmtId="4" fontId="7" fillId="2" borderId="0" xfId="0" applyNumberFormat="1" applyFont="1" applyFill="1"/>
    <xf numFmtId="3" fontId="7" fillId="2" borderId="0" xfId="0" applyNumberFormat="1" applyFont="1" applyFill="1"/>
    <xf numFmtId="3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0" borderId="0" xfId="0" applyFont="1"/>
    <xf numFmtId="3" fontId="7" fillId="2" borderId="0" xfId="0" applyNumberFormat="1" applyFont="1" applyFill="1" applyBorder="1"/>
    <xf numFmtId="0" fontId="7" fillId="0" borderId="0" xfId="0" applyFont="1"/>
    <xf numFmtId="0" fontId="8" fillId="2" borderId="0" xfId="0" applyFont="1" applyFill="1"/>
    <xf numFmtId="0" fontId="9" fillId="2" borderId="0" xfId="1" applyFont="1" applyFill="1" applyBorder="1"/>
    <xf numFmtId="0" fontId="9" fillId="2" borderId="0" xfId="0" applyFont="1" applyFill="1"/>
    <xf numFmtId="4" fontId="7" fillId="0" borderId="0" xfId="0" applyNumberFormat="1" applyFont="1"/>
    <xf numFmtId="3" fontId="11" fillId="2" borderId="57" xfId="1" applyNumberFormat="1" applyFont="1" applyFill="1" applyBorder="1"/>
    <xf numFmtId="3" fontId="11" fillId="4" borderId="25" xfId="1" applyNumberFormat="1" applyFont="1" applyFill="1" applyBorder="1" applyAlignment="1">
      <alignment horizontal="center"/>
    </xf>
    <xf numFmtId="3" fontId="11" fillId="4" borderId="5" xfId="1" applyNumberFormat="1" applyFont="1" applyFill="1" applyBorder="1" applyAlignment="1">
      <alignment horizontal="center"/>
    </xf>
    <xf numFmtId="4" fontId="11" fillId="4" borderId="4" xfId="1" applyNumberFormat="1" applyFont="1" applyFill="1" applyBorder="1"/>
    <xf numFmtId="3" fontId="11" fillId="4" borderId="4" xfId="1" applyNumberFormat="1" applyFont="1" applyFill="1" applyBorder="1" applyAlignment="1">
      <alignment horizontal="center"/>
    </xf>
    <xf numFmtId="0" fontId="7" fillId="0" borderId="57" xfId="0" applyFont="1" applyBorder="1"/>
    <xf numFmtId="4" fontId="11" fillId="4" borderId="26" xfId="1" applyNumberFormat="1" applyFont="1" applyFill="1" applyBorder="1"/>
    <xf numFmtId="3" fontId="11" fillId="2" borderId="50" xfId="1" applyNumberFormat="1" applyFont="1" applyFill="1" applyBorder="1"/>
    <xf numFmtId="4" fontId="11" fillId="4" borderId="26" xfId="0" applyNumberFormat="1" applyFont="1" applyFill="1" applyBorder="1"/>
    <xf numFmtId="0" fontId="7" fillId="0" borderId="0" xfId="0" applyFont="1" applyBorder="1"/>
    <xf numFmtId="4" fontId="12" fillId="2" borderId="53" xfId="0" applyNumberFormat="1" applyFont="1" applyFill="1" applyBorder="1"/>
    <xf numFmtId="3" fontId="12" fillId="2" borderId="21" xfId="0" applyNumberFormat="1" applyFont="1" applyFill="1" applyBorder="1"/>
    <xf numFmtId="3" fontId="12" fillId="2" borderId="58" xfId="0" applyNumberFormat="1" applyFont="1" applyFill="1" applyBorder="1" applyAlignment="1">
      <alignment horizontal="center"/>
    </xf>
    <xf numFmtId="3" fontId="12" fillId="2" borderId="53" xfId="0" applyNumberFormat="1" applyFont="1" applyFill="1" applyBorder="1" applyAlignment="1">
      <alignment horizontal="center"/>
    </xf>
    <xf numFmtId="4" fontId="12" fillId="2" borderId="66" xfId="0" applyNumberFormat="1" applyFont="1" applyFill="1" applyBorder="1"/>
    <xf numFmtId="3" fontId="12" fillId="2" borderId="21" xfId="0" applyNumberFormat="1" applyFont="1" applyFill="1" applyBorder="1" applyAlignment="1">
      <alignment horizontal="center"/>
    </xf>
    <xf numFmtId="4" fontId="12" fillId="2" borderId="74" xfId="0" applyNumberFormat="1" applyFont="1" applyFill="1" applyBorder="1"/>
    <xf numFmtId="0" fontId="7" fillId="0" borderId="21" xfId="0" applyFont="1" applyBorder="1"/>
    <xf numFmtId="3" fontId="12" fillId="2" borderId="59" xfId="0" applyNumberFormat="1" applyFont="1" applyFill="1" applyBorder="1"/>
    <xf numFmtId="4" fontId="12" fillId="0" borderId="65" xfId="0" applyNumberFormat="1" applyFont="1" applyBorder="1"/>
    <xf numFmtId="0" fontId="9" fillId="2" borderId="34" xfId="0" applyFont="1" applyFill="1" applyBorder="1" applyAlignment="1">
      <alignment horizontal="left"/>
    </xf>
    <xf numFmtId="0" fontId="9" fillId="2" borderId="2" xfId="0" applyFont="1" applyFill="1" applyBorder="1"/>
    <xf numFmtId="4" fontId="9" fillId="2" borderId="2" xfId="0" applyNumberFormat="1" applyFont="1" applyFill="1" applyBorder="1"/>
    <xf numFmtId="4" fontId="13" fillId="2" borderId="2" xfId="0" applyNumberFormat="1" applyFont="1" applyFill="1" applyBorder="1"/>
    <xf numFmtId="3" fontId="9" fillId="2" borderId="0" xfId="0" applyNumberFormat="1" applyFont="1" applyFill="1" applyBorder="1"/>
    <xf numFmtId="3" fontId="9" fillId="2" borderId="34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4" fontId="13" fillId="2" borderId="7" xfId="0" applyNumberFormat="1" applyFont="1" applyFill="1" applyBorder="1"/>
    <xf numFmtId="3" fontId="13" fillId="2" borderId="0" xfId="0" applyNumberFormat="1" applyFont="1" applyFill="1" applyBorder="1" applyAlignment="1">
      <alignment horizontal="center"/>
    </xf>
    <xf numFmtId="4" fontId="13" fillId="2" borderId="46" xfId="0" applyNumberFormat="1" applyFont="1" applyFill="1" applyBorder="1"/>
    <xf numFmtId="3" fontId="13" fillId="2" borderId="44" xfId="0" applyNumberFormat="1" applyFont="1" applyFill="1" applyBorder="1"/>
    <xf numFmtId="4" fontId="13" fillId="0" borderId="35" xfId="0" applyNumberFormat="1" applyFont="1" applyBorder="1"/>
    <xf numFmtId="4" fontId="13" fillId="2" borderId="10" xfId="0" applyNumberFormat="1" applyFont="1" applyFill="1" applyBorder="1"/>
    <xf numFmtId="3" fontId="13" fillId="2" borderId="20" xfId="0" applyNumberFormat="1" applyFont="1" applyFill="1" applyBorder="1"/>
    <xf numFmtId="4" fontId="13" fillId="0" borderId="37" xfId="0" applyNumberFormat="1" applyFont="1" applyBorder="1"/>
    <xf numFmtId="0" fontId="7" fillId="2" borderId="6" xfId="0" applyFont="1" applyFill="1" applyBorder="1"/>
    <xf numFmtId="4" fontId="12" fillId="2" borderId="6" xfId="0" applyNumberFormat="1" applyFont="1" applyFill="1" applyBorder="1"/>
    <xf numFmtId="4" fontId="12" fillId="2" borderId="51" xfId="0" applyNumberFormat="1" applyFont="1" applyFill="1" applyBorder="1"/>
    <xf numFmtId="3" fontId="12" fillId="2" borderId="0" xfId="0" applyNumberFormat="1" applyFont="1" applyFill="1" applyBorder="1"/>
    <xf numFmtId="3" fontId="12" fillId="2" borderId="33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3" fontId="12" fillId="2" borderId="51" xfId="0" applyNumberFormat="1" applyFont="1" applyFill="1" applyBorder="1" applyAlignment="1">
      <alignment horizontal="center"/>
    </xf>
    <xf numFmtId="4" fontId="12" fillId="2" borderId="23" xfId="0" applyNumberFormat="1" applyFont="1" applyFill="1" applyBorder="1"/>
    <xf numFmtId="4" fontId="12" fillId="0" borderId="23" xfId="0" applyNumberFormat="1" applyFont="1" applyBorder="1"/>
    <xf numFmtId="0" fontId="9" fillId="2" borderId="0" xfId="0" applyFont="1" applyFill="1" applyBorder="1"/>
    <xf numFmtId="0" fontId="9" fillId="2" borderId="10" xfId="0" applyFont="1" applyFill="1" applyBorder="1"/>
    <xf numFmtId="4" fontId="9" fillId="2" borderId="10" xfId="0" applyNumberFormat="1" applyFont="1" applyFill="1" applyBorder="1"/>
    <xf numFmtId="3" fontId="13" fillId="2" borderId="10" xfId="0" applyNumberFormat="1" applyFont="1" applyFill="1" applyBorder="1" applyAlignment="1">
      <alignment horizontal="center"/>
    </xf>
    <xf numFmtId="4" fontId="13" fillId="2" borderId="8" xfId="0" applyNumberFormat="1" applyFont="1" applyFill="1" applyBorder="1"/>
    <xf numFmtId="3" fontId="13" fillId="2" borderId="9" xfId="0" applyNumberFormat="1" applyFont="1" applyFill="1" applyBorder="1" applyAlignment="1">
      <alignment horizontal="center"/>
    </xf>
    <xf numFmtId="4" fontId="13" fillId="2" borderId="47" xfId="0" applyNumberFormat="1" applyFont="1" applyFill="1" applyBorder="1"/>
    <xf numFmtId="4" fontId="12" fillId="2" borderId="54" xfId="0" applyNumberFormat="1" applyFont="1" applyFill="1" applyBorder="1"/>
    <xf numFmtId="3" fontId="12" fillId="2" borderId="1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4" fontId="9" fillId="2" borderId="7" xfId="0" applyNumberFormat="1" applyFont="1" applyFill="1" applyBorder="1"/>
    <xf numFmtId="3" fontId="9" fillId="2" borderId="0" xfId="0" applyNumberFormat="1" applyFont="1" applyFill="1" applyBorder="1" applyAlignment="1">
      <alignment horizontal="center"/>
    </xf>
    <xf numFmtId="4" fontId="9" fillId="2" borderId="46" xfId="0" applyNumberFormat="1" applyFont="1" applyFill="1" applyBorder="1"/>
    <xf numFmtId="3" fontId="9" fillId="2" borderId="44" xfId="0" applyNumberFormat="1" applyFont="1" applyFill="1" applyBorder="1"/>
    <xf numFmtId="4" fontId="9" fillId="0" borderId="35" xfId="0" applyNumberFormat="1" applyFont="1" applyBorder="1"/>
    <xf numFmtId="3" fontId="11" fillId="2" borderId="0" xfId="1" applyNumberFormat="1" applyFont="1" applyFill="1" applyBorder="1"/>
    <xf numFmtId="3" fontId="12" fillId="4" borderId="25" xfId="1" applyNumberFormat="1" applyFont="1" applyFill="1" applyBorder="1" applyAlignment="1">
      <alignment horizontal="center"/>
    </xf>
    <xf numFmtId="3" fontId="12" fillId="4" borderId="5" xfId="1" applyNumberFormat="1" applyFont="1" applyFill="1" applyBorder="1" applyAlignment="1">
      <alignment horizontal="center"/>
    </xf>
    <xf numFmtId="4" fontId="12" fillId="4" borderId="5" xfId="1" applyNumberFormat="1" applyFont="1" applyFill="1" applyBorder="1"/>
    <xf numFmtId="0" fontId="11" fillId="2" borderId="0" xfId="1" applyFont="1" applyFill="1" applyBorder="1"/>
    <xf numFmtId="4" fontId="12" fillId="4" borderId="26" xfId="1" applyNumberFormat="1" applyFont="1" applyFill="1" applyBorder="1"/>
    <xf numFmtId="3" fontId="12" fillId="2" borderId="50" xfId="1" applyNumberFormat="1" applyFont="1" applyFill="1" applyBorder="1"/>
    <xf numFmtId="4" fontId="12" fillId="4" borderId="56" xfId="0" applyNumberFormat="1" applyFont="1" applyFill="1" applyBorder="1"/>
    <xf numFmtId="0" fontId="11" fillId="2" borderId="0" xfId="1" applyFont="1" applyFill="1"/>
    <xf numFmtId="4" fontId="12" fillId="2" borderId="10" xfId="0" applyNumberFormat="1" applyFont="1" applyFill="1" applyBorder="1"/>
    <xf numFmtId="3" fontId="9" fillId="0" borderId="36" xfId="0" applyNumberFormat="1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right"/>
    </xf>
    <xf numFmtId="3" fontId="12" fillId="2" borderId="8" xfId="0" applyNumberFormat="1" applyFont="1" applyFill="1" applyBorder="1" applyAlignment="1">
      <alignment horizontal="center"/>
    </xf>
    <xf numFmtId="4" fontId="12" fillId="2" borderId="10" xfId="0" applyNumberFormat="1" applyFont="1" applyFill="1" applyBorder="1" applyAlignment="1">
      <alignment horizontal="right"/>
    </xf>
    <xf numFmtId="0" fontId="6" fillId="0" borderId="0" xfId="0" applyFont="1" applyBorder="1"/>
    <xf numFmtId="4" fontId="12" fillId="5" borderId="8" xfId="0" applyNumberFormat="1" applyFont="1" applyFill="1" applyBorder="1"/>
    <xf numFmtId="4" fontId="12" fillId="5" borderId="37" xfId="0" applyNumberFormat="1" applyFont="1" applyFill="1" applyBorder="1"/>
    <xf numFmtId="4" fontId="12" fillId="0" borderId="37" xfId="0" applyNumberFormat="1" applyFont="1" applyBorder="1"/>
    <xf numFmtId="3" fontId="9" fillId="2" borderId="7" xfId="0" applyNumberFormat="1" applyFont="1" applyFill="1" applyBorder="1" applyAlignment="1">
      <alignment horizontal="center"/>
    </xf>
    <xf numFmtId="0" fontId="9" fillId="0" borderId="0" xfId="0" applyFont="1" applyBorder="1"/>
    <xf numFmtId="4" fontId="9" fillId="2" borderId="44" xfId="0" applyNumberFormat="1" applyFont="1" applyFill="1" applyBorder="1"/>
    <xf numFmtId="0" fontId="9" fillId="0" borderId="0" xfId="0" applyFont="1"/>
    <xf numFmtId="4" fontId="9" fillId="2" borderId="8" xfId="0" applyNumberFormat="1" applyFont="1" applyFill="1" applyBorder="1"/>
    <xf numFmtId="3" fontId="9" fillId="2" borderId="36" xfId="0" applyNumberFormat="1" applyFont="1" applyFill="1" applyBorder="1" applyAlignment="1">
      <alignment horizontal="center"/>
    </xf>
    <xf numFmtId="4" fontId="9" fillId="0" borderId="37" xfId="0" applyNumberFormat="1" applyFont="1" applyBorder="1"/>
    <xf numFmtId="4" fontId="12" fillId="2" borderId="12" xfId="0" applyNumberFormat="1" applyFont="1" applyFill="1" applyBorder="1"/>
    <xf numFmtId="4" fontId="12" fillId="2" borderId="45" xfId="0" applyNumberFormat="1" applyFont="1" applyFill="1" applyBorder="1"/>
    <xf numFmtId="4" fontId="9" fillId="0" borderId="0" xfId="0" applyNumberFormat="1" applyFont="1" applyFill="1" applyBorder="1"/>
    <xf numFmtId="3" fontId="9" fillId="0" borderId="2" xfId="0" applyNumberFormat="1" applyFont="1" applyFill="1" applyBorder="1" applyAlignment="1">
      <alignment horizontal="center"/>
    </xf>
    <xf numFmtId="4" fontId="9" fillId="0" borderId="46" xfId="0" applyNumberFormat="1" applyFont="1" applyFill="1" applyBorder="1"/>
    <xf numFmtId="4" fontId="9" fillId="5" borderId="2" xfId="0" applyNumberFormat="1" applyFont="1" applyFill="1" applyBorder="1"/>
    <xf numFmtId="4" fontId="9" fillId="5" borderId="44" xfId="0" applyNumberFormat="1" applyFont="1" applyFill="1" applyBorder="1"/>
    <xf numFmtId="3" fontId="9" fillId="2" borderId="10" xfId="0" applyNumberFormat="1" applyFont="1" applyFill="1" applyBorder="1" applyAlignment="1">
      <alignment horizontal="center"/>
    </xf>
    <xf numFmtId="4" fontId="9" fillId="2" borderId="9" xfId="0" applyNumberFormat="1" applyFont="1" applyFill="1" applyBorder="1"/>
    <xf numFmtId="4" fontId="9" fillId="2" borderId="47" xfId="0" applyNumberFormat="1" applyFont="1" applyFill="1" applyBorder="1"/>
    <xf numFmtId="4" fontId="9" fillId="5" borderId="20" xfId="0" applyNumberFormat="1" applyFont="1" applyFill="1" applyBorder="1"/>
    <xf numFmtId="3" fontId="11" fillId="2" borderId="21" xfId="1" applyNumberFormat="1" applyFont="1" applyFill="1" applyBorder="1"/>
    <xf numFmtId="0" fontId="11" fillId="2" borderId="21" xfId="1" applyFont="1" applyFill="1" applyBorder="1"/>
    <xf numFmtId="3" fontId="12" fillId="0" borderId="0" xfId="0" applyNumberFormat="1" applyFont="1" applyFill="1" applyBorder="1"/>
    <xf numFmtId="3" fontId="9" fillId="2" borderId="36" xfId="0" applyNumberFormat="1" applyFont="1" applyFill="1" applyBorder="1" applyAlignment="1">
      <alignment horizontal="center" wrapText="1"/>
    </xf>
    <xf numFmtId="3" fontId="12" fillId="2" borderId="10" xfId="0" applyNumberFormat="1" applyFont="1" applyFill="1" applyBorder="1" applyAlignment="1">
      <alignment horizontal="center"/>
    </xf>
    <xf numFmtId="4" fontId="12" fillId="2" borderId="8" xfId="0" applyNumberFormat="1" applyFont="1" applyFill="1" applyBorder="1"/>
    <xf numFmtId="3" fontId="12" fillId="2" borderId="9" xfId="0" applyNumberFormat="1" applyFont="1" applyFill="1" applyBorder="1" applyAlignment="1">
      <alignment horizontal="center"/>
    </xf>
    <xf numFmtId="4" fontId="12" fillId="2" borderId="47" xfId="0" applyNumberFormat="1" applyFont="1" applyFill="1" applyBorder="1" applyAlignment="1">
      <alignment wrapText="1"/>
    </xf>
    <xf numFmtId="0" fontId="7" fillId="0" borderId="0" xfId="0" applyFont="1" applyFill="1" applyBorder="1"/>
    <xf numFmtId="4" fontId="12" fillId="5" borderId="10" xfId="0" applyNumberFormat="1" applyFont="1" applyFill="1" applyBorder="1" applyAlignment="1">
      <alignment wrapText="1"/>
    </xf>
    <xf numFmtId="3" fontId="12" fillId="5" borderId="10" xfId="0" applyNumberFormat="1" applyFont="1" applyFill="1" applyBorder="1" applyAlignment="1">
      <alignment wrapText="1"/>
    </xf>
    <xf numFmtId="3" fontId="12" fillId="0" borderId="10" xfId="0" applyNumberFormat="1" applyFont="1" applyFill="1" applyBorder="1"/>
    <xf numFmtId="0" fontId="7" fillId="0" borderId="0" xfId="0" applyFont="1" applyFill="1"/>
    <xf numFmtId="4" fontId="12" fillId="2" borderId="17" xfId="0" applyNumberFormat="1" applyFont="1" applyFill="1" applyBorder="1"/>
    <xf numFmtId="3" fontId="9" fillId="2" borderId="22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4" fontId="12" fillId="2" borderId="16" xfId="0" applyNumberFormat="1" applyFont="1" applyFill="1" applyBorder="1"/>
    <xf numFmtId="3" fontId="12" fillId="2" borderId="18" xfId="0" applyNumberFormat="1" applyFont="1" applyFill="1" applyBorder="1" applyAlignment="1">
      <alignment horizontal="center"/>
    </xf>
    <xf numFmtId="4" fontId="12" fillId="2" borderId="48" xfId="0" applyNumberFormat="1" applyFont="1" applyFill="1" applyBorder="1"/>
    <xf numFmtId="4" fontId="12" fillId="5" borderId="17" xfId="0" applyNumberFormat="1" applyFont="1" applyFill="1" applyBorder="1"/>
    <xf numFmtId="3" fontId="12" fillId="5" borderId="17" xfId="0" applyNumberFormat="1" applyFont="1" applyFill="1" applyBorder="1"/>
    <xf numFmtId="3" fontId="12" fillId="2" borderId="17" xfId="0" applyNumberFormat="1" applyFont="1" applyFill="1" applyBorder="1"/>
    <xf numFmtId="4" fontId="12" fillId="0" borderId="43" xfId="0" applyNumberFormat="1" applyFont="1" applyBorder="1"/>
    <xf numFmtId="4" fontId="12" fillId="2" borderId="17" xfId="0" applyNumberFormat="1" applyFont="1" applyFill="1" applyBorder="1" applyAlignment="1">
      <alignment horizontal="right"/>
    </xf>
    <xf numFmtId="3" fontId="12" fillId="2" borderId="48" xfId="0" applyNumberFormat="1" applyFont="1" applyFill="1" applyBorder="1" applyAlignment="1">
      <alignment horizontal="center"/>
    </xf>
    <xf numFmtId="4" fontId="12" fillId="2" borderId="2" xfId="0" applyNumberFormat="1" applyFont="1" applyFill="1" applyBorder="1"/>
    <xf numFmtId="3" fontId="12" fillId="2" borderId="2" xfId="0" applyNumberFormat="1" applyFont="1" applyFill="1" applyBorder="1" applyAlignment="1">
      <alignment horizontal="center"/>
    </xf>
    <xf numFmtId="4" fontId="12" fillId="2" borderId="0" xfId="0" applyNumberFormat="1" applyFont="1" applyFill="1" applyBorder="1"/>
    <xf numFmtId="4" fontId="12" fillId="2" borderId="35" xfId="0" applyNumberFormat="1" applyFont="1" applyFill="1" applyBorder="1"/>
    <xf numFmtId="4" fontId="12" fillId="0" borderId="44" xfId="0" applyNumberFormat="1" applyFont="1" applyBorder="1"/>
    <xf numFmtId="0" fontId="7" fillId="2" borderId="0" xfId="0" applyFont="1" applyFill="1" applyBorder="1"/>
    <xf numFmtId="4" fontId="9" fillId="2" borderId="0" xfId="0" applyNumberFormat="1" applyFont="1" applyFill="1" applyBorder="1"/>
    <xf numFmtId="4" fontId="9" fillId="2" borderId="13" xfId="0" applyNumberFormat="1" applyFont="1" applyFill="1" applyBorder="1"/>
    <xf numFmtId="3" fontId="12" fillId="2" borderId="57" xfId="0" applyNumberFormat="1" applyFont="1" applyFill="1" applyBorder="1"/>
    <xf numFmtId="3" fontId="9" fillId="2" borderId="41" xfId="0" applyNumberFormat="1" applyFont="1" applyFill="1" applyBorder="1" applyAlignment="1">
      <alignment horizontal="center"/>
    </xf>
    <xf numFmtId="3" fontId="9" fillId="2" borderId="13" xfId="0" applyNumberFormat="1" applyFont="1" applyFill="1" applyBorder="1" applyAlignment="1">
      <alignment horizontal="center"/>
    </xf>
    <xf numFmtId="4" fontId="9" fillId="2" borderId="57" xfId="0" applyNumberFormat="1" applyFont="1" applyFill="1" applyBorder="1"/>
    <xf numFmtId="0" fontId="6" fillId="0" borderId="57" xfId="0" applyFont="1" applyBorder="1"/>
    <xf numFmtId="4" fontId="11" fillId="4" borderId="50" xfId="1" applyNumberFormat="1" applyFont="1" applyFill="1" applyBorder="1"/>
    <xf numFmtId="4" fontId="11" fillId="4" borderId="5" xfId="1" applyNumberFormat="1" applyFont="1" applyFill="1" applyBorder="1"/>
    <xf numFmtId="3" fontId="11" fillId="4" borderId="50" xfId="1" applyNumberFormat="1" applyFont="1" applyFill="1" applyBorder="1"/>
    <xf numFmtId="4" fontId="11" fillId="4" borderId="56" xfId="0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4" fontId="12" fillId="2" borderId="7" xfId="0" applyNumberFormat="1" applyFont="1" applyFill="1" applyBorder="1"/>
    <xf numFmtId="3" fontId="12" fillId="2" borderId="7" xfId="0" applyNumberFormat="1" applyFont="1" applyFill="1" applyBorder="1" applyAlignment="1">
      <alignment horizontal="center"/>
    </xf>
    <xf numFmtId="4" fontId="12" fillId="0" borderId="35" xfId="0" applyNumberFormat="1" applyFont="1" applyBorder="1"/>
    <xf numFmtId="3" fontId="9" fillId="2" borderId="9" xfId="0" applyNumberFormat="1" applyFont="1" applyFill="1" applyBorder="1"/>
    <xf numFmtId="3" fontId="9" fillId="2" borderId="9" xfId="0" applyNumberFormat="1" applyFont="1" applyFill="1" applyBorder="1" applyAlignment="1">
      <alignment horizontal="center"/>
    </xf>
    <xf numFmtId="0" fontId="9" fillId="0" borderId="9" xfId="0" applyFont="1" applyBorder="1"/>
    <xf numFmtId="3" fontId="9" fillId="2" borderId="20" xfId="0" applyNumberFormat="1" applyFont="1" applyFill="1" applyBorder="1"/>
    <xf numFmtId="4" fontId="9" fillId="0" borderId="20" xfId="0" applyNumberFormat="1" applyFont="1" applyBorder="1"/>
    <xf numFmtId="0" fontId="12" fillId="2" borderId="19" xfId="0" applyFont="1" applyFill="1" applyBorder="1"/>
    <xf numFmtId="4" fontId="12" fillId="2" borderId="13" xfId="0" applyNumberFormat="1" applyFont="1" applyFill="1" applyBorder="1"/>
    <xf numFmtId="3" fontId="12" fillId="2" borderId="0" xfId="0" applyNumberFormat="1" applyFont="1" applyFill="1" applyBorder="1" applyAlignment="1">
      <alignment horizontal="center"/>
    </xf>
    <xf numFmtId="4" fontId="12" fillId="2" borderId="46" xfId="0" applyNumberFormat="1" applyFont="1" applyFill="1" applyBorder="1"/>
    <xf numFmtId="3" fontId="12" fillId="2" borderId="44" xfId="0" applyNumberFormat="1" applyFont="1" applyFill="1" applyBorder="1"/>
    <xf numFmtId="4" fontId="12" fillId="4" borderId="26" xfId="0" applyNumberFormat="1" applyFont="1" applyFill="1" applyBorder="1"/>
    <xf numFmtId="4" fontId="12" fillId="0" borderId="17" xfId="0" applyNumberFormat="1" applyFont="1" applyBorder="1"/>
    <xf numFmtId="3" fontId="9" fillId="2" borderId="40" xfId="0" applyNumberFormat="1" applyFont="1" applyFill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4" fontId="12" fillId="0" borderId="75" xfId="0" applyNumberFormat="1" applyFont="1" applyBorder="1"/>
    <xf numFmtId="3" fontId="12" fillId="0" borderId="15" xfId="0" applyNumberFormat="1" applyFont="1" applyBorder="1" applyAlignment="1">
      <alignment horizontal="center"/>
    </xf>
    <xf numFmtId="4" fontId="12" fillId="0" borderId="76" xfId="0" applyNumberFormat="1" applyFont="1" applyBorder="1"/>
    <xf numFmtId="4" fontId="12" fillId="0" borderId="11" xfId="0" applyNumberFormat="1" applyFont="1" applyBorder="1"/>
    <xf numFmtId="3" fontId="12" fillId="0" borderId="61" xfId="0" applyNumberFormat="1" applyFont="1" applyBorder="1"/>
    <xf numFmtId="4" fontId="12" fillId="0" borderId="77" xfId="0" applyNumberFormat="1" applyFont="1" applyBorder="1"/>
    <xf numFmtId="3" fontId="12" fillId="0" borderId="17" xfId="0" applyNumberFormat="1" applyFont="1" applyBorder="1" applyAlignment="1">
      <alignment horizontal="center"/>
    </xf>
    <xf numFmtId="4" fontId="12" fillId="0" borderId="16" xfId="0" applyNumberFormat="1" applyFont="1" applyBorder="1"/>
    <xf numFmtId="3" fontId="12" fillId="0" borderId="18" xfId="0" applyNumberFormat="1" applyFont="1" applyBorder="1" applyAlignment="1">
      <alignment horizontal="center"/>
    </xf>
    <xf numFmtId="4" fontId="12" fillId="0" borderId="48" xfId="0" applyNumberFormat="1" applyFont="1" applyBorder="1"/>
    <xf numFmtId="4" fontId="12" fillId="0" borderId="10" xfId="0" applyNumberFormat="1" applyFont="1" applyBorder="1"/>
    <xf numFmtId="3" fontId="12" fillId="0" borderId="62" xfId="0" applyNumberFormat="1" applyFont="1" applyBorder="1"/>
    <xf numFmtId="4" fontId="12" fillId="0" borderId="2" xfId="0" applyNumberFormat="1" applyFont="1" applyBorder="1"/>
    <xf numFmtId="4" fontId="12" fillId="2" borderId="57" xfId="0" applyNumberFormat="1" applyFont="1" applyFill="1" applyBorder="1"/>
    <xf numFmtId="3" fontId="9" fillId="2" borderId="24" xfId="0" applyNumberFormat="1" applyFont="1" applyFill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4" fontId="12" fillId="0" borderId="14" xfId="0" applyNumberFormat="1" applyFont="1" applyBorder="1"/>
    <xf numFmtId="3" fontId="12" fillId="0" borderId="14" xfId="0" applyNumberFormat="1" applyFont="1" applyBorder="1" applyAlignment="1">
      <alignment horizontal="center"/>
    </xf>
    <xf numFmtId="4" fontId="12" fillId="0" borderId="19" xfId="0" applyNumberFormat="1" applyFont="1" applyBorder="1"/>
    <xf numFmtId="3" fontId="12" fillId="0" borderId="64" xfId="0" applyNumberFormat="1" applyFont="1" applyBorder="1"/>
    <xf numFmtId="4" fontId="12" fillId="0" borderId="64" xfId="0" applyNumberFormat="1" applyFont="1" applyBorder="1"/>
    <xf numFmtId="3" fontId="11" fillId="2" borderId="34" xfId="0" applyNumberFormat="1" applyFont="1" applyFill="1" applyBorder="1" applyAlignment="1">
      <alignment horizontal="center"/>
    </xf>
    <xf numFmtId="4" fontId="9" fillId="0" borderId="2" xfId="0" applyNumberFormat="1" applyFont="1" applyBorder="1"/>
    <xf numFmtId="4" fontId="9" fillId="2" borderId="20" xfId="0" applyNumberFormat="1" applyFont="1" applyFill="1" applyBorder="1"/>
    <xf numFmtId="4" fontId="9" fillId="0" borderId="10" xfId="0" applyNumberFormat="1" applyFont="1" applyBorder="1"/>
    <xf numFmtId="0" fontId="7" fillId="2" borderId="2" xfId="0" applyFont="1" applyFill="1" applyBorder="1"/>
    <xf numFmtId="4" fontId="12" fillId="0" borderId="6" xfId="0" applyNumberFormat="1" applyFont="1" applyBorder="1"/>
    <xf numFmtId="3" fontId="9" fillId="2" borderId="34" xfId="0" applyNumberFormat="1" applyFont="1" applyFill="1" applyBorder="1" applyAlignment="1">
      <alignment horizontal="center" wrapText="1"/>
    </xf>
    <xf numFmtId="4" fontId="12" fillId="2" borderId="62" xfId="0" applyNumberFormat="1" applyFont="1" applyFill="1" applyBorder="1"/>
    <xf numFmtId="3" fontId="12" fillId="2" borderId="18" xfId="0" applyNumberFormat="1" applyFont="1" applyFill="1" applyBorder="1"/>
    <xf numFmtId="4" fontId="12" fillId="2" borderId="20" xfId="0" applyNumberFormat="1" applyFont="1" applyFill="1" applyBorder="1" applyAlignment="1">
      <alignment horizontal="right"/>
    </xf>
    <xf numFmtId="4" fontId="12" fillId="2" borderId="62" xfId="0" applyNumberFormat="1" applyFont="1" applyFill="1" applyBorder="1" applyAlignment="1">
      <alignment horizontal="right"/>
    </xf>
    <xf numFmtId="3" fontId="12" fillId="2" borderId="16" xfId="0" applyNumberFormat="1" applyFont="1" applyFill="1" applyBorder="1" applyAlignment="1">
      <alignment horizontal="center"/>
    </xf>
    <xf numFmtId="4" fontId="12" fillId="2" borderId="45" xfId="0" applyNumberFormat="1" applyFont="1" applyFill="1" applyBorder="1" applyAlignment="1">
      <alignment horizontal="right"/>
    </xf>
    <xf numFmtId="4" fontId="12" fillId="2" borderId="48" xfId="0" applyNumberFormat="1" applyFont="1" applyFill="1" applyBorder="1" applyAlignment="1">
      <alignment horizontal="right"/>
    </xf>
    <xf numFmtId="4" fontId="12" fillId="0" borderId="51" xfId="0" applyNumberFormat="1" applyFont="1" applyBorder="1"/>
    <xf numFmtId="3" fontId="15" fillId="2" borderId="33" xfId="0" applyNumberFormat="1" applyFont="1" applyFill="1" applyBorder="1" applyAlignment="1">
      <alignment horizontal="center"/>
    </xf>
    <xf numFmtId="3" fontId="9" fillId="6" borderId="2" xfId="0" applyNumberFormat="1" applyFont="1" applyFill="1" applyBorder="1" applyAlignment="1">
      <alignment horizontal="center"/>
    </xf>
    <xf numFmtId="4" fontId="9" fillId="6" borderId="7" xfId="0" applyNumberFormat="1" applyFont="1" applyFill="1" applyBorder="1"/>
    <xf numFmtId="4" fontId="12" fillId="2" borderId="44" xfId="0" applyNumberFormat="1" applyFont="1" applyFill="1" applyBorder="1"/>
    <xf numFmtId="4" fontId="9" fillId="0" borderId="47" xfId="0" applyNumberFormat="1" applyFont="1" applyFill="1" applyBorder="1"/>
    <xf numFmtId="4" fontId="12" fillId="2" borderId="47" xfId="0" applyNumberFormat="1" applyFont="1" applyFill="1" applyBorder="1"/>
    <xf numFmtId="4" fontId="12" fillId="2" borderId="20" xfId="0" applyNumberFormat="1" applyFont="1" applyFill="1" applyBorder="1"/>
    <xf numFmtId="3" fontId="12" fillId="2" borderId="13" xfId="0" applyNumberFormat="1" applyFont="1" applyFill="1" applyBorder="1" applyAlignment="1">
      <alignment horizontal="center"/>
    </xf>
    <xf numFmtId="4" fontId="12" fillId="2" borderId="60" xfId="0" applyNumberFormat="1" applyFont="1" applyFill="1" applyBorder="1"/>
    <xf numFmtId="3" fontId="11" fillId="4" borderId="32" xfId="0" applyNumberFormat="1" applyFont="1" applyFill="1" applyBorder="1" applyAlignment="1">
      <alignment horizontal="center"/>
    </xf>
    <xf numFmtId="3" fontId="11" fillId="4" borderId="25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4" fontId="12" fillId="0" borderId="7" xfId="0" applyNumberFormat="1" applyFont="1" applyBorder="1"/>
    <xf numFmtId="4" fontId="9" fillId="0" borderId="7" xfId="0" applyNumberFormat="1" applyFont="1" applyBorder="1"/>
    <xf numFmtId="0" fontId="9" fillId="2" borderId="49" xfId="0" applyNumberFormat="1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right"/>
    </xf>
    <xf numFmtId="0" fontId="7" fillId="0" borderId="18" xfId="0" applyNumberFormat="1" applyFont="1" applyBorder="1"/>
    <xf numFmtId="4" fontId="9" fillId="2" borderId="17" xfId="0" applyNumberFormat="1" applyFont="1" applyFill="1" applyBorder="1"/>
    <xf numFmtId="0" fontId="12" fillId="2" borderId="0" xfId="0" applyNumberFormat="1" applyFont="1" applyFill="1" applyBorder="1"/>
    <xf numFmtId="0" fontId="7" fillId="2" borderId="18" xfId="0" applyNumberFormat="1" applyFont="1" applyFill="1" applyBorder="1"/>
    <xf numFmtId="0" fontId="12" fillId="2" borderId="6" xfId="0" applyNumberFormat="1" applyFont="1" applyFill="1" applyBorder="1"/>
    <xf numFmtId="0" fontId="15" fillId="2" borderId="33" xfId="0" applyNumberFormat="1" applyFont="1" applyFill="1" applyBorder="1" applyAlignment="1">
      <alignment horizontal="center"/>
    </xf>
    <xf numFmtId="0" fontId="7" fillId="0" borderId="0" xfId="0" applyNumberFormat="1" applyFont="1" applyBorder="1"/>
    <xf numFmtId="0" fontId="12" fillId="2" borderId="2" xfId="0" applyNumberFormat="1" applyFont="1" applyFill="1" applyBorder="1"/>
    <xf numFmtId="0" fontId="9" fillId="2" borderId="34" xfId="0" applyNumberFormat="1" applyFont="1" applyFill="1" applyBorder="1" applyAlignment="1">
      <alignment horizontal="center"/>
    </xf>
    <xf numFmtId="0" fontId="12" fillId="2" borderId="10" xfId="0" applyNumberFormat="1" applyFont="1" applyFill="1" applyBorder="1"/>
    <xf numFmtId="0" fontId="9" fillId="2" borderId="36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4" fontId="9" fillId="5" borderId="10" xfId="0" applyNumberFormat="1" applyFont="1" applyFill="1" applyBorder="1"/>
    <xf numFmtId="0" fontId="12" fillId="2" borderId="9" xfId="0" applyNumberFormat="1" applyFont="1" applyFill="1" applyBorder="1"/>
    <xf numFmtId="0" fontId="15" fillId="2" borderId="34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right"/>
    </xf>
    <xf numFmtId="4" fontId="9" fillId="2" borderId="0" xfId="0" applyNumberFormat="1" applyFont="1" applyFill="1" applyBorder="1" applyAlignment="1">
      <alignment horizontal="right"/>
    </xf>
    <xf numFmtId="3" fontId="11" fillId="2" borderId="0" xfId="0" applyNumberFormat="1" applyFont="1" applyFill="1" applyBorder="1"/>
    <xf numFmtId="3" fontId="15" fillId="4" borderId="32" xfId="0" applyNumberFormat="1" applyFont="1" applyFill="1" applyBorder="1" applyAlignment="1">
      <alignment horizontal="center"/>
    </xf>
    <xf numFmtId="4" fontId="11" fillId="4" borderId="70" xfId="0" applyNumberFormat="1" applyFont="1" applyFill="1" applyBorder="1"/>
    <xf numFmtId="4" fontId="11" fillId="4" borderId="5" xfId="0" applyNumberFormat="1" applyFont="1" applyFill="1" applyBorder="1"/>
    <xf numFmtId="3" fontId="11" fillId="2" borderId="50" xfId="0" applyNumberFormat="1" applyFont="1" applyFill="1" applyBorder="1"/>
    <xf numFmtId="0" fontId="12" fillId="2" borderId="2" xfId="0" applyFont="1" applyFill="1" applyBorder="1"/>
    <xf numFmtId="3" fontId="15" fillId="2" borderId="34" xfId="0" applyNumberFormat="1" applyFont="1" applyFill="1" applyBorder="1" applyAlignment="1">
      <alignment horizontal="center"/>
    </xf>
    <xf numFmtId="0" fontId="12" fillId="2" borderId="13" xfId="0" applyFont="1" applyFill="1" applyBorder="1"/>
    <xf numFmtId="3" fontId="12" fillId="2" borderId="60" xfId="0" applyNumberFormat="1" applyFont="1" applyFill="1" applyBorder="1"/>
    <xf numFmtId="4" fontId="9" fillId="0" borderId="13" xfId="0" applyNumberFormat="1" applyFont="1" applyBorder="1"/>
    <xf numFmtId="0" fontId="7" fillId="2" borderId="57" xfId="0" applyFont="1" applyFill="1" applyBorder="1"/>
    <xf numFmtId="0" fontId="11" fillId="3" borderId="13" xfId="0" applyFont="1" applyFill="1" applyBorder="1" applyAlignment="1">
      <alignment horizontal="left"/>
    </xf>
    <xf numFmtId="3" fontId="15" fillId="4" borderId="78" xfId="0" applyNumberFormat="1" applyFont="1" applyFill="1" applyBorder="1" applyAlignment="1">
      <alignment horizontal="center"/>
    </xf>
    <xf numFmtId="3" fontId="11" fillId="4" borderId="41" xfId="0" applyNumberFormat="1" applyFont="1" applyFill="1" applyBorder="1" applyAlignment="1">
      <alignment horizontal="center"/>
    </xf>
    <xf numFmtId="4" fontId="11" fillId="4" borderId="57" xfId="0" applyNumberFormat="1" applyFont="1" applyFill="1" applyBorder="1"/>
    <xf numFmtId="3" fontId="11" fillId="4" borderId="13" xfId="0" applyNumberFormat="1" applyFont="1" applyFill="1" applyBorder="1" applyAlignment="1">
      <alignment horizontal="center"/>
    </xf>
    <xf numFmtId="4" fontId="11" fillId="4" borderId="13" xfId="0" applyNumberFormat="1" applyFont="1" applyFill="1" applyBorder="1"/>
    <xf numFmtId="0" fontId="11" fillId="0" borderId="0" xfId="0" applyFont="1"/>
    <xf numFmtId="4" fontId="11" fillId="4" borderId="42" xfId="0" applyNumberFormat="1" applyFont="1" applyFill="1" applyBorder="1"/>
    <xf numFmtId="3" fontId="11" fillId="4" borderId="57" xfId="0" applyNumberFormat="1" applyFont="1" applyFill="1" applyBorder="1"/>
    <xf numFmtId="4" fontId="11" fillId="4" borderId="60" xfId="0" applyNumberFormat="1" applyFont="1" applyFill="1" applyBorder="1"/>
    <xf numFmtId="3" fontId="7" fillId="0" borderId="0" xfId="0" applyNumberFormat="1" applyFont="1"/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4" fontId="9" fillId="0" borderId="0" xfId="0" applyNumberFormat="1" applyFont="1"/>
    <xf numFmtId="3" fontId="10" fillId="4" borderId="25" xfId="0" applyNumberFormat="1" applyFont="1" applyFill="1" applyBorder="1" applyAlignment="1">
      <alignment horizontal="center" wrapText="1"/>
    </xf>
    <xf numFmtId="4" fontId="11" fillId="4" borderId="5" xfId="0" applyNumberFormat="1" applyFont="1" applyFill="1" applyBorder="1" applyAlignment="1"/>
    <xf numFmtId="0" fontId="11" fillId="4" borderId="50" xfId="0" applyFont="1" applyFill="1" applyBorder="1"/>
    <xf numFmtId="4" fontId="12" fillId="2" borderId="5" xfId="0" applyNumberFormat="1" applyFont="1" applyFill="1" applyBorder="1"/>
    <xf numFmtId="1" fontId="7" fillId="0" borderId="0" xfId="0" applyNumberFormat="1" applyFont="1"/>
    <xf numFmtId="0" fontId="8" fillId="0" borderId="0" xfId="0" applyFont="1"/>
    <xf numFmtId="0" fontId="16" fillId="2" borderId="0" xfId="1" applyFont="1" applyFill="1"/>
    <xf numFmtId="0" fontId="17" fillId="2" borderId="0" xfId="0" applyFont="1" applyFill="1"/>
    <xf numFmtId="3" fontId="17" fillId="2" borderId="0" xfId="0" applyNumberFormat="1" applyFont="1" applyFill="1"/>
    <xf numFmtId="3" fontId="17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5" fillId="0" borderId="0" xfId="0" applyFont="1"/>
    <xf numFmtId="3" fontId="17" fillId="2" borderId="0" xfId="0" applyNumberFormat="1" applyFont="1" applyFill="1" applyBorder="1"/>
    <xf numFmtId="0" fontId="17" fillId="0" borderId="0" xfId="0" applyFont="1"/>
    <xf numFmtId="0" fontId="18" fillId="2" borderId="0" xfId="0" applyFont="1" applyFill="1"/>
    <xf numFmtId="0" fontId="19" fillId="3" borderId="2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19" fillId="3" borderId="29" xfId="1" applyFont="1" applyFill="1" applyBorder="1" applyAlignment="1">
      <alignment horizontal="center" vertical="center"/>
    </xf>
    <xf numFmtId="3" fontId="19" fillId="3" borderId="29" xfId="0" applyNumberFormat="1" applyFont="1" applyFill="1" applyBorder="1" applyAlignment="1">
      <alignment horizontal="center" vertical="center" wrapText="1"/>
    </xf>
    <xf numFmtId="3" fontId="19" fillId="3" borderId="21" xfId="0" applyNumberFormat="1" applyFont="1" applyFill="1" applyBorder="1" applyAlignment="1">
      <alignment horizontal="center" vertical="center" wrapText="1"/>
    </xf>
    <xf numFmtId="3" fontId="19" fillId="3" borderId="67" xfId="0" applyNumberFormat="1" applyFont="1" applyFill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horizontal="center" vertical="center" wrapText="1"/>
    </xf>
    <xf numFmtId="3" fontId="19" fillId="3" borderId="69" xfId="0" applyNumberFormat="1" applyFont="1" applyFill="1" applyBorder="1" applyAlignment="1">
      <alignment horizontal="center" vertical="center" wrapText="1"/>
    </xf>
    <xf numFmtId="3" fontId="19" fillId="3" borderId="55" xfId="0" applyNumberFormat="1" applyFont="1" applyFill="1" applyBorder="1" applyAlignment="1">
      <alignment horizontal="center" vertical="center" wrapText="1"/>
    </xf>
    <xf numFmtId="0" fontId="19" fillId="3" borderId="21" xfId="1" applyFont="1" applyFill="1" applyBorder="1" applyAlignment="1">
      <alignment vertical="center"/>
    </xf>
    <xf numFmtId="3" fontId="19" fillId="3" borderId="30" xfId="0" applyNumberFormat="1" applyFont="1" applyFill="1" applyBorder="1" applyAlignment="1">
      <alignment horizontal="center" vertical="center" wrapText="1"/>
    </xf>
    <xf numFmtId="0" fontId="19" fillId="3" borderId="63" xfId="1" applyFont="1" applyFill="1" applyBorder="1" applyAlignment="1">
      <alignment horizontal="center" vertical="center" wrapText="1"/>
    </xf>
    <xf numFmtId="0" fontId="19" fillId="3" borderId="30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0" fontId="20" fillId="3" borderId="2" xfId="1" applyFont="1" applyFill="1" applyBorder="1" applyAlignment="1">
      <alignment horizontal="center"/>
    </xf>
    <xf numFmtId="3" fontId="20" fillId="3" borderId="71" xfId="0" applyNumberFormat="1" applyFont="1" applyFill="1" applyBorder="1" applyAlignment="1">
      <alignment horizontal="center" wrapText="1"/>
    </xf>
    <xf numFmtId="3" fontId="20" fillId="3" borderId="0" xfId="0" applyNumberFormat="1" applyFont="1" applyFill="1" applyBorder="1" applyAlignment="1">
      <alignment horizontal="center" wrapText="1"/>
    </xf>
    <xf numFmtId="3" fontId="20" fillId="3" borderId="68" xfId="0" applyNumberFormat="1" applyFont="1" applyFill="1" applyBorder="1" applyAlignment="1">
      <alignment horizontal="center" wrapText="1"/>
    </xf>
    <xf numFmtId="3" fontId="20" fillId="3" borderId="1" xfId="0" applyNumberFormat="1" applyFont="1" applyFill="1" applyBorder="1" applyAlignment="1">
      <alignment horizontal="center" wrapText="1"/>
    </xf>
    <xf numFmtId="0" fontId="20" fillId="3" borderId="0" xfId="1" applyFont="1" applyFill="1" applyBorder="1"/>
    <xf numFmtId="3" fontId="20" fillId="3" borderId="72" xfId="0" applyNumberFormat="1" applyFont="1" applyFill="1" applyBorder="1" applyAlignment="1">
      <alignment horizontal="center" wrapText="1"/>
    </xf>
    <xf numFmtId="3" fontId="20" fillId="3" borderId="73" xfId="0" applyNumberFormat="1" applyFont="1" applyFill="1" applyBorder="1" applyAlignment="1">
      <alignment horizontal="center" wrapText="1"/>
    </xf>
    <xf numFmtId="3" fontId="20" fillId="3" borderId="57" xfId="0" applyNumberFormat="1" applyFont="1" applyFill="1" applyBorder="1" applyAlignment="1">
      <alignment horizontal="center" wrapText="1"/>
    </xf>
    <xf numFmtId="0" fontId="20" fillId="3" borderId="60" xfId="1" applyFont="1" applyFill="1" applyBorder="1"/>
    <xf numFmtId="0" fontId="21" fillId="3" borderId="42" xfId="1" applyFont="1" applyFill="1" applyBorder="1" applyAlignment="1">
      <alignment horizontal="center"/>
    </xf>
    <xf numFmtId="0" fontId="20" fillId="0" borderId="0" xfId="1" applyFont="1" applyFill="1"/>
    <xf numFmtId="4" fontId="17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/>
    <xf numFmtId="0" fontId="22" fillId="3" borderId="32" xfId="1" applyFont="1" applyFill="1" applyBorder="1" applyAlignment="1">
      <alignment horizontal="left"/>
    </xf>
    <xf numFmtId="0" fontId="22" fillId="3" borderId="4" xfId="1" applyFont="1" applyFill="1" applyBorder="1" applyAlignment="1">
      <alignment horizontal="left"/>
    </xf>
    <xf numFmtId="0" fontId="1" fillId="3" borderId="5" xfId="1" applyFont="1" applyFill="1" applyBorder="1"/>
    <xf numFmtId="0" fontId="23" fillId="2" borderId="58" xfId="0" applyFont="1" applyFill="1" applyBorder="1"/>
    <xf numFmtId="0" fontId="1" fillId="2" borderId="5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1" fillId="2" borderId="36" xfId="0" applyFont="1" applyFill="1" applyBorder="1"/>
    <xf numFmtId="4" fontId="4" fillId="2" borderId="53" xfId="0" applyNumberFormat="1" applyFont="1" applyFill="1" applyBorder="1"/>
    <xf numFmtId="4" fontId="1" fillId="2" borderId="2" xfId="0" applyNumberFormat="1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23" fillId="2" borderId="34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10" xfId="0" applyFont="1" applyFill="1" applyBorder="1" applyAlignment="1">
      <alignment wrapText="1"/>
    </xf>
    <xf numFmtId="0" fontId="23" fillId="2" borderId="38" xfId="0" applyFont="1" applyFill="1" applyBorder="1"/>
    <xf numFmtId="0" fontId="1" fillId="2" borderId="39" xfId="0" applyFont="1" applyFill="1" applyBorder="1" applyAlignment="1">
      <alignment horizontal="left"/>
    </xf>
    <xf numFmtId="0" fontId="1" fillId="2" borderId="39" xfId="0" applyFont="1" applyFill="1" applyBorder="1"/>
    <xf numFmtId="3" fontId="22" fillId="3" borderId="5" xfId="1" applyNumberFormat="1" applyFont="1" applyFill="1" applyBorder="1"/>
    <xf numFmtId="4" fontId="22" fillId="3" borderId="5" xfId="1" applyNumberFormat="1" applyFont="1" applyFill="1" applyBorder="1"/>
    <xf numFmtId="0" fontId="23" fillId="2" borderId="53" xfId="0" applyFont="1" applyFill="1" applyBorder="1"/>
    <xf numFmtId="0" fontId="23" fillId="2" borderId="6" xfId="0" applyFont="1" applyFill="1" applyBorder="1"/>
    <xf numFmtId="4" fontId="4" fillId="2" borderId="6" xfId="0" applyNumberFormat="1" applyFont="1" applyFill="1" applyBorder="1"/>
    <xf numFmtId="0" fontId="1" fillId="2" borderId="10" xfId="0" applyFont="1" applyFill="1" applyBorder="1"/>
    <xf numFmtId="4" fontId="1" fillId="2" borderId="10" xfId="0" applyNumberFormat="1" applyFont="1" applyFill="1" applyBorder="1"/>
    <xf numFmtId="4" fontId="24" fillId="2" borderId="2" xfId="0" applyNumberFormat="1" applyFont="1" applyFill="1" applyBorder="1"/>
    <xf numFmtId="4" fontId="24" fillId="2" borderId="10" xfId="0" applyNumberFormat="1" applyFont="1" applyFill="1" applyBorder="1"/>
    <xf numFmtId="4" fontId="4" fillId="2" borderId="51" xfId="0" applyNumberFormat="1" applyFont="1" applyFill="1" applyBorder="1"/>
    <xf numFmtId="4" fontId="4" fillId="2" borderId="2" xfId="0" applyNumberFormat="1" applyFont="1" applyFill="1" applyBorder="1"/>
    <xf numFmtId="4" fontId="4" fillId="2" borderId="54" xfId="0" applyNumberFormat="1" applyFont="1" applyFill="1" applyBorder="1"/>
    <xf numFmtId="4" fontId="22" fillId="3" borderId="4" xfId="1" applyNumberFormat="1" applyFont="1" applyFill="1" applyBorder="1"/>
    <xf numFmtId="0" fontId="4" fillId="2" borderId="11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3" fillId="2" borderId="40" xfId="0" applyFont="1" applyFill="1" applyBorder="1"/>
    <xf numFmtId="0" fontId="1" fillId="2" borderId="11" xfId="0" applyFont="1" applyFill="1" applyBorder="1"/>
    <xf numFmtId="0" fontId="4" fillId="2" borderId="11" xfId="0" applyFont="1" applyFill="1" applyBorder="1"/>
    <xf numFmtId="0" fontId="23" fillId="2" borderId="33" xfId="0" applyFont="1" applyFill="1" applyBorder="1"/>
    <xf numFmtId="0" fontId="1" fillId="2" borderId="6" xfId="0" applyFont="1" applyFill="1" applyBorder="1"/>
    <xf numFmtId="0" fontId="4" fillId="2" borderId="6" xfId="0" applyFont="1" applyFill="1" applyBorder="1"/>
    <xf numFmtId="0" fontId="1" fillId="2" borderId="34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 vertical="top"/>
    </xf>
    <xf numFmtId="4" fontId="4" fillId="2" borderId="10" xfId="0" applyNumberFormat="1" applyFont="1" applyFill="1" applyBorder="1"/>
    <xf numFmtId="4" fontId="1" fillId="2" borderId="8" xfId="0" applyNumberFormat="1" applyFont="1" applyFill="1" applyBorder="1"/>
    <xf numFmtId="4" fontId="1" fillId="0" borderId="2" xfId="0" applyNumberFormat="1" applyFont="1" applyFill="1" applyBorder="1"/>
    <xf numFmtId="4" fontId="4" fillId="3" borderId="5" xfId="1" applyNumberFormat="1" applyFont="1" applyFill="1" applyBorder="1"/>
    <xf numFmtId="0" fontId="4" fillId="2" borderId="15" xfId="0" applyFont="1" applyFill="1" applyBorder="1" applyAlignment="1">
      <alignment horizontal="left" wrapText="1"/>
    </xf>
    <xf numFmtId="0" fontId="23" fillId="0" borderId="40" xfId="0" applyFont="1" applyFill="1" applyBorder="1"/>
    <xf numFmtId="0" fontId="1" fillId="0" borderId="11" xfId="0" applyFont="1" applyFill="1" applyBorder="1" applyAlignment="1">
      <alignment horizontal="right"/>
    </xf>
    <xf numFmtId="0" fontId="23" fillId="0" borderId="11" xfId="0" applyFont="1" applyFill="1" applyBorder="1"/>
    <xf numFmtId="4" fontId="4" fillId="0" borderId="11" xfId="0" applyNumberFormat="1" applyFont="1" applyFill="1" applyBorder="1"/>
    <xf numFmtId="0" fontId="4" fillId="2" borderId="16" xfId="0" applyFont="1" applyFill="1" applyBorder="1" applyAlignment="1">
      <alignment wrapText="1"/>
    </xf>
    <xf numFmtId="0" fontId="23" fillId="2" borderId="22" xfId="0" applyFont="1" applyFill="1" applyBorder="1"/>
    <xf numFmtId="0" fontId="1" fillId="2" borderId="17" xfId="0" applyFont="1" applyFill="1" applyBorder="1" applyAlignment="1">
      <alignment horizontal="right"/>
    </xf>
    <xf numFmtId="0" fontId="23" fillId="2" borderId="17" xfId="0" applyFont="1" applyFill="1" applyBorder="1"/>
    <xf numFmtId="4" fontId="4" fillId="2" borderId="17" xfId="0" applyNumberFormat="1" applyFont="1" applyFill="1" applyBorder="1"/>
    <xf numFmtId="0" fontId="4" fillId="2" borderId="1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right"/>
    </xf>
    <xf numFmtId="4" fontId="4" fillId="0" borderId="10" xfId="0" applyNumberFormat="1" applyFont="1" applyFill="1" applyBorder="1"/>
    <xf numFmtId="4" fontId="4" fillId="2" borderId="0" xfId="0" applyNumberFormat="1" applyFont="1" applyFill="1" applyBorder="1"/>
    <xf numFmtId="4" fontId="4" fillId="2" borderId="35" xfId="0" applyNumberFormat="1" applyFont="1" applyFill="1" applyBorder="1"/>
    <xf numFmtId="4" fontId="4" fillId="2" borderId="10" xfId="0" applyNumberFormat="1" applyFont="1" applyFill="1" applyBorder="1" applyAlignment="1">
      <alignment wrapText="1"/>
    </xf>
    <xf numFmtId="4" fontId="4" fillId="3" borderId="4" xfId="1" applyNumberFormat="1" applyFont="1" applyFill="1" applyBorder="1"/>
    <xf numFmtId="3" fontId="22" fillId="2" borderId="21" xfId="1" applyNumberFormat="1" applyFont="1" applyFill="1" applyBorder="1"/>
    <xf numFmtId="3" fontId="22" fillId="4" borderId="25" xfId="1" applyNumberFormat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4" fontId="4" fillId="4" borderId="4" xfId="1" applyNumberFormat="1" applyFont="1" applyFill="1" applyBorder="1"/>
    <xf numFmtId="3" fontId="4" fillId="4" borderId="4" xfId="1" applyNumberFormat="1" applyFont="1" applyFill="1" applyBorder="1" applyAlignment="1">
      <alignment horizontal="center"/>
    </xf>
    <xf numFmtId="0" fontId="22" fillId="2" borderId="21" xfId="1" applyFont="1" applyFill="1" applyBorder="1"/>
    <xf numFmtId="4" fontId="4" fillId="4" borderId="26" xfId="1" applyNumberFormat="1" applyFont="1" applyFill="1" applyBorder="1"/>
    <xf numFmtId="3" fontId="22" fillId="2" borderId="50" xfId="1" applyNumberFormat="1" applyFont="1" applyFill="1" applyBorder="1"/>
    <xf numFmtId="4" fontId="4" fillId="4" borderId="56" xfId="0" applyNumberFormat="1" applyFont="1" applyFill="1" applyBorder="1"/>
    <xf numFmtId="4" fontId="4" fillId="2" borderId="17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wrapText="1"/>
    </xf>
    <xf numFmtId="0" fontId="23" fillId="2" borderId="24" xfId="0" applyFont="1" applyFill="1" applyBorder="1"/>
    <xf numFmtId="0" fontId="1" fillId="2" borderId="19" xfId="0" applyFont="1" applyFill="1" applyBorder="1"/>
    <xf numFmtId="4" fontId="22" fillId="3" borderId="50" xfId="1" applyNumberFormat="1" applyFont="1" applyFill="1" applyBorder="1"/>
    <xf numFmtId="4" fontId="4" fillId="2" borderId="19" xfId="0" applyNumberFormat="1" applyFont="1" applyFill="1" applyBorder="1"/>
    <xf numFmtId="4" fontId="4" fillId="2" borderId="13" xfId="0" applyNumberFormat="1" applyFont="1" applyFill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17" xfId="0" applyFont="1" applyBorder="1"/>
    <xf numFmtId="0" fontId="4" fillId="0" borderId="17" xfId="0" applyFont="1" applyBorder="1"/>
    <xf numFmtId="4" fontId="4" fillId="0" borderId="17" xfId="0" applyNumberFormat="1" applyFont="1" applyBorder="1"/>
    <xf numFmtId="0" fontId="1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/>
    <xf numFmtId="4" fontId="4" fillId="2" borderId="57" xfId="0" applyNumberFormat="1" applyFont="1" applyFill="1" applyBorder="1"/>
    <xf numFmtId="4" fontId="4" fillId="2" borderId="48" xfId="0" applyNumberFormat="1" applyFont="1" applyFill="1" applyBorder="1"/>
    <xf numFmtId="0" fontId="23" fillId="0" borderId="40" xfId="0" applyFont="1" applyBorder="1"/>
    <xf numFmtId="0" fontId="23" fillId="0" borderId="22" xfId="0" applyFont="1" applyBorder="1"/>
    <xf numFmtId="0" fontId="23" fillId="0" borderId="41" xfId="0" applyFont="1" applyBorder="1"/>
    <xf numFmtId="0" fontId="14" fillId="2" borderId="2" xfId="0" applyFont="1" applyFill="1" applyBorder="1"/>
    <xf numFmtId="0" fontId="22" fillId="4" borderId="32" xfId="1" applyFont="1" applyFill="1" applyBorder="1" applyAlignment="1">
      <alignment horizontal="left"/>
    </xf>
    <xf numFmtId="0" fontId="22" fillId="4" borderId="50" xfId="1" applyFont="1" applyFill="1" applyBorder="1" applyAlignment="1">
      <alignment horizontal="left"/>
    </xf>
    <xf numFmtId="0" fontId="1" fillId="4" borderId="5" xfId="1" applyFont="1" applyFill="1" applyBorder="1"/>
    <xf numFmtId="3" fontId="22" fillId="4" borderId="5" xfId="1" applyNumberFormat="1" applyFont="1" applyFill="1" applyBorder="1"/>
    <xf numFmtId="4" fontId="11" fillId="4" borderId="70" xfId="1" applyNumberFormat="1" applyFont="1" applyFill="1" applyBorder="1"/>
    <xf numFmtId="0" fontId="4" fillId="2" borderId="0" xfId="0" applyFont="1" applyFill="1" applyBorder="1" applyAlignment="1">
      <alignment wrapText="1"/>
    </xf>
    <xf numFmtId="0" fontId="26" fillId="2" borderId="2" xfId="0" applyFont="1" applyFill="1" applyBorder="1"/>
    <xf numFmtId="0" fontId="4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23" fillId="2" borderId="2" xfId="0" applyFont="1" applyFill="1" applyBorder="1"/>
    <xf numFmtId="0" fontId="4" fillId="2" borderId="9" xfId="0" applyFont="1" applyFill="1" applyBorder="1" applyAlignment="1">
      <alignment horizontal="left" wrapText="1"/>
    </xf>
    <xf numFmtId="0" fontId="23" fillId="2" borderId="36" xfId="0" applyFont="1" applyFill="1" applyBorder="1"/>
    <xf numFmtId="0" fontId="1" fillId="2" borderId="10" xfId="0" applyFont="1" applyFill="1" applyBorder="1" applyAlignment="1">
      <alignment horizontal="right"/>
    </xf>
    <xf numFmtId="0" fontId="23" fillId="2" borderId="10" xfId="0" applyFont="1" applyFill="1" applyBorder="1"/>
    <xf numFmtId="0" fontId="4" fillId="2" borderId="52" xfId="0" applyFont="1" applyFill="1" applyBorder="1" applyAlignment="1">
      <alignment wrapText="1"/>
    </xf>
    <xf numFmtId="0" fontId="4" fillId="2" borderId="75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" fontId="4" fillId="0" borderId="17" xfId="0" applyNumberFormat="1" applyFont="1" applyFill="1" applyBorder="1"/>
    <xf numFmtId="0" fontId="4" fillId="2" borderId="51" xfId="0" applyFont="1" applyFill="1" applyBorder="1" applyAlignment="1">
      <alignment wrapText="1"/>
    </xf>
    <xf numFmtId="4" fontId="4" fillId="0" borderId="6" xfId="0" applyNumberFormat="1" applyFont="1" applyFill="1" applyBorder="1"/>
    <xf numFmtId="0" fontId="23" fillId="2" borderId="22" xfId="0" applyFont="1" applyFill="1" applyBorder="1" applyAlignment="1">
      <alignment vertical="top"/>
    </xf>
    <xf numFmtId="0" fontId="4" fillId="2" borderId="12" xfId="0" applyFont="1" applyFill="1" applyBorder="1" applyAlignment="1">
      <alignment wrapText="1"/>
    </xf>
    <xf numFmtId="0" fontId="1" fillId="2" borderId="54" xfId="0" applyFont="1" applyFill="1" applyBorder="1" applyAlignment="1">
      <alignment horizontal="right"/>
    </xf>
    <xf numFmtId="0" fontId="23" fillId="2" borderId="54" xfId="0" applyFont="1" applyFill="1" applyBorder="1"/>
    <xf numFmtId="0" fontId="1" fillId="2" borderId="46" xfId="0" applyFont="1" applyFill="1" applyBorder="1" applyAlignment="1">
      <alignment horizontal="right"/>
    </xf>
    <xf numFmtId="0" fontId="23" fillId="2" borderId="46" xfId="0" applyFont="1" applyFill="1" applyBorder="1"/>
    <xf numFmtId="0" fontId="1" fillId="2" borderId="9" xfId="0" applyFont="1" applyFill="1" applyBorder="1" applyAlignment="1">
      <alignment horizontal="left" wrapText="1"/>
    </xf>
    <xf numFmtId="0" fontId="1" fillId="2" borderId="47" xfId="0" applyFont="1" applyFill="1" applyBorder="1" applyAlignment="1">
      <alignment horizontal="right"/>
    </xf>
    <xf numFmtId="0" fontId="23" fillId="2" borderId="47" xfId="0" applyFont="1" applyFill="1" applyBorder="1"/>
    <xf numFmtId="0" fontId="22" fillId="4" borderId="79" xfId="1" applyFont="1" applyFill="1" applyBorder="1" applyAlignment="1">
      <alignment horizontal="left"/>
    </xf>
    <xf numFmtId="0" fontId="9" fillId="4" borderId="9" xfId="0" applyFont="1" applyFill="1" applyBorder="1" applyAlignment="1">
      <alignment horizontal="left" wrapText="1"/>
    </xf>
    <xf numFmtId="0" fontId="9" fillId="4" borderId="47" xfId="0" applyFont="1" applyFill="1" applyBorder="1" applyAlignment="1">
      <alignment horizontal="right"/>
    </xf>
    <xf numFmtId="0" fontId="7" fillId="4" borderId="47" xfId="0" applyFont="1" applyFill="1" applyBorder="1"/>
    <xf numFmtId="0" fontId="7" fillId="4" borderId="9" xfId="0" applyFont="1" applyFill="1" applyBorder="1"/>
    <xf numFmtId="0" fontId="23" fillId="2" borderId="34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4" fontId="22" fillId="2" borderId="2" xfId="0" applyNumberFormat="1" applyFont="1" applyFill="1" applyBorder="1"/>
    <xf numFmtId="0" fontId="4" fillId="2" borderId="1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right"/>
    </xf>
    <xf numFmtId="0" fontId="23" fillId="2" borderId="52" xfId="0" applyFont="1" applyFill="1" applyBorder="1"/>
    <xf numFmtId="4" fontId="4" fillId="4" borderId="47" xfId="0" applyNumberFormat="1" applyFont="1" applyFill="1" applyBorder="1"/>
    <xf numFmtId="4" fontId="4" fillId="4" borderId="5" xfId="1" applyNumberFormat="1" applyFont="1" applyFill="1" applyBorder="1"/>
    <xf numFmtId="0" fontId="22" fillId="3" borderId="25" xfId="1" applyFont="1" applyFill="1" applyBorder="1" applyAlignment="1"/>
    <xf numFmtId="0" fontId="22" fillId="3" borderId="5" xfId="1" applyFont="1" applyFill="1" applyBorder="1" applyAlignment="1"/>
    <xf numFmtId="0" fontId="1" fillId="3" borderId="5" xfId="1" applyFont="1" applyFill="1" applyBorder="1" applyAlignment="1"/>
    <xf numFmtId="0" fontId="4" fillId="2" borderId="17" xfId="0" applyNumberFormat="1" applyFont="1" applyFill="1" applyBorder="1"/>
    <xf numFmtId="0" fontId="1" fillId="2" borderId="17" xfId="0" applyNumberFormat="1" applyFont="1" applyFill="1" applyBorder="1"/>
    <xf numFmtId="0" fontId="23" fillId="2" borderId="22" xfId="0" applyNumberFormat="1" applyFont="1" applyFill="1" applyBorder="1"/>
    <xf numFmtId="0" fontId="1" fillId="2" borderId="41" xfId="0" applyFont="1" applyFill="1" applyBorder="1"/>
    <xf numFmtId="0" fontId="1" fillId="2" borderId="13" xfId="0" applyFont="1" applyFill="1" applyBorder="1"/>
    <xf numFmtId="4" fontId="22" fillId="2" borderId="6" xfId="0" applyNumberFormat="1" applyFont="1" applyFill="1" applyBorder="1"/>
    <xf numFmtId="4" fontId="1" fillId="2" borderId="13" xfId="0" applyNumberFormat="1" applyFont="1" applyFill="1" applyBorder="1"/>
    <xf numFmtId="0" fontId="23" fillId="2" borderId="41" xfId="0" applyFont="1" applyFill="1" applyBorder="1"/>
    <xf numFmtId="0" fontId="22" fillId="3" borderId="41" xfId="0" applyFont="1" applyFill="1" applyBorder="1" applyAlignment="1">
      <alignment horizontal="left"/>
    </xf>
    <xf numFmtId="0" fontId="1" fillId="3" borderId="5" xfId="0" applyFont="1" applyFill="1" applyBorder="1"/>
    <xf numFmtId="0" fontId="4" fillId="3" borderId="5" xfId="0" applyFont="1" applyFill="1" applyBorder="1"/>
    <xf numFmtId="4" fontId="4" fillId="3" borderId="5" xfId="0" applyNumberFormat="1" applyFont="1" applyFill="1" applyBorder="1"/>
    <xf numFmtId="4" fontId="23" fillId="2" borderId="0" xfId="0" applyNumberFormat="1" applyFont="1" applyFill="1"/>
    <xf numFmtId="4" fontId="1" fillId="3" borderId="29" xfId="0" applyNumberFormat="1" applyFont="1" applyFill="1" applyBorder="1" applyAlignment="1">
      <alignment horizontal="center" vertical="center" wrapText="1"/>
    </xf>
    <xf numFmtId="3" fontId="27" fillId="3" borderId="3" xfId="0" applyNumberFormat="1" applyFont="1" applyFill="1" applyBorder="1" applyAlignment="1">
      <alignment horizontal="center" wrapText="1"/>
    </xf>
    <xf numFmtId="4" fontId="22" fillId="3" borderId="5" xfId="0" applyNumberFormat="1" applyFont="1" applyFill="1" applyBorder="1"/>
    <xf numFmtId="4" fontId="22" fillId="3" borderId="13" xfId="0" applyNumberFormat="1" applyFont="1" applyFill="1" applyBorder="1"/>
    <xf numFmtId="4" fontId="23" fillId="0" borderId="0" xfId="0" applyNumberFormat="1" applyFont="1"/>
    <xf numFmtId="3" fontId="1" fillId="3" borderId="29" xfId="0" applyNumberFormat="1" applyFont="1" applyFill="1" applyBorder="1" applyAlignment="1">
      <alignment horizontal="center" vertical="center" wrapText="1"/>
    </xf>
    <xf numFmtId="3" fontId="27" fillId="3" borderId="13" xfId="0" applyNumberFormat="1" applyFont="1" applyFill="1" applyBorder="1" applyAlignment="1">
      <alignment horizontal="center" wrapText="1"/>
    </xf>
    <xf numFmtId="3" fontId="27" fillId="3" borderId="71" xfId="0" applyNumberFormat="1" applyFont="1" applyFill="1" applyBorder="1" applyAlignment="1">
      <alignment horizontal="center" wrapText="1"/>
    </xf>
    <xf numFmtId="4" fontId="4" fillId="2" borderId="46" xfId="0" applyNumberFormat="1" applyFont="1" applyFill="1" applyBorder="1"/>
    <xf numFmtId="4" fontId="1" fillId="2" borderId="46" xfId="0" applyNumberFormat="1" applyFont="1" applyFill="1" applyBorder="1"/>
    <xf numFmtId="4" fontId="1" fillId="2" borderId="47" xfId="0" applyNumberFormat="1" applyFont="1" applyFill="1" applyBorder="1"/>
    <xf numFmtId="4" fontId="4" fillId="2" borderId="7" xfId="0" applyNumberFormat="1" applyFont="1" applyFill="1" applyBorder="1"/>
    <xf numFmtId="4" fontId="4" fillId="2" borderId="10" xfId="0" applyNumberFormat="1" applyFont="1" applyFill="1" applyBorder="1" applyAlignment="1">
      <alignment horizontal="right"/>
    </xf>
    <xf numFmtId="4" fontId="4" fillId="2" borderId="16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6" xfId="0" applyNumberFormat="1" applyFont="1" applyFill="1" applyBorder="1"/>
    <xf numFmtId="4" fontId="1" fillId="2" borderId="7" xfId="0" applyNumberFormat="1" applyFont="1" applyFill="1" applyBorder="1"/>
    <xf numFmtId="4" fontId="4" fillId="2" borderId="9" xfId="0" applyNumberFormat="1" applyFont="1" applyFill="1" applyBorder="1"/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Border="1"/>
    <xf numFmtId="4" fontId="1" fillId="2" borderId="57" xfId="0" applyNumberFormat="1" applyFont="1" applyFill="1" applyBorder="1"/>
    <xf numFmtId="4" fontId="22" fillId="3" borderId="50" xfId="0" applyNumberFormat="1" applyFont="1" applyFill="1" applyBorder="1"/>
    <xf numFmtId="4" fontId="22" fillId="3" borderId="26" xfId="0" applyNumberFormat="1" applyFont="1" applyFill="1" applyBorder="1"/>
    <xf numFmtId="4" fontId="4" fillId="2" borderId="65" xfId="0" applyNumberFormat="1" applyFont="1" applyFill="1" applyBorder="1"/>
    <xf numFmtId="4" fontId="1" fillId="2" borderId="35" xfId="0" applyNumberFormat="1" applyFont="1" applyFill="1" applyBorder="1"/>
    <xf numFmtId="4" fontId="1" fillId="2" borderId="37" xfId="0" applyNumberFormat="1" applyFont="1" applyFill="1" applyBorder="1"/>
    <xf numFmtId="4" fontId="4" fillId="2" borderId="23" xfId="0" applyNumberFormat="1" applyFont="1" applyFill="1" applyBorder="1"/>
    <xf numFmtId="4" fontId="1" fillId="2" borderId="42" xfId="0" applyNumberFormat="1" applyFont="1" applyFill="1" applyBorder="1"/>
    <xf numFmtId="4" fontId="4" fillId="0" borderId="37" xfId="0" applyNumberFormat="1" applyFont="1" applyBorder="1"/>
    <xf numFmtId="4" fontId="4" fillId="0" borderId="43" xfId="0" applyNumberFormat="1" applyFont="1" applyBorder="1"/>
    <xf numFmtId="4" fontId="4" fillId="0" borderId="42" xfId="0" applyNumberFormat="1" applyFont="1" applyBorder="1"/>
    <xf numFmtId="4" fontId="4" fillId="0" borderId="77" xfId="0" applyNumberFormat="1" applyFont="1" applyBorder="1"/>
    <xf numFmtId="4" fontId="4" fillId="0" borderId="64" xfId="0" applyNumberFormat="1" applyFont="1" applyBorder="1"/>
    <xf numFmtId="4" fontId="22" fillId="4" borderId="26" xfId="1" applyNumberFormat="1" applyFont="1" applyFill="1" applyBorder="1"/>
    <xf numFmtId="4" fontId="4" fillId="2" borderId="43" xfId="0" applyNumberFormat="1" applyFont="1" applyFill="1" applyBorder="1"/>
    <xf numFmtId="4" fontId="4" fillId="0" borderId="23" xfId="0" applyNumberFormat="1" applyFont="1" applyBorder="1"/>
    <xf numFmtId="4" fontId="24" fillId="2" borderId="35" xfId="0" applyNumberFormat="1" applyFont="1" applyFill="1" applyBorder="1"/>
    <xf numFmtId="4" fontId="24" fillId="2" borderId="37" xfId="0" applyNumberFormat="1" applyFont="1" applyFill="1" applyBorder="1"/>
    <xf numFmtId="4" fontId="24" fillId="0" borderId="0" xfId="0" applyNumberFormat="1" applyFont="1"/>
    <xf numFmtId="0" fontId="23" fillId="0" borderId="0" xfId="0" applyFont="1"/>
    <xf numFmtId="0" fontId="29" fillId="0" borderId="0" xfId="0" applyFont="1"/>
    <xf numFmtId="0" fontId="4" fillId="2" borderId="19" xfId="0" applyFont="1" applyFill="1" applyBorder="1" applyAlignment="1">
      <alignment horizontal="left" wrapText="1"/>
    </xf>
    <xf numFmtId="4" fontId="4" fillId="2" borderId="80" xfId="0" applyNumberFormat="1" applyFont="1" applyFill="1" applyBorder="1"/>
    <xf numFmtId="4" fontId="4" fillId="0" borderId="13" xfId="0" applyNumberFormat="1" applyFont="1" applyFill="1" applyBorder="1"/>
    <xf numFmtId="3" fontId="4" fillId="2" borderId="57" xfId="0" applyNumberFormat="1" applyFont="1" applyFill="1" applyBorder="1"/>
    <xf numFmtId="3" fontId="22" fillId="2" borderId="24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0" fontId="25" fillId="0" borderId="57" xfId="0" applyFont="1" applyBorder="1"/>
    <xf numFmtId="4" fontId="4" fillId="2" borderId="42" xfId="0" applyNumberFormat="1" applyFont="1" applyFill="1" applyBorder="1"/>
    <xf numFmtId="4" fontId="4" fillId="0" borderId="60" xfId="0" applyNumberFormat="1" applyFont="1" applyBorder="1"/>
    <xf numFmtId="0" fontId="23" fillId="0" borderId="57" xfId="0" applyFont="1" applyBorder="1"/>
    <xf numFmtId="3" fontId="11" fillId="2" borderId="21" xfId="0" applyNumberFormat="1" applyFont="1" applyFill="1" applyBorder="1"/>
    <xf numFmtId="0" fontId="6" fillId="0" borderId="21" xfId="0" applyFont="1" applyBorder="1"/>
    <xf numFmtId="0" fontId="9" fillId="2" borderId="13" xfId="0" applyFont="1" applyFill="1" applyBorder="1"/>
    <xf numFmtId="3" fontId="9" fillId="2" borderId="57" xfId="0" applyNumberFormat="1" applyFont="1" applyFill="1" applyBorder="1"/>
    <xf numFmtId="4" fontId="9" fillId="2" borderId="81" xfId="0" applyNumberFormat="1" applyFont="1" applyFill="1" applyBorder="1"/>
    <xf numFmtId="0" fontId="9" fillId="0" borderId="57" xfId="0" applyFont="1" applyBorder="1"/>
    <xf numFmtId="3" fontId="9" fillId="2" borderId="60" xfId="0" applyNumberFormat="1" applyFont="1" applyFill="1" applyBorder="1"/>
    <xf numFmtId="0" fontId="20" fillId="3" borderId="31" xfId="1" applyFont="1" applyFill="1" applyBorder="1" applyAlignment="1">
      <alignment horizontal="center"/>
    </xf>
    <xf numFmtId="0" fontId="20" fillId="3" borderId="1" xfId="1" applyFont="1" applyFill="1" applyBorder="1" applyAlignment="1">
      <alignment horizontal="center"/>
    </xf>
    <xf numFmtId="0" fontId="4" fillId="3" borderId="2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28" fillId="3" borderId="32" xfId="0" applyFont="1" applyFill="1" applyBorder="1" applyAlignment="1">
      <alignment horizontal="left"/>
    </xf>
    <xf numFmtId="0" fontId="28" fillId="3" borderId="50" xfId="0" applyFont="1" applyFill="1" applyBorder="1" applyAlignment="1">
      <alignment horizontal="left"/>
    </xf>
    <xf numFmtId="0" fontId="28" fillId="3" borderId="4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tabSelected="1" view="pageBreakPreview" zoomScaleNormal="100" zoomScaleSheetLayoutView="100" workbookViewId="0">
      <selection activeCell="I81" sqref="I81"/>
    </sheetView>
  </sheetViews>
  <sheetFormatPr defaultColWidth="9.140625" defaultRowHeight="15" x14ac:dyDescent="0.25"/>
  <cols>
    <col min="1" max="1" width="17.7109375" style="10" customWidth="1"/>
    <col min="2" max="2" width="61.7109375" style="10" customWidth="1"/>
    <col min="3" max="4" width="6.7109375" style="10" customWidth="1"/>
    <col min="5" max="6" width="18.140625" style="472" customWidth="1"/>
    <col min="7" max="7" width="16" style="261" customWidth="1"/>
    <col min="8" max="8" width="14.85546875" style="261" customWidth="1"/>
    <col min="9" max="9" width="18.140625" style="14" customWidth="1"/>
    <col min="10" max="10" width="4.7109375" style="5" hidden="1" customWidth="1"/>
    <col min="11" max="11" width="20.7109375" style="6" hidden="1" customWidth="1"/>
    <col min="12" max="12" width="15.7109375" style="263" hidden="1" customWidth="1"/>
    <col min="13" max="13" width="16" style="261" hidden="1" customWidth="1"/>
    <col min="14" max="14" width="13.28515625" style="261" hidden="1" customWidth="1"/>
    <col min="15" max="15" width="16" style="261" hidden="1" customWidth="1"/>
    <col min="16" max="17" width="9.140625" style="8" hidden="1" customWidth="1"/>
    <col min="18" max="19" width="15.7109375" style="261" hidden="1" customWidth="1"/>
    <col min="20" max="20" width="5.42578125" style="9" hidden="1" customWidth="1"/>
    <col min="21" max="21" width="15.85546875" style="10" hidden="1" customWidth="1"/>
    <col min="22" max="22" width="2.42578125" style="10" hidden="1" customWidth="1"/>
    <col min="23" max="23" width="15.85546875" style="270" customWidth="1"/>
    <col min="24" max="16384" width="9.140625" style="10"/>
  </cols>
  <sheetData>
    <row r="1" spans="1:23" s="278" customFormat="1" ht="20.25" x14ac:dyDescent="0.3">
      <c r="A1" s="271" t="s">
        <v>64</v>
      </c>
      <c r="B1" s="272"/>
      <c r="C1" s="272"/>
      <c r="D1" s="272"/>
      <c r="E1" s="467"/>
      <c r="F1" s="467"/>
      <c r="G1" s="5"/>
      <c r="H1" s="5"/>
      <c r="I1" s="4"/>
      <c r="J1" s="273"/>
      <c r="K1" s="274"/>
      <c r="L1" s="275"/>
      <c r="M1" s="273"/>
      <c r="N1" s="273"/>
      <c r="O1" s="273"/>
      <c r="P1" s="276"/>
      <c r="Q1" s="276"/>
      <c r="R1" s="273"/>
      <c r="S1" s="273"/>
      <c r="T1" s="277"/>
      <c r="W1" s="279"/>
    </row>
    <row r="2" spans="1:23" x14ac:dyDescent="0.25">
      <c r="A2" s="12"/>
      <c r="B2" s="13"/>
      <c r="C2" s="3"/>
      <c r="D2" s="3"/>
      <c r="E2" s="467"/>
      <c r="F2" s="467"/>
      <c r="G2" s="5"/>
      <c r="H2" s="5"/>
      <c r="I2" s="4"/>
      <c r="L2" s="7"/>
      <c r="M2" s="5"/>
      <c r="N2" s="5"/>
      <c r="O2" s="5"/>
      <c r="R2" s="5"/>
      <c r="S2" s="5"/>
      <c r="W2" s="11"/>
    </row>
    <row r="3" spans="1:23" ht="15.75" customHeight="1" thickBot="1" x14ac:dyDescent="0.3">
      <c r="A3" s="3"/>
      <c r="B3" s="3"/>
      <c r="C3" s="3"/>
      <c r="D3" s="3"/>
      <c r="E3" s="467"/>
      <c r="F3" s="467"/>
      <c r="G3" s="10"/>
      <c r="H3" s="10"/>
      <c r="L3" s="7"/>
      <c r="M3" s="5"/>
      <c r="N3" s="5"/>
      <c r="O3" s="5"/>
      <c r="R3" s="5"/>
      <c r="S3" s="10"/>
      <c r="W3" s="306" t="s">
        <v>15</v>
      </c>
    </row>
    <row r="4" spans="1:23" s="293" customFormat="1" ht="41.25" customHeight="1" thickBot="1" x14ac:dyDescent="0.3">
      <c r="A4" s="280" t="s">
        <v>0</v>
      </c>
      <c r="B4" s="281"/>
      <c r="C4" s="282" t="s">
        <v>1</v>
      </c>
      <c r="D4" s="282" t="s">
        <v>2</v>
      </c>
      <c r="E4" s="468" t="s">
        <v>65</v>
      </c>
      <c r="F4" s="468" t="s">
        <v>66</v>
      </c>
      <c r="G4" s="473" t="s">
        <v>67</v>
      </c>
      <c r="H4" s="473" t="s">
        <v>68</v>
      </c>
      <c r="I4" s="468" t="s">
        <v>69</v>
      </c>
      <c r="J4" s="284"/>
      <c r="K4" s="285" t="s">
        <v>23</v>
      </c>
      <c r="L4" s="283" t="s">
        <v>71</v>
      </c>
      <c r="M4" s="286" t="s">
        <v>14</v>
      </c>
      <c r="N4" s="287" t="s">
        <v>48</v>
      </c>
      <c r="O4" s="288" t="s">
        <v>16</v>
      </c>
      <c r="P4" s="289"/>
      <c r="Q4" s="289"/>
      <c r="R4" s="288"/>
      <c r="S4" s="290" t="s">
        <v>17</v>
      </c>
      <c r="T4" s="284"/>
      <c r="U4" s="291" t="s">
        <v>62</v>
      </c>
      <c r="V4" s="289"/>
      <c r="W4" s="292" t="s">
        <v>70</v>
      </c>
    </row>
    <row r="5" spans="1:23" s="305" customFormat="1" ht="15" customHeight="1" thickTop="1" thickBot="1" x14ac:dyDescent="0.25">
      <c r="A5" s="527">
        <v>1</v>
      </c>
      <c r="B5" s="528"/>
      <c r="C5" s="294">
        <v>2</v>
      </c>
      <c r="D5" s="294">
        <v>3</v>
      </c>
      <c r="E5" s="469">
        <v>4</v>
      </c>
      <c r="F5" s="469">
        <v>5</v>
      </c>
      <c r="G5" s="474">
        <v>6</v>
      </c>
      <c r="H5" s="475">
        <v>7</v>
      </c>
      <c r="I5" s="469" t="s">
        <v>63</v>
      </c>
      <c r="J5" s="296"/>
      <c r="K5" s="297"/>
      <c r="L5" s="295"/>
      <c r="M5" s="298"/>
      <c r="N5" s="298"/>
      <c r="O5" s="295"/>
      <c r="P5" s="299"/>
      <c r="Q5" s="299"/>
      <c r="R5" s="300"/>
      <c r="S5" s="301"/>
      <c r="T5" s="302"/>
      <c r="U5" s="303"/>
      <c r="V5" s="299"/>
      <c r="W5" s="304">
        <v>9</v>
      </c>
    </row>
    <row r="6" spans="1:23" s="24" customFormat="1" ht="15.75" thickBot="1" x14ac:dyDescent="0.3">
      <c r="A6" s="310" t="s">
        <v>3</v>
      </c>
      <c r="B6" s="311"/>
      <c r="C6" s="312"/>
      <c r="D6" s="328">
        <v>8</v>
      </c>
      <c r="E6" s="329">
        <f>SUM(E7,E10,E13)</f>
        <v>41325000</v>
      </c>
      <c r="F6" s="329">
        <f t="shared" ref="F6:I6" si="0">SUM(F7,F10,F13)</f>
        <v>44555772</v>
      </c>
      <c r="G6" s="340">
        <f>SUM(G7,G10,G13)</f>
        <v>43988151</v>
      </c>
      <c r="H6" s="329">
        <f>SUM(H7,H10,H13)</f>
        <v>2592784.69</v>
      </c>
      <c r="I6" s="329">
        <f t="shared" si="0"/>
        <v>41395366.310000002</v>
      </c>
      <c r="J6" s="15"/>
      <c r="K6" s="16"/>
      <c r="L6" s="17">
        <f>SUM(L7,L10,L13)</f>
        <v>277</v>
      </c>
      <c r="M6" s="18">
        <f t="shared" ref="M6:O6" si="1">SUM(M7,M10,M13)</f>
        <v>69814849</v>
      </c>
      <c r="N6" s="19">
        <f t="shared" si="1"/>
        <v>226</v>
      </c>
      <c r="O6" s="18">
        <f t="shared" si="1"/>
        <v>56136836</v>
      </c>
      <c r="P6" s="20"/>
      <c r="Q6" s="20"/>
      <c r="R6" s="18"/>
      <c r="S6" s="21">
        <f t="shared" ref="S6" si="2">SUM(S7,S10,S13)</f>
        <v>0</v>
      </c>
      <c r="T6" s="22"/>
      <c r="U6" s="23">
        <f t="shared" ref="U6:U33" si="3">G6-H6</f>
        <v>41395366.310000002</v>
      </c>
      <c r="V6" s="20"/>
      <c r="W6" s="490">
        <f>SUM(W7,W10,W13)</f>
        <v>512560.83</v>
      </c>
    </row>
    <row r="7" spans="1:23" s="24" customFormat="1" ht="14.25" x14ac:dyDescent="0.2">
      <c r="A7" s="313" t="s">
        <v>4</v>
      </c>
      <c r="B7" s="307" t="s">
        <v>77</v>
      </c>
      <c r="C7" s="314"/>
      <c r="D7" s="330"/>
      <c r="E7" s="318">
        <f>SUM(E8:E9)</f>
        <v>675000</v>
      </c>
      <c r="F7" s="318">
        <f t="shared" ref="F7:S7" si="4">SUM(F8:F9)</f>
        <v>675000</v>
      </c>
      <c r="G7" s="318">
        <f>SUM(G8:G9)</f>
        <v>675000</v>
      </c>
      <c r="H7" s="318">
        <f t="shared" ref="H7" si="5">SUM(H8:H9)</f>
        <v>0</v>
      </c>
      <c r="I7" s="318">
        <f t="shared" si="4"/>
        <v>675000</v>
      </c>
      <c r="J7" s="26"/>
      <c r="K7" s="27" t="s">
        <v>21</v>
      </c>
      <c r="L7" s="28">
        <f>SUM(L8:L9)</f>
        <v>8</v>
      </c>
      <c r="M7" s="29">
        <f>SUM(M8:M9)</f>
        <v>1197500</v>
      </c>
      <c r="N7" s="30">
        <f>SUM(N8:N9)</f>
        <v>8</v>
      </c>
      <c r="O7" s="31">
        <f>SUM(O8:O9)</f>
        <v>950000</v>
      </c>
      <c r="P7" s="32"/>
      <c r="Q7" s="32"/>
      <c r="R7" s="25"/>
      <c r="S7" s="33">
        <f t="shared" si="4"/>
        <v>0</v>
      </c>
      <c r="T7" s="26"/>
      <c r="U7" s="34">
        <f t="shared" si="3"/>
        <v>675000</v>
      </c>
      <c r="V7" s="32"/>
      <c r="W7" s="491">
        <f>SUM(W8:W9)</f>
        <v>0</v>
      </c>
    </row>
    <row r="8" spans="1:23" s="24" customFormat="1" ht="14.25" x14ac:dyDescent="0.2">
      <c r="A8" s="315" t="s">
        <v>5</v>
      </c>
      <c r="B8" s="308" t="s">
        <v>78</v>
      </c>
      <c r="C8" s="316">
        <v>435</v>
      </c>
      <c r="D8" s="2"/>
      <c r="E8" s="319">
        <v>75000</v>
      </c>
      <c r="F8" s="319">
        <v>75000</v>
      </c>
      <c r="G8" s="335">
        <v>75000</v>
      </c>
      <c r="H8" s="335">
        <v>0</v>
      </c>
      <c r="I8" s="319">
        <f>G8-H8</f>
        <v>75000</v>
      </c>
      <c r="J8" s="39"/>
      <c r="K8" s="40" t="s">
        <v>49</v>
      </c>
      <c r="L8" s="41">
        <v>4</v>
      </c>
      <c r="M8" s="42">
        <v>270000</v>
      </c>
      <c r="N8" s="43">
        <v>4</v>
      </c>
      <c r="O8" s="44">
        <v>270000</v>
      </c>
      <c r="R8" s="38"/>
      <c r="S8" s="45"/>
      <c r="T8" s="39"/>
      <c r="U8" s="46">
        <f t="shared" si="3"/>
        <v>75000</v>
      </c>
      <c r="W8" s="492">
        <v>0</v>
      </c>
    </row>
    <row r="9" spans="1:23" s="24" customFormat="1" ht="14.25" x14ac:dyDescent="0.2">
      <c r="A9" s="317"/>
      <c r="B9" s="309" t="s">
        <v>79</v>
      </c>
      <c r="C9" s="316">
        <v>436</v>
      </c>
      <c r="D9" s="2"/>
      <c r="E9" s="319">
        <v>600000</v>
      </c>
      <c r="F9" s="319">
        <v>600000</v>
      </c>
      <c r="G9" s="336">
        <v>600000</v>
      </c>
      <c r="H9" s="336">
        <v>0</v>
      </c>
      <c r="I9" s="334">
        <f t="shared" ref="I9:I17" si="6">G9-H9</f>
        <v>600000</v>
      </c>
      <c r="J9" s="39"/>
      <c r="K9" s="40" t="s">
        <v>49</v>
      </c>
      <c r="L9" s="41">
        <v>4</v>
      </c>
      <c r="M9" s="42">
        <v>927500</v>
      </c>
      <c r="N9" s="43">
        <v>4</v>
      </c>
      <c r="O9" s="44">
        <v>680000</v>
      </c>
      <c r="R9" s="38"/>
      <c r="S9" s="48"/>
      <c r="T9" s="39"/>
      <c r="U9" s="49">
        <f t="shared" si="3"/>
        <v>600000</v>
      </c>
      <c r="W9" s="493">
        <v>0</v>
      </c>
    </row>
    <row r="10" spans="1:23" s="24" customFormat="1" ht="14.25" x14ac:dyDescent="0.2">
      <c r="A10" s="322" t="s">
        <v>4</v>
      </c>
      <c r="B10" s="307" t="s">
        <v>80</v>
      </c>
      <c r="C10" s="323"/>
      <c r="D10" s="331"/>
      <c r="E10" s="332">
        <f>SUM(E11:E12)</f>
        <v>650000</v>
      </c>
      <c r="F10" s="332">
        <f>SUM(F11:F12)</f>
        <v>563500</v>
      </c>
      <c r="G10" s="337">
        <f>SUM(G11:G12)</f>
        <v>563500</v>
      </c>
      <c r="H10" s="332">
        <f>SUM(H11:H12)</f>
        <v>0</v>
      </c>
      <c r="I10" s="338">
        <f t="shared" si="6"/>
        <v>563500</v>
      </c>
      <c r="J10" s="53"/>
      <c r="K10" s="54" t="s">
        <v>21</v>
      </c>
      <c r="L10" s="55">
        <f>SUM(L11:L12)</f>
        <v>17</v>
      </c>
      <c r="M10" s="52">
        <f>SUM(M11:M12)</f>
        <v>719500</v>
      </c>
      <c r="N10" s="56">
        <f t="shared" ref="N10" si="7">SUM(N11:N12)</f>
        <v>17</v>
      </c>
      <c r="O10" s="52">
        <f>SUM(O11:O12)</f>
        <v>719500</v>
      </c>
      <c r="R10" s="52"/>
      <c r="S10" s="57">
        <f t="shared" ref="S10" si="8">SUM(S11:S12)</f>
        <v>0</v>
      </c>
      <c r="T10" s="53"/>
      <c r="U10" s="58">
        <f t="shared" si="3"/>
        <v>563500</v>
      </c>
      <c r="W10" s="494">
        <f>SUM(W11:W12)</f>
        <v>25000</v>
      </c>
    </row>
    <row r="11" spans="1:23" s="24" customFormat="1" ht="14.25" x14ac:dyDescent="0.2">
      <c r="A11" s="315" t="s">
        <v>5</v>
      </c>
      <c r="B11" s="320" t="s">
        <v>81</v>
      </c>
      <c r="C11" s="316">
        <v>430</v>
      </c>
      <c r="D11" s="2"/>
      <c r="E11" s="319">
        <v>300000</v>
      </c>
      <c r="F11" s="319">
        <v>314000</v>
      </c>
      <c r="G11" s="335">
        <v>314000</v>
      </c>
      <c r="H11" s="335">
        <v>0</v>
      </c>
      <c r="I11" s="319">
        <f t="shared" si="6"/>
        <v>314000</v>
      </c>
      <c r="J11" s="39"/>
      <c r="K11" s="40" t="s">
        <v>49</v>
      </c>
      <c r="L11" s="41">
        <v>5</v>
      </c>
      <c r="M11" s="42">
        <v>420000</v>
      </c>
      <c r="N11" s="43">
        <v>5</v>
      </c>
      <c r="O11" s="44">
        <v>420000</v>
      </c>
      <c r="R11" s="38"/>
      <c r="S11" s="45"/>
      <c r="T11" s="39"/>
      <c r="U11" s="46">
        <f t="shared" si="3"/>
        <v>314000</v>
      </c>
      <c r="W11" s="492">
        <v>0</v>
      </c>
    </row>
    <row r="12" spans="1:23" s="24" customFormat="1" ht="14.25" x14ac:dyDescent="0.2">
      <c r="A12" s="317"/>
      <c r="B12" s="321" t="s">
        <v>82</v>
      </c>
      <c r="C12" s="324">
        <v>431</v>
      </c>
      <c r="D12" s="333"/>
      <c r="E12" s="334">
        <v>350000</v>
      </c>
      <c r="F12" s="334">
        <v>249500</v>
      </c>
      <c r="G12" s="336">
        <v>249500</v>
      </c>
      <c r="H12" s="336">
        <v>0</v>
      </c>
      <c r="I12" s="334">
        <f t="shared" si="6"/>
        <v>249500</v>
      </c>
      <c r="J12" s="39"/>
      <c r="K12" s="40" t="s">
        <v>49</v>
      </c>
      <c r="L12" s="62">
        <v>12</v>
      </c>
      <c r="M12" s="63">
        <v>299500</v>
      </c>
      <c r="N12" s="64">
        <v>12</v>
      </c>
      <c r="O12" s="65">
        <v>299500</v>
      </c>
      <c r="R12" s="38"/>
      <c r="S12" s="48"/>
      <c r="T12" s="39"/>
      <c r="U12" s="49">
        <f t="shared" si="3"/>
        <v>249500</v>
      </c>
      <c r="W12" s="493">
        <v>25000</v>
      </c>
    </row>
    <row r="13" spans="1:23" s="24" customFormat="1" ht="14.25" x14ac:dyDescent="0.2">
      <c r="A13" s="325" t="s">
        <v>4</v>
      </c>
      <c r="B13" s="1" t="s">
        <v>72</v>
      </c>
      <c r="C13" s="323"/>
      <c r="D13" s="331"/>
      <c r="E13" s="332">
        <f>SUM(E14:E17)</f>
        <v>40000000</v>
      </c>
      <c r="F13" s="332">
        <f>SUM(F14:F17)</f>
        <v>43317272</v>
      </c>
      <c r="G13" s="339">
        <f>SUM(G14:G17)</f>
        <v>42749651</v>
      </c>
      <c r="H13" s="332">
        <f>SUM(H14:H17)</f>
        <v>2592784.69</v>
      </c>
      <c r="I13" s="338">
        <f t="shared" si="6"/>
        <v>40156866.310000002</v>
      </c>
      <c r="J13" s="53"/>
      <c r="K13" s="54" t="s">
        <v>21</v>
      </c>
      <c r="L13" s="55">
        <f>SUM(L14:L17)</f>
        <v>252</v>
      </c>
      <c r="M13" s="52">
        <f>SUM(M14:M17)</f>
        <v>67897849</v>
      </c>
      <c r="N13" s="67">
        <f>SUM(N14:N17)</f>
        <v>201</v>
      </c>
      <c r="O13" s="66">
        <f>SUM(O14:O17)</f>
        <v>54467336</v>
      </c>
      <c r="R13" s="66"/>
      <c r="S13" s="57">
        <f>SUM(S14:S17)</f>
        <v>0</v>
      </c>
      <c r="T13" s="53"/>
      <c r="U13" s="58">
        <f t="shared" si="3"/>
        <v>40156866.310000002</v>
      </c>
      <c r="W13" s="494">
        <f>SUM(W14:W17)</f>
        <v>487560.83</v>
      </c>
    </row>
    <row r="14" spans="1:23" s="24" customFormat="1" ht="14.25" x14ac:dyDescent="0.2">
      <c r="A14" s="326" t="s">
        <v>5</v>
      </c>
      <c r="B14" s="2" t="s">
        <v>73</v>
      </c>
      <c r="C14" s="316">
        <v>441</v>
      </c>
      <c r="D14" s="2"/>
      <c r="E14" s="319">
        <v>1000000</v>
      </c>
      <c r="F14" s="319">
        <v>1477272</v>
      </c>
      <c r="G14" s="319">
        <v>1477272</v>
      </c>
      <c r="H14" s="319">
        <v>569440</v>
      </c>
      <c r="I14" s="319">
        <f t="shared" si="6"/>
        <v>907832</v>
      </c>
      <c r="J14" s="39"/>
      <c r="K14" s="40" t="s">
        <v>49</v>
      </c>
      <c r="L14" s="68">
        <v>14</v>
      </c>
      <c r="M14" s="69">
        <v>1246045</v>
      </c>
      <c r="N14" s="70">
        <v>14</v>
      </c>
      <c r="O14" s="71">
        <v>1246045</v>
      </c>
      <c r="R14" s="37"/>
      <c r="S14" s="72"/>
      <c r="T14" s="39"/>
      <c r="U14" s="73">
        <f t="shared" si="3"/>
        <v>907832</v>
      </c>
      <c r="W14" s="492">
        <v>119320</v>
      </c>
    </row>
    <row r="15" spans="1:23" s="24" customFormat="1" ht="14.25" x14ac:dyDescent="0.2">
      <c r="A15" s="327"/>
      <c r="B15" s="2" t="s">
        <v>74</v>
      </c>
      <c r="C15" s="316">
        <v>443</v>
      </c>
      <c r="D15" s="2"/>
      <c r="E15" s="319">
        <v>33000000</v>
      </c>
      <c r="F15" s="319">
        <v>36000000</v>
      </c>
      <c r="G15" s="319">
        <v>35491542</v>
      </c>
      <c r="H15" s="319">
        <v>1695418.69</v>
      </c>
      <c r="I15" s="319">
        <f t="shared" si="6"/>
        <v>33796123.310000002</v>
      </c>
      <c r="J15" s="39"/>
      <c r="K15" s="40" t="s">
        <v>49</v>
      </c>
      <c r="L15" s="68">
        <v>148</v>
      </c>
      <c r="M15" s="69">
        <v>56329095</v>
      </c>
      <c r="N15" s="70">
        <v>121</v>
      </c>
      <c r="O15" s="71">
        <v>46604027</v>
      </c>
      <c r="R15" s="37"/>
      <c r="S15" s="72"/>
      <c r="T15" s="39"/>
      <c r="U15" s="73">
        <f t="shared" si="3"/>
        <v>33796123.310000002</v>
      </c>
      <c r="W15" s="492">
        <v>289761.38</v>
      </c>
    </row>
    <row r="16" spans="1:23" s="24" customFormat="1" ht="14.25" x14ac:dyDescent="0.2">
      <c r="A16" s="327"/>
      <c r="B16" s="2" t="s">
        <v>75</v>
      </c>
      <c r="C16" s="316">
        <v>444</v>
      </c>
      <c r="D16" s="2"/>
      <c r="E16" s="319">
        <v>3000000</v>
      </c>
      <c r="F16" s="319">
        <v>3000000</v>
      </c>
      <c r="G16" s="319">
        <v>2940837</v>
      </c>
      <c r="H16" s="319">
        <v>327926</v>
      </c>
      <c r="I16" s="319">
        <f t="shared" si="6"/>
        <v>2612911</v>
      </c>
      <c r="J16" s="39"/>
      <c r="K16" s="40" t="s">
        <v>49</v>
      </c>
      <c r="L16" s="68">
        <v>47</v>
      </c>
      <c r="M16" s="69">
        <v>8062405</v>
      </c>
      <c r="N16" s="70">
        <v>23</v>
      </c>
      <c r="O16" s="71">
        <v>4356960</v>
      </c>
      <c r="R16" s="37"/>
      <c r="S16" s="72"/>
      <c r="T16" s="39"/>
      <c r="U16" s="73">
        <f t="shared" si="3"/>
        <v>2612911</v>
      </c>
      <c r="W16" s="492">
        <v>0</v>
      </c>
    </row>
    <row r="17" spans="1:23" s="24" customFormat="1" thickBot="1" x14ac:dyDescent="0.25">
      <c r="A17" s="327"/>
      <c r="B17" s="2" t="s">
        <v>76</v>
      </c>
      <c r="C17" s="316">
        <v>646</v>
      </c>
      <c r="D17" s="2"/>
      <c r="E17" s="319">
        <v>3000000</v>
      </c>
      <c r="F17" s="319">
        <v>2840000</v>
      </c>
      <c r="G17" s="319">
        <v>2840000</v>
      </c>
      <c r="H17" s="319">
        <v>0</v>
      </c>
      <c r="I17" s="319">
        <f t="shared" si="6"/>
        <v>2840000</v>
      </c>
      <c r="J17" s="39"/>
      <c r="K17" s="40" t="s">
        <v>49</v>
      </c>
      <c r="L17" s="68">
        <v>43</v>
      </c>
      <c r="M17" s="69">
        <v>2260304</v>
      </c>
      <c r="N17" s="70">
        <v>43</v>
      </c>
      <c r="O17" s="71">
        <v>2260304</v>
      </c>
      <c r="R17" s="37"/>
      <c r="S17" s="72"/>
      <c r="T17" s="39"/>
      <c r="U17" s="73">
        <f t="shared" si="3"/>
        <v>2840000</v>
      </c>
      <c r="W17" s="495">
        <v>78479.45</v>
      </c>
    </row>
    <row r="18" spans="1:23" s="82" customFormat="1" ht="18" customHeight="1" thickBot="1" x14ac:dyDescent="0.3">
      <c r="A18" s="310" t="s">
        <v>6</v>
      </c>
      <c r="B18" s="311"/>
      <c r="C18" s="312"/>
      <c r="D18" s="328">
        <v>9</v>
      </c>
      <c r="E18" s="329">
        <f>SUM(E19,E20,E23,E26)</f>
        <v>13988000</v>
      </c>
      <c r="F18" s="329">
        <f>SUM(F19,F20,F23,F26)</f>
        <v>13406384</v>
      </c>
      <c r="G18" s="359">
        <f>SUM(G19,G20,G23,G26)</f>
        <v>6899154</v>
      </c>
      <c r="H18" s="359">
        <f>SUM(H19,H20,H23,H26)</f>
        <v>197155.63</v>
      </c>
      <c r="I18" s="329">
        <f>SUM(I19,I20,I23,I26)</f>
        <v>6701998.3700000001</v>
      </c>
      <c r="J18" s="74"/>
      <c r="K18" s="75" t="s">
        <v>21</v>
      </c>
      <c r="L18" s="76">
        <f t="shared" ref="L18:O18" si="9">SUM(L19,L20,L23,L26)</f>
        <v>330</v>
      </c>
      <c r="M18" s="77">
        <f t="shared" si="9"/>
        <v>16118161.5</v>
      </c>
      <c r="N18" s="76">
        <f t="shared" si="9"/>
        <v>329</v>
      </c>
      <c r="O18" s="77">
        <f t="shared" si="9"/>
        <v>11867776</v>
      </c>
      <c r="P18" s="78"/>
      <c r="Q18" s="78"/>
      <c r="R18" s="77"/>
      <c r="S18" s="79">
        <f t="shared" ref="S18" si="10">SUM(S19,S20,S23,S26)</f>
        <v>0</v>
      </c>
      <c r="T18" s="80"/>
      <c r="U18" s="81">
        <f t="shared" si="3"/>
        <v>6701998.3700000001</v>
      </c>
      <c r="V18" s="74"/>
      <c r="W18" s="490">
        <f>SUM(W19,W20,W23,W26)</f>
        <v>42902.400000000001</v>
      </c>
    </row>
    <row r="19" spans="1:23" x14ac:dyDescent="0.25">
      <c r="A19" s="344" t="s">
        <v>4</v>
      </c>
      <c r="B19" s="341" t="s">
        <v>83</v>
      </c>
      <c r="C19" s="345">
        <v>450</v>
      </c>
      <c r="D19" s="346"/>
      <c r="E19" s="351">
        <v>8000000</v>
      </c>
      <c r="F19" s="351">
        <v>8000000</v>
      </c>
      <c r="G19" s="356">
        <v>2024622</v>
      </c>
      <c r="H19" s="356">
        <v>0</v>
      </c>
      <c r="I19" s="351">
        <f>G19-H19</f>
        <v>2024622</v>
      </c>
      <c r="J19" s="53"/>
      <c r="K19" s="84" t="s">
        <v>22</v>
      </c>
      <c r="L19" s="85">
        <v>71</v>
      </c>
      <c r="M19" s="86">
        <v>4756080</v>
      </c>
      <c r="N19" s="87">
        <v>71</v>
      </c>
      <c r="O19" s="88">
        <v>4349675</v>
      </c>
      <c r="P19" s="89"/>
      <c r="Q19" s="89"/>
      <c r="R19" s="90"/>
      <c r="S19" s="91"/>
      <c r="T19" s="53"/>
      <c r="U19" s="92">
        <f t="shared" si="3"/>
        <v>2024622</v>
      </c>
      <c r="V19" s="24"/>
      <c r="W19" s="496">
        <v>0</v>
      </c>
    </row>
    <row r="20" spans="1:23" ht="29.25" x14ac:dyDescent="0.25">
      <c r="A20" s="347" t="s">
        <v>4</v>
      </c>
      <c r="B20" s="342" t="s">
        <v>84</v>
      </c>
      <c r="C20" s="348"/>
      <c r="D20" s="349"/>
      <c r="E20" s="332">
        <f>SUM(E21:E22)</f>
        <v>738000</v>
      </c>
      <c r="F20" s="332">
        <f>SUM(F21:F22)</f>
        <v>738000</v>
      </c>
      <c r="G20" s="337">
        <f>SUM(G21:G22)</f>
        <v>734532</v>
      </c>
      <c r="H20" s="332">
        <f>SUM(H21:H22)</f>
        <v>14880</v>
      </c>
      <c r="I20" s="332">
        <f>SUM(I21:I22)</f>
        <v>719652</v>
      </c>
      <c r="J20" s="53"/>
      <c r="K20" s="54" t="s">
        <v>21</v>
      </c>
      <c r="L20" s="55">
        <f t="shared" ref="L20:O20" si="11">SUM(L21:L22)</f>
        <v>144</v>
      </c>
      <c r="M20" s="52">
        <f t="shared" si="11"/>
        <v>1399869</v>
      </c>
      <c r="N20" s="56">
        <f t="shared" si="11"/>
        <v>144</v>
      </c>
      <c r="O20" s="52">
        <f t="shared" si="11"/>
        <v>1003701</v>
      </c>
      <c r="P20" s="89"/>
      <c r="Q20" s="89"/>
      <c r="R20" s="52"/>
      <c r="S20" s="57">
        <f t="shared" ref="S20" si="12">SUM(S21:S22)</f>
        <v>0</v>
      </c>
      <c r="T20" s="53"/>
      <c r="U20" s="58">
        <f t="shared" si="3"/>
        <v>719652</v>
      </c>
      <c r="V20" s="24"/>
      <c r="W20" s="494">
        <v>0</v>
      </c>
    </row>
    <row r="21" spans="1:23" s="96" customFormat="1" ht="12.75" x14ac:dyDescent="0.2">
      <c r="A21" s="350" t="s">
        <v>5</v>
      </c>
      <c r="B21" s="343" t="s">
        <v>85</v>
      </c>
      <c r="C21" s="2">
        <v>455</v>
      </c>
      <c r="D21" s="2"/>
      <c r="E21" s="319">
        <v>300000</v>
      </c>
      <c r="F21" s="319">
        <v>300000</v>
      </c>
      <c r="G21" s="319">
        <v>299468</v>
      </c>
      <c r="H21" s="319">
        <v>6673</v>
      </c>
      <c r="I21" s="319">
        <f>G21-H21</f>
        <v>292795</v>
      </c>
      <c r="J21" s="39"/>
      <c r="K21" s="40" t="s">
        <v>35</v>
      </c>
      <c r="L21" s="68">
        <v>58</v>
      </c>
      <c r="M21" s="69">
        <v>576309</v>
      </c>
      <c r="N21" s="93">
        <v>58</v>
      </c>
      <c r="O21" s="37">
        <v>498309</v>
      </c>
      <c r="P21" s="94"/>
      <c r="Q21" s="94"/>
      <c r="R21" s="37"/>
      <c r="S21" s="95"/>
      <c r="T21" s="39"/>
      <c r="U21" s="73">
        <f t="shared" si="3"/>
        <v>292795</v>
      </c>
      <c r="V21" s="94"/>
      <c r="W21" s="492">
        <v>0</v>
      </c>
    </row>
    <row r="22" spans="1:23" s="96" customFormat="1" ht="12.75" x14ac:dyDescent="0.2">
      <c r="A22" s="350"/>
      <c r="B22" s="343" t="s">
        <v>86</v>
      </c>
      <c r="C22" s="2">
        <v>456</v>
      </c>
      <c r="D22" s="2"/>
      <c r="E22" s="319">
        <v>438000</v>
      </c>
      <c r="F22" s="334">
        <v>438000</v>
      </c>
      <c r="G22" s="357">
        <v>435064</v>
      </c>
      <c r="H22" s="334">
        <v>8207</v>
      </c>
      <c r="I22" s="319">
        <f>G22-H22</f>
        <v>426857</v>
      </c>
      <c r="J22" s="39"/>
      <c r="K22" s="98" t="s">
        <v>35</v>
      </c>
      <c r="L22" s="68">
        <v>86</v>
      </c>
      <c r="M22" s="69">
        <v>823560</v>
      </c>
      <c r="N22" s="93">
        <v>86</v>
      </c>
      <c r="O22" s="37">
        <v>505392</v>
      </c>
      <c r="P22" s="94"/>
      <c r="Q22" s="94"/>
      <c r="R22" s="37"/>
      <c r="S22" s="95"/>
      <c r="T22" s="39"/>
      <c r="U22" s="99">
        <f t="shared" si="3"/>
        <v>426857</v>
      </c>
      <c r="V22" s="94"/>
      <c r="W22" s="493">
        <v>0</v>
      </c>
    </row>
    <row r="23" spans="1:23" ht="28.5" customHeight="1" x14ac:dyDescent="0.25">
      <c r="A23" s="347" t="s">
        <v>4</v>
      </c>
      <c r="B23" s="352" t="s">
        <v>87</v>
      </c>
      <c r="C23" s="323"/>
      <c r="D23" s="50"/>
      <c r="E23" s="332">
        <f>SUM(E24:E25)</f>
        <v>3000000</v>
      </c>
      <c r="F23" s="332">
        <f>SUM(F24:F25)</f>
        <v>2418384</v>
      </c>
      <c r="G23" s="337">
        <f>SUM(G24:G25)</f>
        <v>1890000</v>
      </c>
      <c r="H23" s="332">
        <f>SUM(H24:H25)</f>
        <v>182275.63</v>
      </c>
      <c r="I23" s="332">
        <f>SUM(I24:I25)</f>
        <v>1707724.37</v>
      </c>
      <c r="J23" s="53"/>
      <c r="K23" s="54" t="s">
        <v>21</v>
      </c>
      <c r="L23" s="55">
        <f t="shared" ref="L23:O23" si="13">SUM(L24:L25)</f>
        <v>12</v>
      </c>
      <c r="M23" s="100">
        <f>SUM(M24:M25)</f>
        <v>4175989.5</v>
      </c>
      <c r="N23" s="55">
        <f t="shared" si="13"/>
        <v>11</v>
      </c>
      <c r="O23" s="51">
        <f t="shared" si="13"/>
        <v>3000000</v>
      </c>
      <c r="P23" s="89"/>
      <c r="Q23" s="89"/>
      <c r="R23" s="51"/>
      <c r="S23" s="101">
        <f t="shared" ref="S23" si="14">SUM(S24:S25)</f>
        <v>0</v>
      </c>
      <c r="T23" s="53"/>
      <c r="U23" s="58">
        <f t="shared" si="3"/>
        <v>1707724.37</v>
      </c>
      <c r="V23" s="24"/>
      <c r="W23" s="494">
        <f>SUM(W24:W25)</f>
        <v>28902.400000000001</v>
      </c>
    </row>
    <row r="24" spans="1:23" s="96" customFormat="1" ht="28.5" customHeight="1" x14ac:dyDescent="0.2">
      <c r="A24" s="355" t="s">
        <v>5</v>
      </c>
      <c r="B24" s="343" t="s">
        <v>88</v>
      </c>
      <c r="C24" s="316">
        <v>460</v>
      </c>
      <c r="D24" s="36"/>
      <c r="E24" s="319">
        <v>2500000</v>
      </c>
      <c r="F24" s="319">
        <v>2229710</v>
      </c>
      <c r="G24" s="358">
        <v>1890000</v>
      </c>
      <c r="H24" s="319">
        <v>182275.63</v>
      </c>
      <c r="I24" s="319">
        <f>G24-H24</f>
        <v>1707724.37</v>
      </c>
      <c r="J24" s="39"/>
      <c r="K24" s="40" t="s">
        <v>24</v>
      </c>
      <c r="L24" s="68">
        <v>12</v>
      </c>
      <c r="M24" s="102">
        <v>4175989.5</v>
      </c>
      <c r="N24" s="103">
        <v>11</v>
      </c>
      <c r="O24" s="104">
        <v>3000000</v>
      </c>
      <c r="P24" s="94"/>
      <c r="Q24" s="94"/>
      <c r="R24" s="105"/>
      <c r="S24" s="106"/>
      <c r="T24" s="39"/>
      <c r="U24" s="73">
        <f t="shared" si="3"/>
        <v>1707724.37</v>
      </c>
      <c r="V24" s="94"/>
      <c r="W24" s="492">
        <v>28902.400000000001</v>
      </c>
    </row>
    <row r="25" spans="1:23" s="96" customFormat="1" ht="30" customHeight="1" x14ac:dyDescent="0.2">
      <c r="A25" s="317"/>
      <c r="B25" s="353" t="s">
        <v>89</v>
      </c>
      <c r="C25" s="324">
        <v>461</v>
      </c>
      <c r="D25" s="60"/>
      <c r="E25" s="334">
        <v>500000</v>
      </c>
      <c r="F25" s="334">
        <v>188674</v>
      </c>
      <c r="G25" s="334">
        <v>0</v>
      </c>
      <c r="H25" s="334">
        <v>0</v>
      </c>
      <c r="I25" s="334">
        <v>0</v>
      </c>
      <c r="J25" s="39"/>
      <c r="K25" s="98" t="s">
        <v>24</v>
      </c>
      <c r="L25" s="107">
        <v>0</v>
      </c>
      <c r="M25" s="108">
        <v>0</v>
      </c>
      <c r="N25" s="107">
        <v>0</v>
      </c>
      <c r="O25" s="109">
        <v>0</v>
      </c>
      <c r="P25" s="94"/>
      <c r="Q25" s="94"/>
      <c r="R25" s="105"/>
      <c r="S25" s="110"/>
      <c r="T25" s="39"/>
      <c r="U25" s="99">
        <f t="shared" si="3"/>
        <v>0</v>
      </c>
      <c r="V25" s="94"/>
      <c r="W25" s="493">
        <f>R25-S25</f>
        <v>0</v>
      </c>
    </row>
    <row r="26" spans="1:23" ht="30.75" customHeight="1" x14ac:dyDescent="0.25">
      <c r="A26" s="347" t="s">
        <v>4</v>
      </c>
      <c r="B26" s="352" t="s">
        <v>90</v>
      </c>
      <c r="C26" s="323"/>
      <c r="D26" s="50"/>
      <c r="E26" s="332">
        <f>SUM(E27:E28)</f>
        <v>2250000</v>
      </c>
      <c r="F26" s="332">
        <f>SUM(F27:F28)</f>
        <v>2250000</v>
      </c>
      <c r="G26" s="339">
        <f>SUM(G27:G28)</f>
        <v>2250000</v>
      </c>
      <c r="H26" s="332">
        <f t="shared" ref="H26" si="15">SUM(H27:H28)</f>
        <v>0</v>
      </c>
      <c r="I26" s="332">
        <f>SUM(I27:I28)</f>
        <v>2250000</v>
      </c>
      <c r="J26" s="53"/>
      <c r="K26" s="54" t="s">
        <v>21</v>
      </c>
      <c r="L26" s="55">
        <f>SUM(L27:L28)</f>
        <v>103</v>
      </c>
      <c r="M26" s="52">
        <f>SUM(M27:M28)</f>
        <v>5786223</v>
      </c>
      <c r="N26" s="67">
        <f>SUM(N27:N28)</f>
        <v>103</v>
      </c>
      <c r="O26" s="66">
        <f>SUM(O27:O28)</f>
        <v>3514400</v>
      </c>
      <c r="P26" s="89"/>
      <c r="Q26" s="89"/>
      <c r="R26" s="66"/>
      <c r="S26" s="57">
        <f t="shared" ref="S26" si="16">SUM(S27:S28)</f>
        <v>0</v>
      </c>
      <c r="T26" s="53"/>
      <c r="U26" s="58">
        <f t="shared" si="3"/>
        <v>2250000</v>
      </c>
      <c r="V26" s="24"/>
      <c r="W26" s="494">
        <f>SUM(W27:W28)</f>
        <v>14000</v>
      </c>
    </row>
    <row r="27" spans="1:23" s="96" customFormat="1" ht="15" customHeight="1" x14ac:dyDescent="0.2">
      <c r="A27" s="315" t="s">
        <v>5</v>
      </c>
      <c r="B27" s="343" t="s">
        <v>91</v>
      </c>
      <c r="C27" s="316">
        <v>467</v>
      </c>
      <c r="D27" s="36"/>
      <c r="E27" s="319">
        <v>250000</v>
      </c>
      <c r="F27" s="319">
        <v>137000</v>
      </c>
      <c r="G27" s="319">
        <v>137000</v>
      </c>
      <c r="H27" s="319">
        <v>0</v>
      </c>
      <c r="I27" s="319">
        <f>G27-H27</f>
        <v>137000</v>
      </c>
      <c r="J27" s="39"/>
      <c r="K27" s="40" t="s">
        <v>25</v>
      </c>
      <c r="L27" s="68">
        <v>4</v>
      </c>
      <c r="M27" s="69">
        <v>317000</v>
      </c>
      <c r="N27" s="70">
        <v>4</v>
      </c>
      <c r="O27" s="71">
        <v>300000</v>
      </c>
      <c r="P27" s="94"/>
      <c r="Q27" s="94"/>
      <c r="R27" s="105"/>
      <c r="S27" s="106"/>
      <c r="T27" s="39"/>
      <c r="U27" s="73">
        <f t="shared" si="3"/>
        <v>137000</v>
      </c>
      <c r="V27" s="94"/>
      <c r="W27" s="492">
        <f>R27-S27</f>
        <v>0</v>
      </c>
    </row>
    <row r="28" spans="1:23" s="96" customFormat="1" ht="40.5" customHeight="1" thickBot="1" x14ac:dyDescent="0.25">
      <c r="A28" s="350"/>
      <c r="B28" s="354" t="s">
        <v>92</v>
      </c>
      <c r="C28" s="316">
        <v>469</v>
      </c>
      <c r="D28" s="36"/>
      <c r="E28" s="319">
        <v>2000000</v>
      </c>
      <c r="F28" s="319">
        <v>2113000</v>
      </c>
      <c r="G28" s="319">
        <v>2113000</v>
      </c>
      <c r="H28" s="319">
        <v>0</v>
      </c>
      <c r="I28" s="319">
        <f>G28-H28</f>
        <v>2113000</v>
      </c>
      <c r="J28" s="39"/>
      <c r="K28" s="40" t="s">
        <v>25</v>
      </c>
      <c r="L28" s="68">
        <v>99</v>
      </c>
      <c r="M28" s="69">
        <v>5469223</v>
      </c>
      <c r="N28" s="70">
        <v>99</v>
      </c>
      <c r="O28" s="71">
        <v>3214400</v>
      </c>
      <c r="P28" s="94"/>
      <c r="Q28" s="94"/>
      <c r="R28" s="105"/>
      <c r="S28" s="106"/>
      <c r="T28" s="39"/>
      <c r="U28" s="73">
        <f t="shared" si="3"/>
        <v>2113000</v>
      </c>
      <c r="V28" s="94"/>
      <c r="W28" s="492">
        <v>14000</v>
      </c>
    </row>
    <row r="29" spans="1:23" s="82" customFormat="1" ht="18" customHeight="1" thickBot="1" x14ac:dyDescent="0.3">
      <c r="A29" s="310" t="s">
        <v>7</v>
      </c>
      <c r="B29" s="311"/>
      <c r="C29" s="312"/>
      <c r="D29" s="328">
        <v>10</v>
      </c>
      <c r="E29" s="329">
        <f>SUM(E30,E31,E32,E33)</f>
        <v>20480000</v>
      </c>
      <c r="F29" s="329">
        <f t="shared" ref="F29:I29" si="17">SUM(F30,F31,F32,F33)</f>
        <v>20306837</v>
      </c>
      <c r="G29" s="377">
        <f>SUM(G30,G31,G32,G33)</f>
        <v>20200837</v>
      </c>
      <c r="H29" s="359">
        <f>SUM(H30,H31,H32,H33)</f>
        <v>48448</v>
      </c>
      <c r="I29" s="329">
        <f t="shared" si="17"/>
        <v>20152389</v>
      </c>
      <c r="J29" s="378"/>
      <c r="K29" s="379" t="s">
        <v>21</v>
      </c>
      <c r="L29" s="380" t="e">
        <f>SUM(L30,L31,L32,L33)</f>
        <v>#REF!</v>
      </c>
      <c r="M29" s="381" t="e">
        <f>SUM(M30,M31,M32,M33)</f>
        <v>#REF!</v>
      </c>
      <c r="N29" s="382" t="e">
        <f>SUM(N30,N31,N32,N33)</f>
        <v>#REF!</v>
      </c>
      <c r="O29" s="381" t="e">
        <f>SUM(O30,O31,O32,O33)</f>
        <v>#REF!</v>
      </c>
      <c r="P29" s="383"/>
      <c r="Q29" s="383"/>
      <c r="R29" s="381"/>
      <c r="S29" s="384" t="e">
        <f t="shared" ref="S29" si="18">SUM(S30,S31,S32,S33)</f>
        <v>#REF!</v>
      </c>
      <c r="T29" s="385"/>
      <c r="U29" s="386">
        <f t="shared" si="3"/>
        <v>20152389</v>
      </c>
      <c r="V29" s="378"/>
      <c r="W29" s="490">
        <f>SUM(W30:W33)</f>
        <v>161579</v>
      </c>
    </row>
    <row r="30" spans="1:23" s="123" customFormat="1" ht="29.25" customHeight="1" x14ac:dyDescent="0.2">
      <c r="A30" s="361" t="s">
        <v>4</v>
      </c>
      <c r="B30" s="360" t="s">
        <v>93</v>
      </c>
      <c r="C30" s="362">
        <v>495</v>
      </c>
      <c r="D30" s="363"/>
      <c r="E30" s="364">
        <v>500000</v>
      </c>
      <c r="F30" s="364">
        <v>390000</v>
      </c>
      <c r="G30" s="376">
        <v>294000</v>
      </c>
      <c r="H30" s="376">
        <v>3000</v>
      </c>
      <c r="I30" s="364">
        <f>G30-H30</f>
        <v>291000</v>
      </c>
      <c r="J30" s="113"/>
      <c r="K30" s="114" t="s">
        <v>44</v>
      </c>
      <c r="L30" s="115">
        <v>37</v>
      </c>
      <c r="M30" s="116">
        <v>719500</v>
      </c>
      <c r="N30" s="117">
        <v>34</v>
      </c>
      <c r="O30" s="118">
        <v>523550</v>
      </c>
      <c r="P30" s="119"/>
      <c r="Q30" s="119"/>
      <c r="R30" s="120"/>
      <c r="S30" s="121"/>
      <c r="T30" s="122"/>
      <c r="U30" s="92">
        <f t="shared" si="3"/>
        <v>291000</v>
      </c>
      <c r="V30" s="119"/>
      <c r="W30" s="496">
        <v>3000</v>
      </c>
    </row>
    <row r="31" spans="1:23" s="24" customFormat="1" ht="28.5" x14ac:dyDescent="0.2">
      <c r="A31" s="366" t="s">
        <v>4</v>
      </c>
      <c r="B31" s="365" t="s">
        <v>94</v>
      </c>
      <c r="C31" s="367">
        <v>520</v>
      </c>
      <c r="D31" s="368"/>
      <c r="E31" s="369">
        <v>600000</v>
      </c>
      <c r="F31" s="369">
        <v>600000</v>
      </c>
      <c r="G31" s="369">
        <v>590000</v>
      </c>
      <c r="H31" s="369">
        <v>0</v>
      </c>
      <c r="I31" s="373">
        <f t="shared" ref="I31:I32" si="19">G31-H31</f>
        <v>590000</v>
      </c>
      <c r="J31" s="53"/>
      <c r="K31" s="125" t="s">
        <v>26</v>
      </c>
      <c r="L31" s="126">
        <v>44</v>
      </c>
      <c r="M31" s="127">
        <v>898308</v>
      </c>
      <c r="N31" s="128">
        <v>43</v>
      </c>
      <c r="O31" s="129">
        <v>600000</v>
      </c>
      <c r="R31" s="130"/>
      <c r="S31" s="131"/>
      <c r="T31" s="132"/>
      <c r="U31" s="133">
        <f t="shared" si="3"/>
        <v>590000</v>
      </c>
      <c r="W31" s="497">
        <v>0</v>
      </c>
    </row>
    <row r="32" spans="1:23" ht="29.25" customHeight="1" x14ac:dyDescent="0.25">
      <c r="A32" s="366" t="s">
        <v>4</v>
      </c>
      <c r="B32" s="370" t="s">
        <v>95</v>
      </c>
      <c r="C32" s="367">
        <v>510</v>
      </c>
      <c r="D32" s="368"/>
      <c r="E32" s="369">
        <v>880000</v>
      </c>
      <c r="F32" s="369">
        <v>816837</v>
      </c>
      <c r="G32" s="387">
        <v>816837</v>
      </c>
      <c r="H32" s="369">
        <v>45448</v>
      </c>
      <c r="I32" s="373">
        <f t="shared" si="19"/>
        <v>771389</v>
      </c>
      <c r="J32" s="53"/>
      <c r="K32" s="125" t="s">
        <v>36</v>
      </c>
      <c r="L32" s="126">
        <v>51</v>
      </c>
      <c r="M32" s="124">
        <v>1341934</v>
      </c>
      <c r="N32" s="135">
        <v>51</v>
      </c>
      <c r="O32" s="129">
        <v>580000</v>
      </c>
      <c r="P32" s="89"/>
      <c r="Q32" s="89"/>
      <c r="R32" s="124"/>
      <c r="S32" s="132"/>
      <c r="T32" s="132"/>
      <c r="U32" s="133">
        <f t="shared" si="3"/>
        <v>771389</v>
      </c>
      <c r="V32" s="24"/>
      <c r="W32" s="497">
        <v>4597</v>
      </c>
    </row>
    <row r="33" spans="1:23" ht="29.25" customHeight="1" thickBot="1" x14ac:dyDescent="0.3">
      <c r="A33" s="389" t="s">
        <v>4</v>
      </c>
      <c r="B33" s="509" t="s">
        <v>96</v>
      </c>
      <c r="C33" s="448">
        <v>485</v>
      </c>
      <c r="D33" s="449"/>
      <c r="E33" s="392">
        <v>18500000</v>
      </c>
      <c r="F33" s="510">
        <v>18500000</v>
      </c>
      <c r="G33" s="392">
        <v>18500000</v>
      </c>
      <c r="H33" s="393">
        <v>0</v>
      </c>
      <c r="I33" s="511">
        <f>G33-H33</f>
        <v>18500000</v>
      </c>
      <c r="J33" s="512"/>
      <c r="K33" s="513" t="s">
        <v>21</v>
      </c>
      <c r="L33" s="514" t="e">
        <f>SUM(#REF!)</f>
        <v>#REF!</v>
      </c>
      <c r="M33" s="392" t="e">
        <f>SUM(#REF!)</f>
        <v>#REF!</v>
      </c>
      <c r="N33" s="515" t="e">
        <f>SUM(#REF!)</f>
        <v>#REF!</v>
      </c>
      <c r="O33" s="402" t="e">
        <f>SUM(#REF!)</f>
        <v>#REF!</v>
      </c>
      <c r="P33" s="516"/>
      <c r="Q33" s="516"/>
      <c r="R33" s="393"/>
      <c r="S33" s="517" t="e">
        <f>SUM(#REF!)</f>
        <v>#REF!</v>
      </c>
      <c r="T33" s="512"/>
      <c r="U33" s="518">
        <f t="shared" si="3"/>
        <v>18500000</v>
      </c>
      <c r="V33" s="519"/>
      <c r="W33" s="517">
        <v>153982</v>
      </c>
    </row>
    <row r="34" spans="1:23" s="82" customFormat="1" ht="18" customHeight="1" thickBot="1" x14ac:dyDescent="0.3">
      <c r="A34" s="310" t="s">
        <v>8</v>
      </c>
      <c r="B34" s="311"/>
      <c r="C34" s="312"/>
      <c r="D34" s="328">
        <v>11</v>
      </c>
      <c r="E34" s="329">
        <f>SUM(E35,E41)</f>
        <v>51063000</v>
      </c>
      <c r="F34" s="329">
        <f t="shared" ref="F34:I34" si="20">SUM(F35,F41)</f>
        <v>53596822</v>
      </c>
      <c r="G34" s="391">
        <f>SUM(G35,G41)</f>
        <v>54432642</v>
      </c>
      <c r="H34" s="329">
        <f>SUM(H35,H41)</f>
        <v>890477.66</v>
      </c>
      <c r="I34" s="329">
        <f t="shared" si="20"/>
        <v>53542164.340000004</v>
      </c>
      <c r="J34" s="111"/>
      <c r="K34" s="16" t="s">
        <v>21</v>
      </c>
      <c r="L34" s="17">
        <f t="shared" ref="L34:O34" si="21">SUM(L35,L41)</f>
        <v>187</v>
      </c>
      <c r="M34" s="149">
        <f t="shared" si="21"/>
        <v>107067678.62</v>
      </c>
      <c r="N34" s="17">
        <f t="shared" si="21"/>
        <v>160</v>
      </c>
      <c r="O34" s="150">
        <f t="shared" si="21"/>
        <v>77703787</v>
      </c>
      <c r="P34" s="112"/>
      <c r="Q34" s="112"/>
      <c r="R34" s="149"/>
      <c r="S34" s="21">
        <f t="shared" ref="S34" si="22">SUM(S35,S41)</f>
        <v>0</v>
      </c>
      <c r="T34" s="151"/>
      <c r="U34" s="152">
        <f t="shared" ref="U34:U69" si="23">G34-H34</f>
        <v>53542164.340000004</v>
      </c>
      <c r="V34" s="111"/>
      <c r="W34" s="490">
        <f>SUM(W35,W41)</f>
        <v>4197298.3899999997</v>
      </c>
    </row>
    <row r="35" spans="1:23" ht="15" customHeight="1" x14ac:dyDescent="0.25">
      <c r="A35" s="347" t="s">
        <v>4</v>
      </c>
      <c r="B35" s="307" t="s">
        <v>97</v>
      </c>
      <c r="C35" s="323"/>
      <c r="D35" s="331"/>
      <c r="E35" s="332">
        <f>SUM(E36:E40)</f>
        <v>11063000</v>
      </c>
      <c r="F35" s="332">
        <f>SUM(F36:F40)</f>
        <v>9596822</v>
      </c>
      <c r="G35" s="332">
        <f t="shared" ref="G35:H35" si="24">SUM(G36:G40)</f>
        <v>10432642</v>
      </c>
      <c r="H35" s="332">
        <f t="shared" si="24"/>
        <v>890477.66</v>
      </c>
      <c r="I35" s="332">
        <f>SUM(I36:I40)</f>
        <v>9542164.3399999999</v>
      </c>
      <c r="J35" s="53"/>
      <c r="K35" s="153" t="s">
        <v>21</v>
      </c>
      <c r="L35" s="137">
        <f t="shared" ref="L35:O35" si="25">SUM(L36:L39)</f>
        <v>138</v>
      </c>
      <c r="M35" s="154">
        <f t="shared" si="25"/>
        <v>14596681.620000001</v>
      </c>
      <c r="N35" s="155">
        <f t="shared" si="25"/>
        <v>111</v>
      </c>
      <c r="O35" s="154">
        <f t="shared" si="25"/>
        <v>6930000</v>
      </c>
      <c r="P35" s="89"/>
      <c r="Q35" s="89"/>
      <c r="R35" s="154"/>
      <c r="S35" s="139">
        <f t="shared" ref="S35" si="26">SUM(S36:S39)</f>
        <v>0</v>
      </c>
      <c r="T35" s="53"/>
      <c r="U35" s="156">
        <f t="shared" si="23"/>
        <v>9542164.3399999999</v>
      </c>
      <c r="V35" s="24"/>
      <c r="W35" s="375">
        <f>SUM(W36:W40)</f>
        <v>41431.85</v>
      </c>
    </row>
    <row r="36" spans="1:23" s="96" customFormat="1" ht="15" customHeight="1" x14ac:dyDescent="0.2">
      <c r="A36" s="315" t="s">
        <v>5</v>
      </c>
      <c r="B36" s="320" t="s">
        <v>98</v>
      </c>
      <c r="C36" s="316">
        <v>525</v>
      </c>
      <c r="D36" s="2"/>
      <c r="E36" s="319">
        <v>1500000</v>
      </c>
      <c r="F36" s="319">
        <v>1500000</v>
      </c>
      <c r="G36" s="319">
        <v>1500000</v>
      </c>
      <c r="H36" s="319">
        <v>0</v>
      </c>
      <c r="I36" s="319">
        <f>G36-H36</f>
        <v>1500000</v>
      </c>
      <c r="J36" s="39"/>
      <c r="K36" s="40" t="s">
        <v>50</v>
      </c>
      <c r="L36" s="68">
        <v>27</v>
      </c>
      <c r="M36" s="69">
        <v>2782950.62</v>
      </c>
      <c r="N36" s="70">
        <v>25</v>
      </c>
      <c r="O36" s="71">
        <v>1500000</v>
      </c>
      <c r="P36" s="94"/>
      <c r="Q36" s="94"/>
      <c r="R36" s="37"/>
      <c r="S36" s="72"/>
      <c r="T36" s="39"/>
      <c r="U36" s="73">
        <f t="shared" si="23"/>
        <v>1500000</v>
      </c>
      <c r="V36" s="94"/>
      <c r="W36" s="492">
        <v>8431.85</v>
      </c>
    </row>
    <row r="37" spans="1:23" s="96" customFormat="1" ht="15" customHeight="1" x14ac:dyDescent="0.2">
      <c r="A37" s="350"/>
      <c r="B37" s="320" t="s">
        <v>99</v>
      </c>
      <c r="C37" s="316">
        <v>526</v>
      </c>
      <c r="D37" s="2"/>
      <c r="E37" s="319">
        <v>113000</v>
      </c>
      <c r="F37" s="319">
        <v>113000</v>
      </c>
      <c r="G37" s="319">
        <v>113000</v>
      </c>
      <c r="H37" s="319">
        <v>0</v>
      </c>
      <c r="I37" s="319">
        <f t="shared" ref="I37:I40" si="27">G37-H37</f>
        <v>113000</v>
      </c>
      <c r="J37" s="39"/>
      <c r="K37" s="40" t="s">
        <v>50</v>
      </c>
      <c r="L37" s="68">
        <v>4</v>
      </c>
      <c r="M37" s="69">
        <v>116000</v>
      </c>
      <c r="N37" s="70">
        <v>4</v>
      </c>
      <c r="O37" s="71">
        <v>116000</v>
      </c>
      <c r="P37" s="94"/>
      <c r="Q37" s="94"/>
      <c r="R37" s="37"/>
      <c r="S37" s="72"/>
      <c r="T37" s="39"/>
      <c r="U37" s="73">
        <f t="shared" si="23"/>
        <v>113000</v>
      </c>
      <c r="V37" s="94"/>
      <c r="W37" s="492">
        <v>0</v>
      </c>
    </row>
    <row r="38" spans="1:23" s="96" customFormat="1" ht="15" customHeight="1" x14ac:dyDescent="0.2">
      <c r="A38" s="350"/>
      <c r="B38" s="320" t="s">
        <v>100</v>
      </c>
      <c r="C38" s="316">
        <v>527</v>
      </c>
      <c r="D38" s="2"/>
      <c r="E38" s="319">
        <v>1500000</v>
      </c>
      <c r="F38" s="319">
        <v>1500000</v>
      </c>
      <c r="G38" s="319">
        <v>1500000</v>
      </c>
      <c r="H38" s="319">
        <v>0</v>
      </c>
      <c r="I38" s="319">
        <f t="shared" si="27"/>
        <v>1500000</v>
      </c>
      <c r="J38" s="39"/>
      <c r="K38" s="40" t="s">
        <v>50</v>
      </c>
      <c r="L38" s="68">
        <v>56</v>
      </c>
      <c r="M38" s="69">
        <v>5392806</v>
      </c>
      <c r="N38" s="70">
        <v>51</v>
      </c>
      <c r="O38" s="71">
        <v>2400000</v>
      </c>
      <c r="P38" s="94"/>
      <c r="Q38" s="94"/>
      <c r="R38" s="37"/>
      <c r="S38" s="72"/>
      <c r="T38" s="39"/>
      <c r="U38" s="73">
        <f t="shared" si="23"/>
        <v>1500000</v>
      </c>
      <c r="V38" s="94"/>
      <c r="W38" s="492">
        <v>0</v>
      </c>
    </row>
    <row r="39" spans="1:23" s="96" customFormat="1" ht="15" customHeight="1" x14ac:dyDescent="0.2">
      <c r="A39" s="350"/>
      <c r="B39" s="320" t="s">
        <v>101</v>
      </c>
      <c r="C39" s="316">
        <v>528</v>
      </c>
      <c r="D39" s="2"/>
      <c r="E39" s="319">
        <v>2250000</v>
      </c>
      <c r="F39" s="319">
        <v>2250000</v>
      </c>
      <c r="G39" s="319">
        <v>2250000</v>
      </c>
      <c r="H39" s="319">
        <v>0</v>
      </c>
      <c r="I39" s="319">
        <f t="shared" si="27"/>
        <v>2250000</v>
      </c>
      <c r="J39" s="39"/>
      <c r="K39" s="40" t="s">
        <v>50</v>
      </c>
      <c r="L39" s="68">
        <v>51</v>
      </c>
      <c r="M39" s="69">
        <v>6304925</v>
      </c>
      <c r="N39" s="70">
        <v>31</v>
      </c>
      <c r="O39" s="71">
        <v>2914000</v>
      </c>
      <c r="P39" s="94"/>
      <c r="Q39" s="94"/>
      <c r="R39" s="37"/>
      <c r="S39" s="72"/>
      <c r="T39" s="39"/>
      <c r="U39" s="73">
        <f t="shared" si="23"/>
        <v>2250000</v>
      </c>
      <c r="V39" s="94"/>
      <c r="W39" s="492">
        <v>33000</v>
      </c>
    </row>
    <row r="40" spans="1:23" s="96" customFormat="1" ht="40.5" customHeight="1" x14ac:dyDescent="0.2">
      <c r="A40" s="350"/>
      <c r="B40" s="343" t="s">
        <v>102</v>
      </c>
      <c r="C40" s="316">
        <v>680</v>
      </c>
      <c r="D40" s="2"/>
      <c r="E40" s="319">
        <v>5700000</v>
      </c>
      <c r="F40" s="334">
        <v>4233822</v>
      </c>
      <c r="G40" s="334">
        <v>5069642</v>
      </c>
      <c r="H40" s="334">
        <v>890477.66</v>
      </c>
      <c r="I40" s="334">
        <f t="shared" si="27"/>
        <v>4179164.34</v>
      </c>
      <c r="J40" s="157"/>
      <c r="K40" s="98"/>
      <c r="L40" s="107"/>
      <c r="M40" s="97"/>
      <c r="N40" s="158"/>
      <c r="O40" s="109"/>
      <c r="P40" s="159"/>
      <c r="Q40" s="159"/>
      <c r="R40" s="61"/>
      <c r="S40" s="160"/>
      <c r="T40" s="157"/>
      <c r="U40" s="161">
        <f t="shared" si="23"/>
        <v>4179164.34</v>
      </c>
      <c r="V40" s="159"/>
      <c r="W40" s="493">
        <v>0</v>
      </c>
    </row>
    <row r="41" spans="1:23" ht="30" thickBot="1" x14ac:dyDescent="0.3">
      <c r="A41" s="389" t="s">
        <v>4</v>
      </c>
      <c r="B41" s="388" t="s">
        <v>103</v>
      </c>
      <c r="C41" s="390">
        <v>530</v>
      </c>
      <c r="D41" s="162"/>
      <c r="E41" s="392">
        <v>40000000</v>
      </c>
      <c r="F41" s="393">
        <v>44000000</v>
      </c>
      <c r="G41" s="338">
        <v>44000000</v>
      </c>
      <c r="H41" s="338">
        <v>0</v>
      </c>
      <c r="I41" s="393">
        <f>G41-H41</f>
        <v>44000000</v>
      </c>
      <c r="J41" s="53"/>
      <c r="K41" s="40" t="s">
        <v>51</v>
      </c>
      <c r="L41" s="137">
        <v>49</v>
      </c>
      <c r="M41" s="154">
        <v>92470997</v>
      </c>
      <c r="N41" s="164">
        <v>49</v>
      </c>
      <c r="O41" s="165">
        <v>70773787</v>
      </c>
      <c r="P41" s="89"/>
      <c r="Q41" s="89"/>
      <c r="R41" s="136"/>
      <c r="S41" s="166"/>
      <c r="T41" s="53"/>
      <c r="U41" s="140">
        <f t="shared" si="23"/>
        <v>44000000</v>
      </c>
      <c r="V41" s="24"/>
      <c r="W41" s="498">
        <v>4155866.54</v>
      </c>
    </row>
    <row r="42" spans="1:23" s="82" customFormat="1" ht="18" customHeight="1" thickBot="1" x14ac:dyDescent="0.3">
      <c r="A42" s="310" t="s">
        <v>9</v>
      </c>
      <c r="B42" s="311"/>
      <c r="C42" s="312"/>
      <c r="D42" s="328">
        <v>12</v>
      </c>
      <c r="E42" s="329">
        <f>SUM(E43,E44,E45)</f>
        <v>20000000</v>
      </c>
      <c r="F42" s="329">
        <f t="shared" ref="F42:I42" si="28">SUM(F43,F44,F45)</f>
        <v>19584571.350000001</v>
      </c>
      <c r="G42" s="340">
        <f>SUM(G43:G45)</f>
        <v>19551477.490000002</v>
      </c>
      <c r="H42" s="329">
        <f t="shared" ref="H42" si="29">SUM(H43:H45)</f>
        <v>7598.36</v>
      </c>
      <c r="I42" s="329">
        <f t="shared" si="28"/>
        <v>19543879.130000003</v>
      </c>
      <c r="J42" s="74"/>
      <c r="K42" s="16" t="s">
        <v>21</v>
      </c>
      <c r="L42" s="17">
        <f>SUM(L43:L45)</f>
        <v>38</v>
      </c>
      <c r="M42" s="18">
        <f>SUM(M43:M45)</f>
        <v>33637803.990000002</v>
      </c>
      <c r="N42" s="19">
        <f>SUM(N43:N45)</f>
        <v>34</v>
      </c>
      <c r="O42" s="18">
        <f>SUM(O43:O45)</f>
        <v>27191849.560000002</v>
      </c>
      <c r="P42" s="78"/>
      <c r="Q42" s="78"/>
      <c r="R42" s="18"/>
      <c r="S42" s="21">
        <f t="shared" ref="S42" si="30">SUM(S43,S44,S45)</f>
        <v>0</v>
      </c>
      <c r="T42" s="22"/>
      <c r="U42" s="167">
        <f t="shared" si="23"/>
        <v>19543879.130000003</v>
      </c>
      <c r="V42" s="74"/>
      <c r="W42" s="490">
        <f>SUM(W43:W45)</f>
        <v>213207.91000000003</v>
      </c>
    </row>
    <row r="43" spans="1:23" x14ac:dyDescent="0.25">
      <c r="A43" s="404" t="s">
        <v>4</v>
      </c>
      <c r="B43" s="394" t="s">
        <v>104</v>
      </c>
      <c r="C43" s="396">
        <v>535</v>
      </c>
      <c r="D43" s="397"/>
      <c r="E43" s="398">
        <v>11000000</v>
      </c>
      <c r="F43" s="398">
        <v>10858204.74</v>
      </c>
      <c r="G43" s="351">
        <v>10825110.880000001</v>
      </c>
      <c r="H43" s="351">
        <v>0</v>
      </c>
      <c r="I43" s="398">
        <f>G43-H43</f>
        <v>10825110.880000001</v>
      </c>
      <c r="J43" s="53"/>
      <c r="K43" s="169" t="s">
        <v>37</v>
      </c>
      <c r="L43" s="170">
        <v>8</v>
      </c>
      <c r="M43" s="171">
        <v>12601616.74</v>
      </c>
      <c r="N43" s="172">
        <v>8</v>
      </c>
      <c r="O43" s="173">
        <v>12601616.74</v>
      </c>
      <c r="P43" s="89"/>
      <c r="Q43" s="89"/>
      <c r="R43" s="174"/>
      <c r="S43" s="175"/>
      <c r="T43" s="26"/>
      <c r="U43" s="176">
        <f t="shared" si="23"/>
        <v>10825110.880000001</v>
      </c>
      <c r="V43" s="24"/>
      <c r="W43" s="499">
        <v>120674.23</v>
      </c>
    </row>
    <row r="44" spans="1:23" ht="29.25" x14ac:dyDescent="0.25">
      <c r="A44" s="405" t="s">
        <v>4</v>
      </c>
      <c r="B44" s="394" t="s">
        <v>105</v>
      </c>
      <c r="C44" s="396">
        <v>590</v>
      </c>
      <c r="D44" s="397"/>
      <c r="E44" s="398">
        <v>5000000</v>
      </c>
      <c r="F44" s="398">
        <v>4770501.4400000004</v>
      </c>
      <c r="G44" s="403">
        <v>4770501.4400000004</v>
      </c>
      <c r="H44" s="369">
        <v>7598.36</v>
      </c>
      <c r="I44" s="398">
        <f t="shared" ref="I44:I45" si="31">G44-H44</f>
        <v>4762903.08</v>
      </c>
      <c r="J44" s="53"/>
      <c r="K44" s="125" t="s">
        <v>37</v>
      </c>
      <c r="L44" s="177">
        <v>16</v>
      </c>
      <c r="M44" s="178">
        <v>10267232.82</v>
      </c>
      <c r="N44" s="179">
        <v>16</v>
      </c>
      <c r="O44" s="180">
        <v>10267232.82</v>
      </c>
      <c r="P44" s="89"/>
      <c r="Q44" s="89"/>
      <c r="R44" s="181"/>
      <c r="S44" s="182"/>
      <c r="T44" s="53"/>
      <c r="U44" s="133">
        <f t="shared" si="23"/>
        <v>4762903.08</v>
      </c>
      <c r="V44" s="24"/>
      <c r="W44" s="497">
        <v>71545.100000000006</v>
      </c>
    </row>
    <row r="45" spans="1:23" ht="30" thickBot="1" x14ac:dyDescent="0.3">
      <c r="A45" s="406" t="s">
        <v>4</v>
      </c>
      <c r="B45" s="395" t="s">
        <v>106</v>
      </c>
      <c r="C45" s="399">
        <v>640</v>
      </c>
      <c r="D45" s="400"/>
      <c r="E45" s="401">
        <v>4000000</v>
      </c>
      <c r="F45" s="401">
        <v>3955865.17</v>
      </c>
      <c r="G45" s="402">
        <v>3955865.17</v>
      </c>
      <c r="H45" s="392">
        <v>0</v>
      </c>
      <c r="I45" s="398">
        <f t="shared" si="31"/>
        <v>3955865.17</v>
      </c>
      <c r="J45" s="53"/>
      <c r="K45" s="185" t="s">
        <v>37</v>
      </c>
      <c r="L45" s="186">
        <v>14</v>
      </c>
      <c r="M45" s="187">
        <v>10768954.43</v>
      </c>
      <c r="N45" s="188">
        <v>10</v>
      </c>
      <c r="O45" s="189">
        <v>4323000</v>
      </c>
      <c r="P45" s="89"/>
      <c r="Q45" s="89"/>
      <c r="R45" s="187"/>
      <c r="S45" s="190"/>
      <c r="T45" s="144"/>
      <c r="U45" s="191">
        <f t="shared" si="23"/>
        <v>3955865.17</v>
      </c>
      <c r="V45" s="24"/>
      <c r="W45" s="500">
        <v>20988.58</v>
      </c>
    </row>
    <row r="46" spans="1:23" s="82" customFormat="1" ht="18" customHeight="1" thickBot="1" x14ac:dyDescent="0.3">
      <c r="A46" s="310" t="s">
        <v>10</v>
      </c>
      <c r="B46" s="311"/>
      <c r="C46" s="312"/>
      <c r="D46" s="328">
        <v>13</v>
      </c>
      <c r="E46" s="329">
        <f>SUM(E48,E51,E56:E60,E61,E62,E66,E70,E71,E72,E73)</f>
        <v>178040000</v>
      </c>
      <c r="F46" s="329">
        <f>SUM(F48,F51,F56:F60,F61,F62,F66,F70,F71,F72,F73)</f>
        <v>184225000</v>
      </c>
      <c r="G46" s="329">
        <f t="shared" ref="G46:V46" si="32">SUM(G48,G51,G56:G60,G61,G62,G66,G70,G71,G72,G73)</f>
        <v>182655487.5</v>
      </c>
      <c r="H46" s="329">
        <f t="shared" si="32"/>
        <v>4277967</v>
      </c>
      <c r="I46" s="329">
        <f>SUM(I48,I51,I56:I60,I61,I62,I66,I70,I71,I72,I73)</f>
        <v>178377520.5</v>
      </c>
      <c r="J46" s="329">
        <f t="shared" si="32"/>
        <v>0</v>
      </c>
      <c r="K46" s="329">
        <f t="shared" si="32"/>
        <v>0</v>
      </c>
      <c r="L46" s="329">
        <f t="shared" si="32"/>
        <v>2165</v>
      </c>
      <c r="M46" s="329">
        <f t="shared" si="32"/>
        <v>628800255.52999997</v>
      </c>
      <c r="N46" s="329">
        <f t="shared" si="32"/>
        <v>1825</v>
      </c>
      <c r="O46" s="329">
        <f t="shared" si="32"/>
        <v>258415000</v>
      </c>
      <c r="P46" s="329">
        <f t="shared" si="32"/>
        <v>0</v>
      </c>
      <c r="Q46" s="329">
        <f t="shared" si="32"/>
        <v>0</v>
      </c>
      <c r="R46" s="329">
        <f t="shared" si="32"/>
        <v>0</v>
      </c>
      <c r="S46" s="329">
        <f t="shared" si="32"/>
        <v>0</v>
      </c>
      <c r="T46" s="329">
        <f t="shared" si="32"/>
        <v>0</v>
      </c>
      <c r="U46" s="329">
        <f t="shared" si="32"/>
        <v>173327520.5</v>
      </c>
      <c r="V46" s="329">
        <f t="shared" si="32"/>
        <v>0</v>
      </c>
      <c r="W46" s="329">
        <f>SUM(W47,W65)</f>
        <v>1849303.62</v>
      </c>
    </row>
    <row r="47" spans="1:23" s="82" customFormat="1" ht="18" customHeight="1" thickBot="1" x14ac:dyDescent="0.3">
      <c r="A47" s="408" t="s">
        <v>107</v>
      </c>
      <c r="B47" s="409"/>
      <c r="C47" s="410"/>
      <c r="D47" s="411"/>
      <c r="E47" s="451">
        <f>SUM(E48,E51,E56,E57,E58,E59,E60,E61,E62)</f>
        <v>125000000</v>
      </c>
      <c r="F47" s="451">
        <f t="shared" ref="F47:I47" si="33">SUM(F48,F51,F56,F57,F58,F59,F60,F61,F62)</f>
        <v>127050000</v>
      </c>
      <c r="G47" s="451">
        <f t="shared" si="33"/>
        <v>126501600</v>
      </c>
      <c r="H47" s="451">
        <f t="shared" si="33"/>
        <v>2544155</v>
      </c>
      <c r="I47" s="451">
        <f t="shared" si="33"/>
        <v>123957445</v>
      </c>
      <c r="J47" s="149"/>
      <c r="K47" s="18"/>
      <c r="L47" s="150"/>
      <c r="M47" s="18"/>
      <c r="N47" s="149"/>
      <c r="O47" s="412"/>
      <c r="P47" s="149"/>
      <c r="Q47" s="149"/>
      <c r="R47" s="412"/>
      <c r="S47" s="412"/>
      <c r="T47" s="149"/>
      <c r="U47" s="150"/>
      <c r="V47" s="149"/>
      <c r="W47" s="501">
        <f>SUM(W48,W51,W56:W61,W62)</f>
        <v>1409055.48</v>
      </c>
    </row>
    <row r="48" spans="1:23" s="24" customFormat="1" ht="32.25" customHeight="1" x14ac:dyDescent="0.25">
      <c r="A48" s="322" t="s">
        <v>4</v>
      </c>
      <c r="B48" s="413" t="s">
        <v>108</v>
      </c>
      <c r="C48" s="414"/>
      <c r="D48" s="407"/>
      <c r="E48" s="338">
        <f>SUM(E49,E50)</f>
        <v>52600000</v>
      </c>
      <c r="F48" s="338">
        <f>SUM(F49:F50)</f>
        <v>52600000</v>
      </c>
      <c r="G48" s="476">
        <f>SUM(G49:G50)</f>
        <v>52285000</v>
      </c>
      <c r="H48" s="338">
        <f>SUM(H49:H50)</f>
        <v>0</v>
      </c>
      <c r="I48" s="338">
        <f>SUM(I49:I50)</f>
        <v>52285000</v>
      </c>
      <c r="J48" s="53"/>
      <c r="K48" s="192" t="s">
        <v>21</v>
      </c>
      <c r="L48" s="137">
        <f t="shared" ref="L48:O48" si="34">SUM(L49:L50)</f>
        <v>338</v>
      </c>
      <c r="M48" s="154">
        <f t="shared" si="34"/>
        <v>109448865</v>
      </c>
      <c r="N48" s="164">
        <f t="shared" si="34"/>
        <v>314</v>
      </c>
      <c r="O48" s="165">
        <f t="shared" si="34"/>
        <v>54500000</v>
      </c>
      <c r="R48" s="165"/>
      <c r="S48" s="139">
        <f t="shared" ref="S48" si="35">SUM(S49:S50)</f>
        <v>0</v>
      </c>
      <c r="T48" s="53"/>
      <c r="U48" s="183">
        <f t="shared" si="23"/>
        <v>52285000</v>
      </c>
      <c r="W48" s="375">
        <f>SUM(W49:W50)</f>
        <v>274572</v>
      </c>
    </row>
    <row r="49" spans="1:23" s="94" customFormat="1" ht="12.75" x14ac:dyDescent="0.2">
      <c r="A49" s="350" t="s">
        <v>5</v>
      </c>
      <c r="B49" s="320" t="s">
        <v>109</v>
      </c>
      <c r="C49" s="2">
        <v>595</v>
      </c>
      <c r="D49" s="36"/>
      <c r="E49" s="319">
        <v>30100000</v>
      </c>
      <c r="F49" s="319">
        <v>30100000</v>
      </c>
      <c r="G49" s="477">
        <v>29785000</v>
      </c>
      <c r="H49" s="319">
        <v>0</v>
      </c>
      <c r="I49" s="319">
        <f>G49-H49</f>
        <v>29785000</v>
      </c>
      <c r="J49" s="39"/>
      <c r="K49" s="40" t="s">
        <v>38</v>
      </c>
      <c r="L49" s="68">
        <v>314</v>
      </c>
      <c r="M49" s="69">
        <v>71198865</v>
      </c>
      <c r="N49" s="70">
        <v>290</v>
      </c>
      <c r="O49" s="71">
        <v>31000000</v>
      </c>
      <c r="R49" s="37"/>
      <c r="S49" s="95"/>
      <c r="T49" s="39"/>
      <c r="U49" s="193">
        <f t="shared" si="23"/>
        <v>29785000</v>
      </c>
      <c r="W49" s="492">
        <v>10000</v>
      </c>
    </row>
    <row r="50" spans="1:23" s="94" customFormat="1" ht="12.75" x14ac:dyDescent="0.2">
      <c r="A50" s="317"/>
      <c r="B50" s="321" t="s">
        <v>110</v>
      </c>
      <c r="C50" s="333">
        <v>596</v>
      </c>
      <c r="D50" s="60"/>
      <c r="E50" s="334">
        <v>22500000</v>
      </c>
      <c r="F50" s="334">
        <v>22500000</v>
      </c>
      <c r="G50" s="478">
        <v>22500000</v>
      </c>
      <c r="H50" s="334">
        <v>0</v>
      </c>
      <c r="I50" s="319">
        <f>G50-H50</f>
        <v>22500000</v>
      </c>
      <c r="J50" s="39"/>
      <c r="K50" s="98" t="s">
        <v>38</v>
      </c>
      <c r="L50" s="107">
        <v>24</v>
      </c>
      <c r="M50" s="97">
        <v>38250000</v>
      </c>
      <c r="N50" s="158">
        <v>24</v>
      </c>
      <c r="O50" s="109">
        <v>23500000</v>
      </c>
      <c r="R50" s="61"/>
      <c r="S50" s="194"/>
      <c r="T50" s="39"/>
      <c r="U50" s="195">
        <f t="shared" si="23"/>
        <v>22500000</v>
      </c>
      <c r="W50" s="493">
        <v>264572</v>
      </c>
    </row>
    <row r="51" spans="1:23" s="24" customFormat="1" ht="28.5" x14ac:dyDescent="0.2">
      <c r="A51" s="322" t="s">
        <v>4</v>
      </c>
      <c r="B51" s="415" t="s">
        <v>111</v>
      </c>
      <c r="C51" s="416"/>
      <c r="D51" s="417"/>
      <c r="E51" s="338">
        <f>SUM(E52:E55)</f>
        <v>14000000</v>
      </c>
      <c r="F51" s="338">
        <f>SUM(F52:F55)</f>
        <v>13955000</v>
      </c>
      <c r="G51" s="479">
        <f>SUM(G52:G55)</f>
        <v>14351600</v>
      </c>
      <c r="H51" s="338">
        <f>SUM(H52:H55)</f>
        <v>937300</v>
      </c>
      <c r="I51" s="332">
        <f>SUM(I52:I55)</f>
        <v>13414300</v>
      </c>
      <c r="J51" s="53"/>
      <c r="K51" s="54" t="s">
        <v>21</v>
      </c>
      <c r="L51" s="137">
        <f t="shared" ref="L51:O51" si="36">SUM(L52:L55)</f>
        <v>479</v>
      </c>
      <c r="M51" s="154">
        <f t="shared" si="36"/>
        <v>37253670</v>
      </c>
      <c r="N51" s="155">
        <f t="shared" si="36"/>
        <v>429</v>
      </c>
      <c r="O51" s="154">
        <f t="shared" si="36"/>
        <v>16345000</v>
      </c>
      <c r="R51" s="154"/>
      <c r="S51" s="57">
        <f t="shared" ref="S51" si="37">SUM(S52:S55)</f>
        <v>0</v>
      </c>
      <c r="T51" s="53"/>
      <c r="U51" s="197">
        <f t="shared" si="23"/>
        <v>13414300</v>
      </c>
      <c r="W51" s="494">
        <f>SUM(W52:W55)</f>
        <v>88840</v>
      </c>
    </row>
    <row r="52" spans="1:23" s="59" customFormat="1" ht="16.5" customHeight="1" x14ac:dyDescent="0.2">
      <c r="A52" s="350" t="s">
        <v>5</v>
      </c>
      <c r="B52" s="320" t="s">
        <v>112</v>
      </c>
      <c r="C52" s="316">
        <v>501</v>
      </c>
      <c r="D52" s="2"/>
      <c r="E52" s="319">
        <v>9300000</v>
      </c>
      <c r="F52" s="319">
        <v>9300000</v>
      </c>
      <c r="G52" s="319">
        <v>9845000</v>
      </c>
      <c r="H52" s="319">
        <v>937300</v>
      </c>
      <c r="I52" s="319">
        <f>G52-H52</f>
        <v>8907700</v>
      </c>
      <c r="J52" s="39"/>
      <c r="K52" s="198" t="s">
        <v>45</v>
      </c>
      <c r="L52" s="68">
        <v>263</v>
      </c>
      <c r="M52" s="69">
        <v>28147150</v>
      </c>
      <c r="N52" s="70">
        <v>237</v>
      </c>
      <c r="O52" s="71">
        <v>13545000</v>
      </c>
      <c r="R52" s="105"/>
      <c r="S52" s="106"/>
      <c r="T52" s="39"/>
      <c r="U52" s="193">
        <f t="shared" si="23"/>
        <v>8907700</v>
      </c>
      <c r="W52" s="492">
        <v>73727</v>
      </c>
    </row>
    <row r="53" spans="1:23" s="59" customFormat="1" ht="12.75" x14ac:dyDescent="0.2">
      <c r="A53" s="350"/>
      <c r="B53" s="320" t="s">
        <v>113</v>
      </c>
      <c r="C53" s="2">
        <v>502</v>
      </c>
      <c r="D53" s="2"/>
      <c r="E53" s="319">
        <v>200000</v>
      </c>
      <c r="F53" s="319">
        <v>200000</v>
      </c>
      <c r="G53" s="319">
        <v>172600</v>
      </c>
      <c r="H53" s="319">
        <v>0</v>
      </c>
      <c r="I53" s="319">
        <f t="shared" ref="I53:I54" si="38">G53-H53</f>
        <v>172600</v>
      </c>
      <c r="J53" s="39"/>
      <c r="K53" s="40" t="s">
        <v>28</v>
      </c>
      <c r="L53" s="68">
        <v>49</v>
      </c>
      <c r="M53" s="69">
        <v>326070</v>
      </c>
      <c r="N53" s="70">
        <v>49</v>
      </c>
      <c r="O53" s="71">
        <v>300000</v>
      </c>
      <c r="R53" s="105"/>
      <c r="S53" s="106"/>
      <c r="T53" s="39"/>
      <c r="U53" s="193">
        <f t="shared" si="23"/>
        <v>172600</v>
      </c>
      <c r="W53" s="492">
        <v>15000</v>
      </c>
    </row>
    <row r="54" spans="1:23" s="94" customFormat="1" ht="12.75" x14ac:dyDescent="0.2">
      <c r="A54" s="350"/>
      <c r="B54" s="320" t="s">
        <v>114</v>
      </c>
      <c r="C54" s="2">
        <v>503</v>
      </c>
      <c r="D54" s="2"/>
      <c r="E54" s="319">
        <v>2000000</v>
      </c>
      <c r="F54" s="319">
        <v>2002500</v>
      </c>
      <c r="G54" s="319">
        <v>1895500</v>
      </c>
      <c r="H54" s="319">
        <v>0</v>
      </c>
      <c r="I54" s="319">
        <f t="shared" si="38"/>
        <v>1895500</v>
      </c>
      <c r="J54" s="39"/>
      <c r="K54" s="40" t="s">
        <v>29</v>
      </c>
      <c r="L54" s="68">
        <v>45</v>
      </c>
      <c r="M54" s="69">
        <v>3804500</v>
      </c>
      <c r="N54" s="70">
        <v>35</v>
      </c>
      <c r="O54" s="71">
        <v>1100000</v>
      </c>
      <c r="R54" s="37"/>
      <c r="S54" s="95"/>
      <c r="T54" s="39"/>
      <c r="U54" s="193">
        <f t="shared" si="23"/>
        <v>1895500</v>
      </c>
      <c r="W54" s="492">
        <v>0</v>
      </c>
    </row>
    <row r="55" spans="1:23" s="94" customFormat="1" ht="25.5" x14ac:dyDescent="0.2">
      <c r="A55" s="317"/>
      <c r="B55" s="353" t="s">
        <v>115</v>
      </c>
      <c r="C55" s="333">
        <v>504</v>
      </c>
      <c r="D55" s="333"/>
      <c r="E55" s="334">
        <v>2500000</v>
      </c>
      <c r="F55" s="334">
        <v>2452500</v>
      </c>
      <c r="G55" s="319">
        <v>2438500</v>
      </c>
      <c r="H55" s="319">
        <v>0</v>
      </c>
      <c r="I55" s="334">
        <f>G55-H55</f>
        <v>2438500</v>
      </c>
      <c r="J55" s="39"/>
      <c r="K55" s="98" t="s">
        <v>29</v>
      </c>
      <c r="L55" s="107">
        <v>122</v>
      </c>
      <c r="M55" s="69">
        <v>4975950</v>
      </c>
      <c r="N55" s="70">
        <v>108</v>
      </c>
      <c r="O55" s="71">
        <v>1400000</v>
      </c>
      <c r="R55" s="37"/>
      <c r="S55" s="95"/>
      <c r="T55" s="39"/>
      <c r="U55" s="193">
        <f t="shared" si="23"/>
        <v>2438500</v>
      </c>
      <c r="W55" s="492">
        <v>113</v>
      </c>
    </row>
    <row r="56" spans="1:23" ht="46.5" customHeight="1" x14ac:dyDescent="0.25">
      <c r="A56" s="419" t="s">
        <v>4</v>
      </c>
      <c r="B56" s="418" t="s">
        <v>116</v>
      </c>
      <c r="C56" s="420">
        <v>505</v>
      </c>
      <c r="D56" s="421"/>
      <c r="E56" s="356">
        <v>1250000</v>
      </c>
      <c r="F56" s="356">
        <v>1155000</v>
      </c>
      <c r="G56" s="369">
        <v>1155000</v>
      </c>
      <c r="H56" s="369">
        <v>1855</v>
      </c>
      <c r="I56" s="356">
        <f>G56-H56</f>
        <v>1153145</v>
      </c>
      <c r="J56" s="53"/>
      <c r="K56" s="125" t="s">
        <v>39</v>
      </c>
      <c r="L56" s="115">
        <v>176</v>
      </c>
      <c r="M56" s="124">
        <v>5274879</v>
      </c>
      <c r="N56" s="128">
        <v>95</v>
      </c>
      <c r="O56" s="129">
        <v>1400000</v>
      </c>
      <c r="P56" s="89"/>
      <c r="Q56" s="89"/>
      <c r="R56" s="124"/>
      <c r="S56" s="199"/>
      <c r="T56" s="200"/>
      <c r="U56" s="168">
        <f t="shared" si="23"/>
        <v>1153145</v>
      </c>
      <c r="V56" s="24"/>
      <c r="W56" s="502">
        <v>6502.23</v>
      </c>
    </row>
    <row r="57" spans="1:23" s="24" customFormat="1" ht="29.25" thickBot="1" x14ac:dyDescent="0.25">
      <c r="A57" s="366" t="s">
        <v>4</v>
      </c>
      <c r="B57" s="422" t="s">
        <v>117</v>
      </c>
      <c r="C57" s="367">
        <v>515</v>
      </c>
      <c r="D57" s="368"/>
      <c r="E57" s="369">
        <v>3800000</v>
      </c>
      <c r="F57" s="369">
        <v>3845000</v>
      </c>
      <c r="G57" s="480">
        <v>3845000</v>
      </c>
      <c r="H57" s="480">
        <v>0</v>
      </c>
      <c r="I57" s="356">
        <f t="shared" ref="I57:I61" si="39">G57-H57</f>
        <v>3845000</v>
      </c>
      <c r="J57" s="53"/>
      <c r="K57" s="125" t="s">
        <v>30</v>
      </c>
      <c r="L57" s="126">
        <v>175</v>
      </c>
      <c r="M57" s="116">
        <v>16231553</v>
      </c>
      <c r="N57" s="87">
        <v>175</v>
      </c>
      <c r="O57" s="88">
        <v>4215000</v>
      </c>
      <c r="R57" s="83"/>
      <c r="S57" s="201"/>
      <c r="T57" s="53"/>
      <c r="U57" s="124">
        <f t="shared" si="23"/>
        <v>3845000</v>
      </c>
      <c r="W57" s="502">
        <v>15000</v>
      </c>
    </row>
    <row r="58" spans="1:23" s="24" customFormat="1" ht="28.5" x14ac:dyDescent="0.2">
      <c r="A58" s="366" t="s">
        <v>4</v>
      </c>
      <c r="B58" s="423" t="s">
        <v>118</v>
      </c>
      <c r="C58" s="367">
        <v>600</v>
      </c>
      <c r="D58" s="368"/>
      <c r="E58" s="369">
        <v>1500000</v>
      </c>
      <c r="F58" s="369">
        <v>1500000</v>
      </c>
      <c r="G58" s="369">
        <v>1500000</v>
      </c>
      <c r="H58" s="369">
        <v>0</v>
      </c>
      <c r="I58" s="356">
        <f t="shared" si="39"/>
        <v>1500000</v>
      </c>
      <c r="J58" s="53"/>
      <c r="K58" s="125" t="s">
        <v>39</v>
      </c>
      <c r="L58" s="126">
        <v>16</v>
      </c>
      <c r="M58" s="127">
        <v>1724200</v>
      </c>
      <c r="N58" s="128">
        <v>15</v>
      </c>
      <c r="O58" s="129">
        <v>850000</v>
      </c>
      <c r="R58" s="83"/>
      <c r="S58" s="202"/>
      <c r="T58" s="53"/>
      <c r="U58" s="168">
        <f t="shared" si="23"/>
        <v>1500000</v>
      </c>
      <c r="W58" s="497">
        <v>11354</v>
      </c>
    </row>
    <row r="59" spans="1:23" s="24" customFormat="1" ht="28.5" x14ac:dyDescent="0.2">
      <c r="A59" s="366" t="s">
        <v>4</v>
      </c>
      <c r="B59" s="424" t="s">
        <v>119</v>
      </c>
      <c r="C59" s="367">
        <v>605</v>
      </c>
      <c r="D59" s="368"/>
      <c r="E59" s="425">
        <v>29250000</v>
      </c>
      <c r="F59" s="425">
        <v>29213000</v>
      </c>
      <c r="G59" s="481">
        <v>29213000</v>
      </c>
      <c r="H59" s="482">
        <v>0</v>
      </c>
      <c r="I59" s="356">
        <f t="shared" si="39"/>
        <v>29213000</v>
      </c>
      <c r="J59" s="53"/>
      <c r="K59" s="125" t="s">
        <v>39</v>
      </c>
      <c r="L59" s="126">
        <v>129</v>
      </c>
      <c r="M59" s="127">
        <v>240627629</v>
      </c>
      <c r="N59" s="203">
        <v>115</v>
      </c>
      <c r="O59" s="134">
        <v>109650000</v>
      </c>
      <c r="R59" s="136"/>
      <c r="S59" s="204"/>
      <c r="T59" s="53"/>
      <c r="U59" s="197">
        <f t="shared" si="23"/>
        <v>29213000</v>
      </c>
      <c r="W59" s="503">
        <v>0</v>
      </c>
    </row>
    <row r="60" spans="1:23" s="24" customFormat="1" ht="42.75" x14ac:dyDescent="0.2">
      <c r="A60" s="366" t="s">
        <v>4</v>
      </c>
      <c r="B60" s="426" t="s">
        <v>120</v>
      </c>
      <c r="C60" s="372">
        <v>695</v>
      </c>
      <c r="D60" s="331"/>
      <c r="E60" s="427">
        <v>5000000</v>
      </c>
      <c r="F60" s="427">
        <v>7050000</v>
      </c>
      <c r="G60" s="481">
        <v>6600000</v>
      </c>
      <c r="H60" s="482">
        <v>1550000</v>
      </c>
      <c r="I60" s="356">
        <f t="shared" si="39"/>
        <v>5050000</v>
      </c>
      <c r="J60" s="53"/>
      <c r="K60" s="125"/>
      <c r="L60" s="126"/>
      <c r="M60" s="127"/>
      <c r="N60" s="128"/>
      <c r="O60" s="205"/>
      <c r="R60" s="136"/>
      <c r="S60" s="204"/>
      <c r="T60" s="53"/>
      <c r="U60" s="206"/>
      <c r="W60" s="503">
        <v>500000</v>
      </c>
    </row>
    <row r="61" spans="1:23" s="24" customFormat="1" ht="42.75" x14ac:dyDescent="0.2">
      <c r="A61" s="428" t="s">
        <v>4</v>
      </c>
      <c r="B61" s="365" t="s">
        <v>121</v>
      </c>
      <c r="C61" s="372">
        <v>615</v>
      </c>
      <c r="D61" s="331"/>
      <c r="E61" s="332">
        <v>4000000</v>
      </c>
      <c r="F61" s="332">
        <v>4132000</v>
      </c>
      <c r="G61" s="483">
        <v>3952000</v>
      </c>
      <c r="H61" s="369">
        <v>55000</v>
      </c>
      <c r="I61" s="356">
        <f t="shared" si="39"/>
        <v>3897000</v>
      </c>
      <c r="J61" s="53"/>
      <c r="K61" s="125" t="s">
        <v>31</v>
      </c>
      <c r="L61" s="126">
        <v>69</v>
      </c>
      <c r="M61" s="127">
        <v>6814652</v>
      </c>
      <c r="N61" s="128">
        <v>69</v>
      </c>
      <c r="O61" s="129">
        <v>4000000</v>
      </c>
      <c r="R61" s="124"/>
      <c r="S61" s="199"/>
      <c r="T61" s="200"/>
      <c r="U61" s="127">
        <f t="shared" si="23"/>
        <v>3897000</v>
      </c>
      <c r="W61" s="502">
        <f>70782+442005.25</f>
        <v>512787.25</v>
      </c>
    </row>
    <row r="62" spans="1:23" s="24" customFormat="1" ht="14.25" x14ac:dyDescent="0.2">
      <c r="A62" s="347" t="s">
        <v>4</v>
      </c>
      <c r="B62" s="429" t="s">
        <v>18</v>
      </c>
      <c r="C62" s="430"/>
      <c r="D62" s="431"/>
      <c r="E62" s="332">
        <f>SUM(E63,E64)</f>
        <v>13600000</v>
      </c>
      <c r="F62" s="332">
        <f>SUM(F63:F64)</f>
        <v>13600000</v>
      </c>
      <c r="G62" s="337">
        <f>SUM(G63:G64)</f>
        <v>13600000</v>
      </c>
      <c r="H62" s="338">
        <f>SUM(H63:H64)</f>
        <v>0</v>
      </c>
      <c r="I62" s="332">
        <f>SUM(I63:I64)</f>
        <v>13600000</v>
      </c>
      <c r="J62" s="53"/>
      <c r="K62" s="207" t="s">
        <v>21</v>
      </c>
      <c r="L62" s="55">
        <f>SUM(L63:L64)</f>
        <v>11</v>
      </c>
      <c r="M62" s="52">
        <f>SUM(M63:M64)</f>
        <v>52200000</v>
      </c>
      <c r="N62" s="56">
        <f>SUM(N63:N64)</f>
        <v>10</v>
      </c>
      <c r="O62" s="52">
        <f>SUM(O63:O64)</f>
        <v>13600000</v>
      </c>
      <c r="R62" s="154"/>
      <c r="S62" s="139">
        <f t="shared" ref="S62" si="40">SUM(S63:S64)</f>
        <v>0</v>
      </c>
      <c r="T62" s="53"/>
      <c r="U62" s="197">
        <f t="shared" si="23"/>
        <v>13600000</v>
      </c>
      <c r="W62" s="494">
        <f t="shared" ref="W62:W69" si="41">R62-S62</f>
        <v>0</v>
      </c>
    </row>
    <row r="63" spans="1:23" s="24" customFormat="1" ht="14.25" x14ac:dyDescent="0.2">
      <c r="A63" s="350" t="s">
        <v>5</v>
      </c>
      <c r="B63" s="320" t="s">
        <v>19</v>
      </c>
      <c r="C63" s="432">
        <v>650</v>
      </c>
      <c r="D63" s="433"/>
      <c r="E63" s="319">
        <v>7300000</v>
      </c>
      <c r="F63" s="319">
        <v>7300000</v>
      </c>
      <c r="G63" s="484">
        <v>7300000</v>
      </c>
      <c r="H63" s="319">
        <v>0</v>
      </c>
      <c r="I63" s="319">
        <f>G63-H63</f>
        <v>7300000</v>
      </c>
      <c r="J63" s="53"/>
      <c r="K63" s="40" t="s">
        <v>43</v>
      </c>
      <c r="L63" s="208">
        <v>8</v>
      </c>
      <c r="M63" s="209">
        <v>31950000</v>
      </c>
      <c r="N63" s="68">
        <v>7</v>
      </c>
      <c r="O63" s="142">
        <v>7300000</v>
      </c>
      <c r="R63" s="136"/>
      <c r="S63" s="210"/>
      <c r="T63" s="53"/>
      <c r="U63" s="193">
        <f t="shared" si="23"/>
        <v>7300000</v>
      </c>
      <c r="W63" s="504">
        <f t="shared" si="41"/>
        <v>0</v>
      </c>
    </row>
    <row r="64" spans="1:23" s="24" customFormat="1" ht="14.25" x14ac:dyDescent="0.2">
      <c r="A64" s="419"/>
      <c r="B64" s="434" t="s">
        <v>20</v>
      </c>
      <c r="C64" s="435">
        <v>651</v>
      </c>
      <c r="D64" s="436"/>
      <c r="E64" s="334">
        <v>6300000</v>
      </c>
      <c r="F64" s="334">
        <v>6300000</v>
      </c>
      <c r="G64" s="357">
        <v>6300000</v>
      </c>
      <c r="H64" s="334">
        <v>0</v>
      </c>
      <c r="I64" s="334">
        <f>G64-H64</f>
        <v>6300000</v>
      </c>
      <c r="J64" s="53"/>
      <c r="K64" s="98" t="s">
        <v>43</v>
      </c>
      <c r="L64" s="208">
        <v>3</v>
      </c>
      <c r="M64" s="209">
        <v>20250000</v>
      </c>
      <c r="N64" s="107">
        <v>3</v>
      </c>
      <c r="O64" s="142">
        <v>6300000</v>
      </c>
      <c r="R64" s="83"/>
      <c r="S64" s="210"/>
      <c r="T64" s="53"/>
      <c r="U64" s="195">
        <f t="shared" si="23"/>
        <v>6300000</v>
      </c>
      <c r="W64" s="505">
        <f t="shared" si="41"/>
        <v>0</v>
      </c>
    </row>
    <row r="65" spans="1:23" s="441" customFormat="1" x14ac:dyDescent="0.25">
      <c r="A65" s="437" t="s">
        <v>122</v>
      </c>
      <c r="B65" s="438"/>
      <c r="C65" s="439"/>
      <c r="D65" s="440"/>
      <c r="E65" s="450">
        <f>SUM(E66,E70,E71,E72,E73)</f>
        <v>53040000</v>
      </c>
      <c r="F65" s="450">
        <f t="shared" ref="F65:V65" si="42">SUM(F66,F70,F71,F72,F73)</f>
        <v>57175000</v>
      </c>
      <c r="G65" s="450">
        <f t="shared" si="42"/>
        <v>56153887.5</v>
      </c>
      <c r="H65" s="450">
        <f t="shared" si="42"/>
        <v>1733812</v>
      </c>
      <c r="I65" s="450">
        <f t="shared" si="42"/>
        <v>54420075.5</v>
      </c>
      <c r="J65" s="450">
        <f t="shared" si="42"/>
        <v>0</v>
      </c>
      <c r="K65" s="450">
        <f t="shared" si="42"/>
        <v>0</v>
      </c>
      <c r="L65" s="450">
        <f t="shared" si="42"/>
        <v>772</v>
      </c>
      <c r="M65" s="450">
        <f t="shared" si="42"/>
        <v>159224807.52999997</v>
      </c>
      <c r="N65" s="450">
        <f t="shared" si="42"/>
        <v>603</v>
      </c>
      <c r="O65" s="450">
        <f t="shared" si="42"/>
        <v>53855000</v>
      </c>
      <c r="P65" s="450">
        <f t="shared" si="42"/>
        <v>0</v>
      </c>
      <c r="Q65" s="450">
        <f t="shared" si="42"/>
        <v>0</v>
      </c>
      <c r="R65" s="450">
        <f t="shared" si="42"/>
        <v>0</v>
      </c>
      <c r="S65" s="450">
        <f t="shared" si="42"/>
        <v>0</v>
      </c>
      <c r="T65" s="450">
        <f t="shared" si="42"/>
        <v>0</v>
      </c>
      <c r="U65" s="450">
        <f t="shared" si="42"/>
        <v>54420075.5</v>
      </c>
      <c r="V65" s="450">
        <f t="shared" si="42"/>
        <v>0</v>
      </c>
      <c r="W65" s="450">
        <f>SUM(W66,W70,W71,W72,W73)</f>
        <v>440248.14</v>
      </c>
    </row>
    <row r="66" spans="1:23" s="24" customFormat="1" ht="14.25" x14ac:dyDescent="0.2">
      <c r="A66" s="322" t="s">
        <v>4</v>
      </c>
      <c r="B66" s="307" t="s">
        <v>123</v>
      </c>
      <c r="C66" s="416"/>
      <c r="D66" s="417"/>
      <c r="E66" s="338">
        <f>SUM(E67,E68,E69)</f>
        <v>13050000</v>
      </c>
      <c r="F66" s="338">
        <f>SUM(F67:F69)</f>
        <v>13050000</v>
      </c>
      <c r="G66" s="479">
        <f>SUM(G67:G69)</f>
        <v>12538881.5</v>
      </c>
      <c r="H66" s="338">
        <f t="shared" ref="H66" si="43">SUM(H67:H69)</f>
        <v>220500</v>
      </c>
      <c r="I66" s="338">
        <f>SUM(I67:I69)</f>
        <v>12318381.5</v>
      </c>
      <c r="J66" s="53"/>
      <c r="K66" s="246" t="s">
        <v>21</v>
      </c>
      <c r="L66" s="137">
        <f>SUM(L67:L69)</f>
        <v>102</v>
      </c>
      <c r="M66" s="154">
        <f>SUM(M67:M69)</f>
        <v>25336269.330000002</v>
      </c>
      <c r="N66" s="155">
        <f>SUM(N67:N69)</f>
        <v>94</v>
      </c>
      <c r="O66" s="154">
        <f>SUM(O67:O69)</f>
        <v>13500000</v>
      </c>
      <c r="R66" s="154"/>
      <c r="S66" s="154">
        <f t="shared" ref="S66" si="44">SUM(S67:S69)</f>
        <v>0</v>
      </c>
      <c r="T66" s="53"/>
      <c r="U66" s="183">
        <f t="shared" si="23"/>
        <v>12318381.5</v>
      </c>
      <c r="W66" s="375">
        <f t="shared" si="41"/>
        <v>0</v>
      </c>
    </row>
    <row r="67" spans="1:23" s="59" customFormat="1" ht="12.75" x14ac:dyDescent="0.2">
      <c r="A67" s="315" t="s">
        <v>5</v>
      </c>
      <c r="B67" s="320" t="s">
        <v>124</v>
      </c>
      <c r="C67" s="316">
        <v>550</v>
      </c>
      <c r="D67" s="2"/>
      <c r="E67" s="319">
        <v>10550000</v>
      </c>
      <c r="F67" s="319">
        <v>10550000</v>
      </c>
      <c r="G67" s="484">
        <v>10350000</v>
      </c>
      <c r="H67" s="319">
        <v>200000</v>
      </c>
      <c r="I67" s="319">
        <f>G67-H67</f>
        <v>10150000</v>
      </c>
      <c r="J67" s="39"/>
      <c r="K67" s="40" t="s">
        <v>40</v>
      </c>
      <c r="L67" s="68">
        <v>62</v>
      </c>
      <c r="M67" s="69">
        <v>21324925.120000001</v>
      </c>
      <c r="N67" s="70">
        <v>54</v>
      </c>
      <c r="O67" s="71">
        <v>10500000</v>
      </c>
      <c r="R67" s="37"/>
      <c r="S67" s="95"/>
      <c r="T67" s="39"/>
      <c r="U67" s="193">
        <f t="shared" si="23"/>
        <v>10150000</v>
      </c>
      <c r="W67" s="492">
        <f t="shared" si="41"/>
        <v>0</v>
      </c>
    </row>
    <row r="68" spans="1:23" s="59" customFormat="1" ht="12.75" x14ac:dyDescent="0.2">
      <c r="A68" s="350"/>
      <c r="B68" s="2" t="s">
        <v>125</v>
      </c>
      <c r="C68" s="316">
        <v>551</v>
      </c>
      <c r="D68" s="2"/>
      <c r="E68" s="319">
        <v>1500000</v>
      </c>
      <c r="F68" s="319">
        <v>1300000</v>
      </c>
      <c r="G68" s="484">
        <v>1140000</v>
      </c>
      <c r="H68" s="319">
        <v>20500</v>
      </c>
      <c r="I68" s="319">
        <f t="shared" ref="I68:I69" si="45">G68-H68</f>
        <v>1119500</v>
      </c>
      <c r="J68" s="39"/>
      <c r="K68" s="40" t="s">
        <v>40</v>
      </c>
      <c r="L68" s="68">
        <v>30</v>
      </c>
      <c r="M68" s="69">
        <v>1305041</v>
      </c>
      <c r="N68" s="70">
        <v>30</v>
      </c>
      <c r="O68" s="71">
        <v>1305041</v>
      </c>
      <c r="R68" s="37"/>
      <c r="S68" s="95"/>
      <c r="T68" s="39"/>
      <c r="U68" s="193">
        <f t="shared" si="23"/>
        <v>1119500</v>
      </c>
      <c r="W68" s="492">
        <f t="shared" si="41"/>
        <v>0</v>
      </c>
    </row>
    <row r="69" spans="1:23" s="94" customFormat="1" ht="25.5" x14ac:dyDescent="0.2">
      <c r="A69" s="317"/>
      <c r="B69" s="324" t="s">
        <v>126</v>
      </c>
      <c r="C69" s="324">
        <v>552</v>
      </c>
      <c r="D69" s="333"/>
      <c r="E69" s="334">
        <v>1000000</v>
      </c>
      <c r="F69" s="334">
        <v>1200000</v>
      </c>
      <c r="G69" s="357">
        <v>1048881.5</v>
      </c>
      <c r="H69" s="334">
        <v>0</v>
      </c>
      <c r="I69" s="334">
        <f t="shared" si="45"/>
        <v>1048881.5</v>
      </c>
      <c r="J69" s="157"/>
      <c r="K69" s="98" t="s">
        <v>40</v>
      </c>
      <c r="L69" s="107">
        <v>10</v>
      </c>
      <c r="M69" s="97">
        <v>2706303.21</v>
      </c>
      <c r="N69" s="158">
        <v>10</v>
      </c>
      <c r="O69" s="211">
        <v>1694959</v>
      </c>
      <c r="P69" s="159"/>
      <c r="Q69" s="159"/>
      <c r="R69" s="61"/>
      <c r="S69" s="194"/>
      <c r="T69" s="157"/>
      <c r="U69" s="195">
        <f t="shared" si="23"/>
        <v>1048881.5</v>
      </c>
      <c r="V69" s="159"/>
      <c r="W69" s="493">
        <f t="shared" si="41"/>
        <v>0</v>
      </c>
    </row>
    <row r="70" spans="1:23" s="141" customFormat="1" ht="28.5" x14ac:dyDescent="0.2">
      <c r="A70" s="419" t="s">
        <v>4</v>
      </c>
      <c r="B70" s="370" t="s">
        <v>127</v>
      </c>
      <c r="C70" s="420">
        <v>555</v>
      </c>
      <c r="D70" s="421"/>
      <c r="E70" s="356">
        <v>15000000</v>
      </c>
      <c r="F70" s="356">
        <v>18135000</v>
      </c>
      <c r="G70" s="485">
        <v>17625006</v>
      </c>
      <c r="H70" s="356">
        <v>540577</v>
      </c>
      <c r="I70" s="356">
        <f>G70-H70</f>
        <v>17084429</v>
      </c>
      <c r="J70" s="53"/>
      <c r="K70" s="114" t="s">
        <v>46</v>
      </c>
      <c r="L70" s="115">
        <v>563</v>
      </c>
      <c r="M70" s="116">
        <v>58587326</v>
      </c>
      <c r="N70" s="117">
        <v>416</v>
      </c>
      <c r="O70" s="212">
        <v>21465000</v>
      </c>
      <c r="R70" s="83"/>
      <c r="S70" s="213"/>
      <c r="T70" s="53"/>
      <c r="U70" s="83">
        <f t="shared" ref="U70:U97" si="46">G70-H70</f>
        <v>17084429</v>
      </c>
      <c r="W70" s="496">
        <v>349186.65</v>
      </c>
    </row>
    <row r="71" spans="1:23" s="94" customFormat="1" x14ac:dyDescent="0.25">
      <c r="A71" s="442" t="s">
        <v>4</v>
      </c>
      <c r="B71" s="443" t="s">
        <v>11</v>
      </c>
      <c r="C71" s="444">
        <v>670</v>
      </c>
      <c r="D71" s="2"/>
      <c r="E71" s="445">
        <v>11790000</v>
      </c>
      <c r="F71" s="338">
        <v>11790000</v>
      </c>
      <c r="G71" s="374">
        <v>11790000</v>
      </c>
      <c r="H71" s="338">
        <v>950000</v>
      </c>
      <c r="I71" s="369">
        <f t="shared" ref="I71:I72" si="47">G71-H71</f>
        <v>10840000</v>
      </c>
      <c r="J71" s="39"/>
      <c r="K71" s="125" t="s">
        <v>42</v>
      </c>
      <c r="L71" s="137">
        <v>33</v>
      </c>
      <c r="M71" s="154">
        <v>68127165</v>
      </c>
      <c r="N71" s="164">
        <v>27</v>
      </c>
      <c r="O71" s="165">
        <v>13090000</v>
      </c>
      <c r="R71" s="47"/>
      <c r="S71" s="95"/>
      <c r="T71" s="39"/>
      <c r="U71" s="168">
        <f t="shared" si="46"/>
        <v>10840000</v>
      </c>
      <c r="W71" s="497">
        <v>19000</v>
      </c>
    </row>
    <row r="72" spans="1:23" ht="29.25" customHeight="1" x14ac:dyDescent="0.25">
      <c r="A72" s="366" t="s">
        <v>4</v>
      </c>
      <c r="B72" s="446" t="s">
        <v>128</v>
      </c>
      <c r="C72" s="367">
        <v>610</v>
      </c>
      <c r="D72" s="368"/>
      <c r="E72" s="369">
        <v>12500000</v>
      </c>
      <c r="F72" s="369">
        <v>12500000</v>
      </c>
      <c r="G72" s="483">
        <v>12500000</v>
      </c>
      <c r="H72" s="369">
        <v>0</v>
      </c>
      <c r="I72" s="369">
        <f t="shared" si="47"/>
        <v>12500000</v>
      </c>
      <c r="J72" s="53"/>
      <c r="K72" s="125" t="s">
        <v>41</v>
      </c>
      <c r="L72" s="126">
        <v>8</v>
      </c>
      <c r="M72" s="127">
        <v>4950000</v>
      </c>
      <c r="N72" s="128">
        <v>8</v>
      </c>
      <c r="O72" s="129">
        <v>4950000</v>
      </c>
      <c r="P72" s="89"/>
      <c r="Q72" s="89"/>
      <c r="R72" s="83"/>
      <c r="S72" s="199"/>
      <c r="T72" s="53"/>
      <c r="U72" s="168">
        <f t="shared" si="46"/>
        <v>12500000</v>
      </c>
      <c r="V72" s="24"/>
      <c r="W72" s="497">
        <v>0</v>
      </c>
    </row>
    <row r="73" spans="1:23" ht="29.25" customHeight="1" thickBot="1" x14ac:dyDescent="0.3">
      <c r="A73" s="389" t="s">
        <v>4</v>
      </c>
      <c r="B73" s="447" t="s">
        <v>129</v>
      </c>
      <c r="C73" s="448">
        <v>655</v>
      </c>
      <c r="D73" s="449"/>
      <c r="E73" s="392">
        <v>700000</v>
      </c>
      <c r="F73" s="392">
        <v>1700000</v>
      </c>
      <c r="G73" s="402">
        <v>1700000</v>
      </c>
      <c r="H73" s="393">
        <v>22735</v>
      </c>
      <c r="I73" s="392">
        <f>G73-H73</f>
        <v>1677265</v>
      </c>
      <c r="J73" s="144"/>
      <c r="K73" s="185" t="s">
        <v>27</v>
      </c>
      <c r="L73" s="214">
        <v>66</v>
      </c>
      <c r="M73" s="184">
        <v>2224047.2000000002</v>
      </c>
      <c r="N73" s="214">
        <v>58</v>
      </c>
      <c r="O73" s="163">
        <v>850000</v>
      </c>
      <c r="P73" s="148"/>
      <c r="Q73" s="148"/>
      <c r="R73" s="163"/>
      <c r="S73" s="215"/>
      <c r="T73" s="144"/>
      <c r="U73" s="143">
        <f t="shared" si="46"/>
        <v>1677265</v>
      </c>
      <c r="V73" s="20"/>
      <c r="W73" s="498">
        <v>72061.490000000005</v>
      </c>
    </row>
    <row r="74" spans="1:23" ht="15.75" thickBot="1" x14ac:dyDescent="0.3">
      <c r="A74" s="452" t="s">
        <v>12</v>
      </c>
      <c r="B74" s="453"/>
      <c r="C74" s="454"/>
      <c r="D74" s="453">
        <v>14</v>
      </c>
      <c r="E74" s="470">
        <f>SUM(E75,E81,E84,E85,E89)</f>
        <v>13675000</v>
      </c>
      <c r="F74" s="470">
        <f>SUM(F75,F81,F84,F85,F89)</f>
        <v>14045212</v>
      </c>
      <c r="G74" s="470">
        <f t="shared" ref="G74:W74" si="48">SUM(G75,G81,G84,G85,G89)</f>
        <v>13569850</v>
      </c>
      <c r="H74" s="470">
        <f t="shared" si="48"/>
        <v>0</v>
      </c>
      <c r="I74" s="470">
        <f t="shared" si="48"/>
        <v>13569850</v>
      </c>
      <c r="J74" s="470">
        <f t="shared" si="48"/>
        <v>0</v>
      </c>
      <c r="K74" s="470">
        <f t="shared" si="48"/>
        <v>0</v>
      </c>
      <c r="L74" s="470">
        <f t="shared" si="48"/>
        <v>94</v>
      </c>
      <c r="M74" s="470">
        <f t="shared" si="48"/>
        <v>16205551</v>
      </c>
      <c r="N74" s="470">
        <f t="shared" si="48"/>
        <v>89</v>
      </c>
      <c r="O74" s="470">
        <f t="shared" si="48"/>
        <v>15272827</v>
      </c>
      <c r="P74" s="470">
        <f t="shared" si="48"/>
        <v>0</v>
      </c>
      <c r="Q74" s="470">
        <f t="shared" si="48"/>
        <v>0</v>
      </c>
      <c r="R74" s="470">
        <f t="shared" si="48"/>
        <v>0</v>
      </c>
      <c r="S74" s="470">
        <f t="shared" si="48"/>
        <v>0</v>
      </c>
      <c r="T74" s="470">
        <f t="shared" si="48"/>
        <v>0</v>
      </c>
      <c r="U74" s="470">
        <f t="shared" si="48"/>
        <v>13569850</v>
      </c>
      <c r="V74" s="470">
        <f t="shared" si="48"/>
        <v>0</v>
      </c>
      <c r="W74" s="470">
        <f t="shared" si="48"/>
        <v>267182.64</v>
      </c>
    </row>
    <row r="75" spans="1:23" ht="15" customHeight="1" x14ac:dyDescent="0.25">
      <c r="A75" s="322" t="s">
        <v>4</v>
      </c>
      <c r="B75" s="1" t="s">
        <v>130</v>
      </c>
      <c r="C75" s="416"/>
      <c r="D75" s="417"/>
      <c r="E75" s="338">
        <f>SUM(E76,E77,E78,E79,E80)</f>
        <v>2625000</v>
      </c>
      <c r="F75" s="338">
        <f>SUM(F76:F80)</f>
        <v>2625000</v>
      </c>
      <c r="G75" s="479">
        <f>SUM(G76:G80)</f>
        <v>2500000</v>
      </c>
      <c r="H75" s="338">
        <f>SUM(H76:H80)</f>
        <v>0</v>
      </c>
      <c r="I75" s="318">
        <f>SUM(I76:I80)</f>
        <v>2500000</v>
      </c>
      <c r="J75" s="53"/>
      <c r="K75" s="27" t="s">
        <v>21</v>
      </c>
      <c r="L75" s="137">
        <f>SUM(L76:L80)</f>
        <v>16</v>
      </c>
      <c r="M75" s="138">
        <f>SUM(M76:M80)</f>
        <v>3644724</v>
      </c>
      <c r="N75" s="137">
        <f>SUM(N76:N80)</f>
        <v>16</v>
      </c>
      <c r="O75" s="154">
        <f>SUM(O76:O80)</f>
        <v>3000000</v>
      </c>
      <c r="P75" s="89"/>
      <c r="Q75" s="89"/>
      <c r="R75" s="154"/>
      <c r="S75" s="139">
        <f t="shared" ref="S75" si="49">SUM(S76:S80)</f>
        <v>0</v>
      </c>
      <c r="T75" s="53"/>
      <c r="U75" s="219">
        <f t="shared" si="46"/>
        <v>2500000</v>
      </c>
      <c r="V75" s="24"/>
      <c r="W75" s="491">
        <f>SUM(W76:W80)</f>
        <v>0</v>
      </c>
    </row>
    <row r="76" spans="1:23" s="96" customFormat="1" ht="15" customHeight="1" x14ac:dyDescent="0.2">
      <c r="A76" s="315" t="s">
        <v>5</v>
      </c>
      <c r="B76" s="316" t="s">
        <v>131</v>
      </c>
      <c r="C76" s="316">
        <v>575</v>
      </c>
      <c r="D76" s="2"/>
      <c r="E76" s="319">
        <v>1375000</v>
      </c>
      <c r="F76" s="319">
        <v>1200000</v>
      </c>
      <c r="G76" s="319">
        <v>1200000</v>
      </c>
      <c r="H76" s="319">
        <v>0</v>
      </c>
      <c r="I76" s="319">
        <f>G76-H76</f>
        <v>1200000</v>
      </c>
      <c r="J76" s="39"/>
      <c r="K76" s="40" t="s">
        <v>32</v>
      </c>
      <c r="L76" s="68">
        <v>5</v>
      </c>
      <c r="M76" s="142">
        <v>1624000</v>
      </c>
      <c r="N76" s="68">
        <v>5</v>
      </c>
      <c r="O76" s="37">
        <v>1250000</v>
      </c>
      <c r="P76" s="94"/>
      <c r="Q76" s="94"/>
      <c r="R76" s="37"/>
      <c r="S76" s="95"/>
      <c r="T76" s="39"/>
      <c r="U76" s="220">
        <f t="shared" si="46"/>
        <v>1200000</v>
      </c>
      <c r="V76" s="59"/>
      <c r="W76" s="492">
        <f>R76-S76</f>
        <v>0</v>
      </c>
    </row>
    <row r="77" spans="1:23" s="96" customFormat="1" ht="15" customHeight="1" x14ac:dyDescent="0.2">
      <c r="A77" s="350"/>
      <c r="B77" s="316" t="s">
        <v>132</v>
      </c>
      <c r="C77" s="316">
        <v>576</v>
      </c>
      <c r="D77" s="2"/>
      <c r="E77" s="319">
        <v>450000</v>
      </c>
      <c r="F77" s="319">
        <v>625000</v>
      </c>
      <c r="G77" s="319">
        <v>540000</v>
      </c>
      <c r="H77" s="319">
        <v>0</v>
      </c>
      <c r="I77" s="319">
        <f t="shared" ref="I77:I80" si="50">G77-H77</f>
        <v>540000</v>
      </c>
      <c r="J77" s="39"/>
      <c r="K77" s="40" t="s">
        <v>32</v>
      </c>
      <c r="L77" s="68">
        <v>5</v>
      </c>
      <c r="M77" s="142">
        <v>870000</v>
      </c>
      <c r="N77" s="68">
        <v>5</v>
      </c>
      <c r="O77" s="37">
        <v>750000</v>
      </c>
      <c r="P77" s="94"/>
      <c r="Q77" s="94"/>
      <c r="R77" s="37"/>
      <c r="S77" s="95"/>
      <c r="T77" s="39"/>
      <c r="U77" s="220">
        <f t="shared" si="46"/>
        <v>540000</v>
      </c>
      <c r="V77" s="59"/>
      <c r="W77" s="492">
        <f>R77-S77</f>
        <v>0</v>
      </c>
    </row>
    <row r="78" spans="1:23" s="96" customFormat="1" ht="15" customHeight="1" x14ac:dyDescent="0.2">
      <c r="A78" s="350"/>
      <c r="B78" s="316" t="s">
        <v>133</v>
      </c>
      <c r="C78" s="316">
        <v>577</v>
      </c>
      <c r="D78" s="2"/>
      <c r="E78" s="319">
        <v>300000</v>
      </c>
      <c r="F78" s="319">
        <v>300000</v>
      </c>
      <c r="G78" s="319">
        <v>260000</v>
      </c>
      <c r="H78" s="319">
        <v>0</v>
      </c>
      <c r="I78" s="319">
        <f t="shared" si="50"/>
        <v>260000</v>
      </c>
      <c r="J78" s="39"/>
      <c r="K78" s="40" t="s">
        <v>32</v>
      </c>
      <c r="L78" s="68">
        <v>3</v>
      </c>
      <c r="M78" s="142">
        <v>416590</v>
      </c>
      <c r="N78" s="68">
        <v>3</v>
      </c>
      <c r="O78" s="37">
        <v>400000</v>
      </c>
      <c r="P78" s="94"/>
      <c r="Q78" s="94"/>
      <c r="R78" s="37"/>
      <c r="S78" s="95"/>
      <c r="T78" s="39"/>
      <c r="U78" s="220">
        <f t="shared" si="46"/>
        <v>260000</v>
      </c>
      <c r="V78" s="59"/>
      <c r="W78" s="492">
        <f>R78-S78</f>
        <v>0</v>
      </c>
    </row>
    <row r="79" spans="1:23" s="96" customFormat="1" ht="15" customHeight="1" x14ac:dyDescent="0.2">
      <c r="A79" s="350"/>
      <c r="B79" s="316" t="s">
        <v>134</v>
      </c>
      <c r="C79" s="316">
        <v>578</v>
      </c>
      <c r="D79" s="2"/>
      <c r="E79" s="319">
        <v>300000</v>
      </c>
      <c r="F79" s="319">
        <v>300000</v>
      </c>
      <c r="G79" s="319">
        <v>300000</v>
      </c>
      <c r="H79" s="319">
        <v>0</v>
      </c>
      <c r="I79" s="319">
        <f t="shared" si="50"/>
        <v>300000</v>
      </c>
      <c r="J79" s="39"/>
      <c r="K79" s="40" t="s">
        <v>32</v>
      </c>
      <c r="L79" s="68">
        <v>2</v>
      </c>
      <c r="M79" s="142">
        <v>534134</v>
      </c>
      <c r="N79" s="68">
        <v>2</v>
      </c>
      <c r="O79" s="37">
        <v>400000</v>
      </c>
      <c r="P79" s="94"/>
      <c r="Q79" s="94"/>
      <c r="R79" s="37"/>
      <c r="S79" s="95"/>
      <c r="T79" s="39"/>
      <c r="U79" s="220">
        <f t="shared" si="46"/>
        <v>300000</v>
      </c>
      <c r="V79" s="59"/>
      <c r="W79" s="492">
        <f>R79-S79</f>
        <v>0</v>
      </c>
    </row>
    <row r="80" spans="1:23" s="96" customFormat="1" ht="16.5" customHeight="1" x14ac:dyDescent="0.2">
      <c r="A80" s="350"/>
      <c r="B80" s="316" t="s">
        <v>135</v>
      </c>
      <c r="C80" s="316">
        <v>579</v>
      </c>
      <c r="D80" s="2"/>
      <c r="E80" s="319">
        <v>200000</v>
      </c>
      <c r="F80" s="319">
        <v>200000</v>
      </c>
      <c r="G80" s="319">
        <v>200000</v>
      </c>
      <c r="H80" s="334">
        <v>0</v>
      </c>
      <c r="I80" s="319">
        <f t="shared" si="50"/>
        <v>200000</v>
      </c>
      <c r="J80" s="39"/>
      <c r="K80" s="40" t="s">
        <v>32</v>
      </c>
      <c r="L80" s="68">
        <v>1</v>
      </c>
      <c r="M80" s="142">
        <v>200000</v>
      </c>
      <c r="N80" s="68">
        <v>1</v>
      </c>
      <c r="O80" s="37">
        <v>200000</v>
      </c>
      <c r="P80" s="94"/>
      <c r="Q80" s="94"/>
      <c r="R80" s="37"/>
      <c r="S80" s="95"/>
      <c r="T80" s="39"/>
      <c r="U80" s="220">
        <f t="shared" si="46"/>
        <v>200000</v>
      </c>
      <c r="V80" s="59"/>
      <c r="W80" s="493">
        <v>0</v>
      </c>
    </row>
    <row r="81" spans="1:23" ht="29.25" x14ac:dyDescent="0.25">
      <c r="A81" s="347" t="s">
        <v>4</v>
      </c>
      <c r="B81" s="371" t="s">
        <v>136</v>
      </c>
      <c r="C81" s="348"/>
      <c r="D81" s="331"/>
      <c r="E81" s="332">
        <f>SUM(E82,E83)</f>
        <v>2250000</v>
      </c>
      <c r="F81" s="332">
        <f>SUM(F82:F83)</f>
        <v>2250000</v>
      </c>
      <c r="G81" s="337">
        <f>SUM(G82:G83)</f>
        <v>2249638</v>
      </c>
      <c r="H81" s="332">
        <f t="shared" ref="H81" si="51">SUM(H82:H83)</f>
        <v>0</v>
      </c>
      <c r="I81" s="332">
        <f>SUM(I82:I83)</f>
        <v>2249638</v>
      </c>
      <c r="J81" s="53"/>
      <c r="K81" s="54" t="s">
        <v>21</v>
      </c>
      <c r="L81" s="55">
        <f>SUM(L82:L83)</f>
        <v>54</v>
      </c>
      <c r="M81" s="100">
        <f>SUM(M82:M83)</f>
        <v>4572450</v>
      </c>
      <c r="N81" s="55">
        <f>SUM(N82:N83)</f>
        <v>50</v>
      </c>
      <c r="O81" s="52">
        <f>SUM(O82:O83)</f>
        <v>4434450</v>
      </c>
      <c r="P81" s="89"/>
      <c r="Q81" s="89"/>
      <c r="R81" s="52"/>
      <c r="S81" s="57">
        <f>SUM(S82:S83)</f>
        <v>0</v>
      </c>
      <c r="T81" s="53"/>
      <c r="U81" s="197">
        <f t="shared" si="46"/>
        <v>2249638</v>
      </c>
      <c r="V81" s="141"/>
      <c r="W81" s="375">
        <f>SUM(W82:W83)</f>
        <v>20592</v>
      </c>
    </row>
    <row r="82" spans="1:23" s="96" customFormat="1" ht="25.5" customHeight="1" x14ac:dyDescent="0.2">
      <c r="A82" s="315" t="s">
        <v>5</v>
      </c>
      <c r="B82" s="316" t="s">
        <v>137</v>
      </c>
      <c r="C82" s="2">
        <v>566</v>
      </c>
      <c r="D82" s="2"/>
      <c r="E82" s="319">
        <v>700000</v>
      </c>
      <c r="F82" s="319">
        <v>877000</v>
      </c>
      <c r="G82" s="319">
        <v>876638</v>
      </c>
      <c r="H82" s="319">
        <v>0</v>
      </c>
      <c r="I82" s="319">
        <f>G82-H82</f>
        <v>876638</v>
      </c>
      <c r="J82" s="39"/>
      <c r="K82" s="40" t="s">
        <v>52</v>
      </c>
      <c r="L82" s="68">
        <v>42</v>
      </c>
      <c r="M82" s="142">
        <v>1386450</v>
      </c>
      <c r="N82" s="68">
        <v>38</v>
      </c>
      <c r="O82" s="37">
        <v>1248450</v>
      </c>
      <c r="P82" s="94"/>
      <c r="Q82" s="94"/>
      <c r="R82" s="37"/>
      <c r="S82" s="95"/>
      <c r="T82" s="39"/>
      <c r="U82" s="193">
        <f t="shared" si="46"/>
        <v>876638</v>
      </c>
      <c r="V82" s="59"/>
      <c r="W82" s="492">
        <v>20592</v>
      </c>
    </row>
    <row r="83" spans="1:23" s="96" customFormat="1" ht="19.5" customHeight="1" x14ac:dyDescent="0.2">
      <c r="A83" s="35"/>
      <c r="B83" s="316" t="s">
        <v>138</v>
      </c>
      <c r="C83" s="2">
        <v>675</v>
      </c>
      <c r="D83" s="2"/>
      <c r="E83" s="319">
        <v>1550000</v>
      </c>
      <c r="F83" s="319">
        <v>1373000</v>
      </c>
      <c r="G83" s="319">
        <v>1373000</v>
      </c>
      <c r="H83" s="319">
        <v>0</v>
      </c>
      <c r="I83" s="319">
        <f>G83-H83</f>
        <v>1373000</v>
      </c>
      <c r="J83" s="39"/>
      <c r="K83" s="40" t="s">
        <v>53</v>
      </c>
      <c r="L83" s="68">
        <v>12</v>
      </c>
      <c r="M83" s="142">
        <v>3186000</v>
      </c>
      <c r="N83" s="68">
        <v>12</v>
      </c>
      <c r="O83" s="37">
        <v>3186000</v>
      </c>
      <c r="P83" s="94"/>
      <c r="Q83" s="94"/>
      <c r="R83" s="37"/>
      <c r="S83" s="95"/>
      <c r="T83" s="39"/>
      <c r="U83" s="195">
        <f t="shared" si="46"/>
        <v>1373000</v>
      </c>
      <c r="V83" s="59"/>
      <c r="W83" s="493">
        <v>0</v>
      </c>
    </row>
    <row r="84" spans="1:23" s="223" customFormat="1" ht="15" customHeight="1" x14ac:dyDescent="0.2">
      <c r="A84" s="457" t="s">
        <v>4</v>
      </c>
      <c r="B84" s="455" t="s">
        <v>139</v>
      </c>
      <c r="C84" s="456">
        <v>570</v>
      </c>
      <c r="D84" s="455"/>
      <c r="E84" s="369">
        <v>1500000</v>
      </c>
      <c r="F84" s="332">
        <v>1500000</v>
      </c>
      <c r="G84" s="387">
        <v>1150000</v>
      </c>
      <c r="H84" s="369">
        <v>0</v>
      </c>
      <c r="I84" s="369">
        <f>G84-H84</f>
        <v>1150000</v>
      </c>
      <c r="J84" s="53"/>
      <c r="K84" s="221" t="s">
        <v>58</v>
      </c>
      <c r="L84" s="126">
        <v>6</v>
      </c>
      <c r="M84" s="222">
        <v>1695497</v>
      </c>
      <c r="N84" s="126">
        <v>6</v>
      </c>
      <c r="O84" s="222">
        <v>1695497</v>
      </c>
      <c r="R84" s="224"/>
      <c r="S84" s="199"/>
      <c r="T84" s="225"/>
      <c r="U84" s="124">
        <f t="shared" si="46"/>
        <v>1150000</v>
      </c>
      <c r="V84" s="226"/>
      <c r="W84" s="502">
        <f>R84-S84</f>
        <v>0</v>
      </c>
    </row>
    <row r="85" spans="1:23" s="229" customFormat="1" ht="29.25" x14ac:dyDescent="0.25">
      <c r="A85" s="347" t="s">
        <v>4</v>
      </c>
      <c r="B85" s="371" t="s">
        <v>140</v>
      </c>
      <c r="C85" s="348"/>
      <c r="D85" s="227"/>
      <c r="E85" s="460">
        <f>SUM(E86:E88)</f>
        <v>6900000</v>
      </c>
      <c r="F85" s="332">
        <f>SUM(F86:F87)</f>
        <v>7200212</v>
      </c>
      <c r="G85" s="332">
        <f>SUM(G86:G87)</f>
        <v>7200212</v>
      </c>
      <c r="H85" s="332">
        <f t="shared" ref="H85" si="52">SUM(H86:H87)</f>
        <v>0</v>
      </c>
      <c r="I85" s="332">
        <f>SUM(I86:I87)</f>
        <v>7200212</v>
      </c>
      <c r="J85" s="53"/>
      <c r="K85" s="228" t="s">
        <v>21</v>
      </c>
      <c r="L85" s="55">
        <f>SUM(L86:L87)</f>
        <v>14</v>
      </c>
      <c r="M85" s="100">
        <f>SUM(M86:M87)</f>
        <v>5830000</v>
      </c>
      <c r="N85" s="55">
        <f>SUM(N86:N87)</f>
        <v>13</v>
      </c>
      <c r="O85" s="51">
        <f>SUM(O86:O87)</f>
        <v>5680000</v>
      </c>
      <c r="R85" s="51"/>
      <c r="S85" s="57">
        <f t="shared" ref="S85" si="53">SUM(S86:S87)</f>
        <v>0</v>
      </c>
      <c r="T85" s="225"/>
      <c r="U85" s="197">
        <f t="shared" si="46"/>
        <v>7200212</v>
      </c>
      <c r="W85" s="375">
        <f>R85-S85</f>
        <v>0</v>
      </c>
    </row>
    <row r="86" spans="1:23" s="229" customFormat="1" ht="15" customHeight="1" x14ac:dyDescent="0.2">
      <c r="A86" s="315" t="s">
        <v>5</v>
      </c>
      <c r="B86" s="316" t="s">
        <v>141</v>
      </c>
      <c r="C86" s="2">
        <v>660</v>
      </c>
      <c r="D86" s="230"/>
      <c r="E86" s="319">
        <v>2500000</v>
      </c>
      <c r="F86" s="319">
        <v>1800000</v>
      </c>
      <c r="G86" s="319">
        <v>1800000</v>
      </c>
      <c r="H86" s="319">
        <v>0</v>
      </c>
      <c r="I86" s="319">
        <f>G86-H86</f>
        <v>1800000</v>
      </c>
      <c r="J86" s="39"/>
      <c r="K86" s="231" t="s">
        <v>33</v>
      </c>
      <c r="L86" s="68">
        <v>3</v>
      </c>
      <c r="M86" s="142">
        <v>2600000</v>
      </c>
      <c r="N86" s="68">
        <v>3</v>
      </c>
      <c r="O86" s="37">
        <v>2600000</v>
      </c>
      <c r="R86" s="105"/>
      <c r="S86" s="106"/>
      <c r="T86" s="225"/>
      <c r="U86" s="193">
        <f t="shared" si="46"/>
        <v>1800000</v>
      </c>
      <c r="W86" s="492">
        <f>R86-S86</f>
        <v>0</v>
      </c>
    </row>
    <row r="87" spans="1:23" s="229" customFormat="1" ht="15" customHeight="1" x14ac:dyDescent="0.2">
      <c r="A87" s="350"/>
      <c r="B87" s="316" t="s">
        <v>142</v>
      </c>
      <c r="C87" s="2">
        <v>661</v>
      </c>
      <c r="D87" s="230"/>
      <c r="E87" s="319">
        <v>4000000</v>
      </c>
      <c r="F87" s="319">
        <v>5400212</v>
      </c>
      <c r="G87" s="319">
        <v>5400212</v>
      </c>
      <c r="H87" s="319">
        <v>0</v>
      </c>
      <c r="I87" s="319">
        <f>G87-H87</f>
        <v>5400212</v>
      </c>
      <c r="J87" s="39"/>
      <c r="K87" s="231" t="s">
        <v>33</v>
      </c>
      <c r="L87" s="68">
        <v>11</v>
      </c>
      <c r="M87" s="142">
        <v>3230000</v>
      </c>
      <c r="N87" s="68">
        <v>10</v>
      </c>
      <c r="O87" s="37">
        <v>3080000</v>
      </c>
      <c r="R87" s="105"/>
      <c r="S87" s="106"/>
      <c r="T87" s="225"/>
      <c r="U87" s="193">
        <f t="shared" si="46"/>
        <v>5400212</v>
      </c>
      <c r="W87" s="492">
        <f>R87-S87</f>
        <v>0</v>
      </c>
    </row>
    <row r="88" spans="1:23" s="229" customFormat="1" ht="15" customHeight="1" x14ac:dyDescent="0.2">
      <c r="A88" s="317"/>
      <c r="B88" s="316" t="s">
        <v>143</v>
      </c>
      <c r="C88" s="333">
        <v>662</v>
      </c>
      <c r="D88" s="232"/>
      <c r="E88" s="334">
        <v>400000</v>
      </c>
      <c r="F88" s="334">
        <v>0</v>
      </c>
      <c r="G88" s="334">
        <v>0</v>
      </c>
      <c r="H88" s="334">
        <v>0</v>
      </c>
      <c r="I88" s="334">
        <f>G88-H88</f>
        <v>0</v>
      </c>
      <c r="J88" s="157"/>
      <c r="K88" s="233"/>
      <c r="L88" s="107"/>
      <c r="M88" s="108"/>
      <c r="N88" s="107"/>
      <c r="O88" s="61"/>
      <c r="P88" s="234"/>
      <c r="Q88" s="234"/>
      <c r="R88" s="235"/>
      <c r="S88" s="110"/>
      <c r="T88" s="236"/>
      <c r="U88" s="195"/>
      <c r="V88" s="234"/>
      <c r="W88" s="493"/>
    </row>
    <row r="89" spans="1:23" s="229" customFormat="1" ht="15" customHeight="1" x14ac:dyDescent="0.25">
      <c r="A89" s="322" t="s">
        <v>4</v>
      </c>
      <c r="B89" s="371" t="s">
        <v>144</v>
      </c>
      <c r="C89" s="2"/>
      <c r="D89" s="230"/>
      <c r="E89" s="445">
        <f>SUM(E90:E91)</f>
        <v>400000</v>
      </c>
      <c r="F89" s="338">
        <f>SUM(F90:F91)</f>
        <v>470000</v>
      </c>
      <c r="G89" s="338">
        <f>SUM(G90:G91)</f>
        <v>470000</v>
      </c>
      <c r="H89" s="338">
        <f t="shared" ref="H89" si="54">SUM(H90:H91)</f>
        <v>0</v>
      </c>
      <c r="I89" s="338">
        <f>SUM(I90:I91)</f>
        <v>470000</v>
      </c>
      <c r="J89" s="53"/>
      <c r="K89" s="237" t="s">
        <v>21</v>
      </c>
      <c r="L89" s="137">
        <f>SUM(L90:L91)</f>
        <v>4</v>
      </c>
      <c r="M89" s="138">
        <f>SUM(M90:M91)</f>
        <v>462880</v>
      </c>
      <c r="N89" s="137">
        <f>SUM(N90:N91)</f>
        <v>4</v>
      </c>
      <c r="O89" s="136">
        <f>SUM(O90:O91)</f>
        <v>462880</v>
      </c>
      <c r="R89" s="136"/>
      <c r="S89" s="139">
        <f t="shared" ref="S89" si="55">SUM(S90:S91)</f>
        <v>0</v>
      </c>
      <c r="T89" s="225"/>
      <c r="U89" s="183">
        <f t="shared" si="46"/>
        <v>470000</v>
      </c>
      <c r="W89" s="375">
        <f>SUM(W90:W91)</f>
        <v>246590.64</v>
      </c>
    </row>
    <row r="90" spans="1:23" s="229" customFormat="1" ht="27" customHeight="1" x14ac:dyDescent="0.2">
      <c r="A90" s="315" t="s">
        <v>5</v>
      </c>
      <c r="B90" s="316" t="s">
        <v>145</v>
      </c>
      <c r="C90" s="2">
        <v>665</v>
      </c>
      <c r="D90" s="230"/>
      <c r="E90" s="319">
        <v>200000</v>
      </c>
      <c r="F90" s="319">
        <v>200000</v>
      </c>
      <c r="G90" s="486">
        <v>200000</v>
      </c>
      <c r="H90" s="319">
        <v>0</v>
      </c>
      <c r="I90" s="319">
        <f>G90-H90</f>
        <v>200000</v>
      </c>
      <c r="J90" s="39"/>
      <c r="K90" s="231" t="s">
        <v>34</v>
      </c>
      <c r="L90" s="68">
        <v>1</v>
      </c>
      <c r="M90" s="239">
        <v>200000</v>
      </c>
      <c r="N90" s="68">
        <v>1</v>
      </c>
      <c r="O90" s="238">
        <v>200000</v>
      </c>
      <c r="R90" s="105"/>
      <c r="S90" s="106"/>
      <c r="T90" s="225"/>
      <c r="U90" s="193">
        <f t="shared" si="46"/>
        <v>200000</v>
      </c>
      <c r="W90" s="492">
        <v>190000</v>
      </c>
    </row>
    <row r="91" spans="1:23" s="229" customFormat="1" ht="26.25" thickBot="1" x14ac:dyDescent="0.25">
      <c r="A91" s="350"/>
      <c r="B91" s="316" t="s">
        <v>146</v>
      </c>
      <c r="C91" s="2">
        <v>666</v>
      </c>
      <c r="D91" s="230"/>
      <c r="E91" s="319">
        <v>200000</v>
      </c>
      <c r="F91" s="319">
        <v>270000</v>
      </c>
      <c r="G91" s="319">
        <v>270000</v>
      </c>
      <c r="H91" s="319">
        <v>0</v>
      </c>
      <c r="I91" s="319">
        <f>G91-H91</f>
        <v>270000</v>
      </c>
      <c r="J91" s="39"/>
      <c r="K91" s="231" t="s">
        <v>34</v>
      </c>
      <c r="L91" s="68">
        <v>3</v>
      </c>
      <c r="M91" s="142">
        <v>262880</v>
      </c>
      <c r="N91" s="68">
        <v>3</v>
      </c>
      <c r="O91" s="37">
        <v>262880</v>
      </c>
      <c r="R91" s="105"/>
      <c r="S91" s="106"/>
      <c r="T91" s="225"/>
      <c r="U91" s="193">
        <f t="shared" si="46"/>
        <v>270000</v>
      </c>
      <c r="W91" s="492">
        <v>56590.64</v>
      </c>
    </row>
    <row r="92" spans="1:23" ht="15.75" thickBot="1" x14ac:dyDescent="0.3">
      <c r="A92" s="452" t="s">
        <v>13</v>
      </c>
      <c r="B92" s="453"/>
      <c r="C92" s="454"/>
      <c r="D92" s="453">
        <v>18</v>
      </c>
      <c r="E92" s="470">
        <f>SUM(E93,E98,E101)</f>
        <v>19600000</v>
      </c>
      <c r="F92" s="470">
        <f>SUM(F93,F98,F101)</f>
        <v>23434597</v>
      </c>
      <c r="G92" s="470">
        <f>SUM(G93,G98,G101)</f>
        <v>22956097</v>
      </c>
      <c r="H92" s="470">
        <f>SUM(H93,H98,H101)</f>
        <v>505693.46</v>
      </c>
      <c r="I92" s="470">
        <f>SUM(I93,I98,I101)</f>
        <v>22450403.539999999</v>
      </c>
      <c r="J92" s="520"/>
      <c r="K92" s="241" t="s">
        <v>21</v>
      </c>
      <c r="L92" s="217">
        <f>SUM(L93,L98,L101)</f>
        <v>521</v>
      </c>
      <c r="M92" s="242">
        <f>SUM(M93,M98,M101)</f>
        <v>35336493</v>
      </c>
      <c r="N92" s="218">
        <f>SUM(N93,N98,N101)</f>
        <v>492</v>
      </c>
      <c r="O92" s="243">
        <f>SUM(O93,O98,O101)</f>
        <v>25953500</v>
      </c>
      <c r="P92" s="521"/>
      <c r="Q92" s="521"/>
      <c r="R92" s="243"/>
      <c r="S92" s="23" t="e">
        <f>SUM(S93,#REF!,S98,S101)</f>
        <v>#REF!</v>
      </c>
      <c r="T92" s="244"/>
      <c r="U92" s="81">
        <f t="shared" si="46"/>
        <v>22450403.539999999</v>
      </c>
      <c r="V92" s="32"/>
      <c r="W92" s="490">
        <f>SUM(W93,W98,W101)</f>
        <v>2000</v>
      </c>
    </row>
    <row r="93" spans="1:23" ht="30" customHeight="1" x14ac:dyDescent="0.2">
      <c r="A93" s="322" t="s">
        <v>4</v>
      </c>
      <c r="B93" s="415" t="s">
        <v>147</v>
      </c>
      <c r="C93" s="416"/>
      <c r="D93" s="196"/>
      <c r="E93" s="338">
        <f t="shared" ref="E93:W93" si="56">SUM(E94:E97)</f>
        <v>8100000</v>
      </c>
      <c r="F93" s="338">
        <f t="shared" si="56"/>
        <v>10208497</v>
      </c>
      <c r="G93" s="338">
        <f t="shared" si="56"/>
        <v>9788497</v>
      </c>
      <c r="H93" s="338">
        <f t="shared" si="56"/>
        <v>324000</v>
      </c>
      <c r="I93" s="338">
        <f t="shared" si="56"/>
        <v>9464497</v>
      </c>
      <c r="J93" s="136">
        <f t="shared" si="56"/>
        <v>0</v>
      </c>
      <c r="K93" s="136">
        <f t="shared" si="56"/>
        <v>0</v>
      </c>
      <c r="L93" s="136">
        <f t="shared" si="56"/>
        <v>104</v>
      </c>
      <c r="M93" s="136">
        <f t="shared" si="56"/>
        <v>16155893</v>
      </c>
      <c r="N93" s="136">
        <f t="shared" si="56"/>
        <v>79</v>
      </c>
      <c r="O93" s="136">
        <f t="shared" si="56"/>
        <v>8800000</v>
      </c>
      <c r="P93" s="136">
        <f t="shared" si="56"/>
        <v>0</v>
      </c>
      <c r="Q93" s="136">
        <f t="shared" si="56"/>
        <v>0</v>
      </c>
      <c r="R93" s="136">
        <f t="shared" si="56"/>
        <v>0</v>
      </c>
      <c r="S93" s="136">
        <f t="shared" si="56"/>
        <v>0</v>
      </c>
      <c r="T93" s="136">
        <f t="shared" si="56"/>
        <v>0</v>
      </c>
      <c r="U93" s="136">
        <f t="shared" si="56"/>
        <v>9464497</v>
      </c>
      <c r="V93" s="136">
        <f t="shared" si="56"/>
        <v>0</v>
      </c>
      <c r="W93" s="375">
        <f t="shared" si="56"/>
        <v>2000</v>
      </c>
    </row>
    <row r="94" spans="1:23" s="96" customFormat="1" ht="15" customHeight="1" x14ac:dyDescent="0.2">
      <c r="A94" s="315" t="s">
        <v>5</v>
      </c>
      <c r="B94" s="316" t="s">
        <v>148</v>
      </c>
      <c r="C94" s="316">
        <v>580</v>
      </c>
      <c r="D94" s="36"/>
      <c r="E94" s="319">
        <v>1000000</v>
      </c>
      <c r="F94" s="319">
        <v>800000</v>
      </c>
      <c r="G94" s="319">
        <v>800000</v>
      </c>
      <c r="H94" s="319">
        <v>100000</v>
      </c>
      <c r="I94" s="319">
        <f>G94-H94</f>
        <v>700000</v>
      </c>
      <c r="J94" s="39"/>
      <c r="K94" s="40" t="s">
        <v>54</v>
      </c>
      <c r="L94" s="68">
        <v>18</v>
      </c>
      <c r="M94" s="142">
        <v>2263850</v>
      </c>
      <c r="N94" s="68">
        <v>12</v>
      </c>
      <c r="O94" s="71">
        <v>1200000</v>
      </c>
      <c r="P94" s="94"/>
      <c r="Q94" s="94"/>
      <c r="R94" s="37"/>
      <c r="S94" s="72"/>
      <c r="T94" s="39"/>
      <c r="U94" s="193">
        <f t="shared" si="46"/>
        <v>700000</v>
      </c>
      <c r="V94" s="94"/>
      <c r="W94" s="492">
        <f>R94-S94</f>
        <v>0</v>
      </c>
    </row>
    <row r="95" spans="1:23" s="96" customFormat="1" ht="15" customHeight="1" x14ac:dyDescent="0.2">
      <c r="A95" s="350"/>
      <c r="B95" s="316" t="s">
        <v>149</v>
      </c>
      <c r="C95" s="316">
        <v>581</v>
      </c>
      <c r="D95" s="36"/>
      <c r="E95" s="319">
        <v>400000</v>
      </c>
      <c r="F95" s="319">
        <v>340000</v>
      </c>
      <c r="G95" s="319">
        <v>390000</v>
      </c>
      <c r="H95" s="319">
        <v>210000</v>
      </c>
      <c r="I95" s="319">
        <f t="shared" ref="I95:I97" si="57">G95-H95</f>
        <v>180000</v>
      </c>
      <c r="J95" s="39"/>
      <c r="K95" s="40" t="s">
        <v>54</v>
      </c>
      <c r="L95" s="68">
        <v>28</v>
      </c>
      <c r="M95" s="142">
        <v>1213800</v>
      </c>
      <c r="N95" s="68">
        <v>28</v>
      </c>
      <c r="O95" s="71">
        <v>800000</v>
      </c>
      <c r="P95" s="94"/>
      <c r="Q95" s="94"/>
      <c r="R95" s="37"/>
      <c r="S95" s="72"/>
      <c r="T95" s="39"/>
      <c r="U95" s="193">
        <f t="shared" si="46"/>
        <v>180000</v>
      </c>
      <c r="V95" s="94"/>
      <c r="W95" s="492">
        <f>R95-S95</f>
        <v>0</v>
      </c>
    </row>
    <row r="96" spans="1:23" s="96" customFormat="1" ht="30" customHeight="1" x14ac:dyDescent="0.2">
      <c r="A96" s="350"/>
      <c r="B96" s="316" t="s">
        <v>150</v>
      </c>
      <c r="C96" s="316">
        <v>582</v>
      </c>
      <c r="D96" s="36"/>
      <c r="E96" s="319">
        <v>600000</v>
      </c>
      <c r="F96" s="319">
        <v>600000</v>
      </c>
      <c r="G96" s="319">
        <v>600000</v>
      </c>
      <c r="H96" s="319">
        <v>14000</v>
      </c>
      <c r="I96" s="319">
        <f t="shared" si="57"/>
        <v>586000</v>
      </c>
      <c r="J96" s="39"/>
      <c r="K96" s="40" t="s">
        <v>54</v>
      </c>
      <c r="L96" s="68">
        <v>26</v>
      </c>
      <c r="M96" s="142">
        <v>1138400</v>
      </c>
      <c r="N96" s="68">
        <v>26</v>
      </c>
      <c r="O96" s="71">
        <v>800000</v>
      </c>
      <c r="P96" s="94"/>
      <c r="Q96" s="94"/>
      <c r="R96" s="37"/>
      <c r="S96" s="72"/>
      <c r="T96" s="39"/>
      <c r="U96" s="193">
        <f t="shared" si="46"/>
        <v>586000</v>
      </c>
      <c r="V96" s="94"/>
      <c r="W96" s="492">
        <v>2000</v>
      </c>
    </row>
    <row r="97" spans="1:24" s="96" customFormat="1" ht="29.25" customHeight="1" thickBot="1" x14ac:dyDescent="0.25">
      <c r="A97" s="458"/>
      <c r="B97" s="354" t="s">
        <v>151</v>
      </c>
      <c r="C97" s="354">
        <v>583</v>
      </c>
      <c r="D97" s="522"/>
      <c r="E97" s="461">
        <v>6100000</v>
      </c>
      <c r="F97" s="461">
        <v>8468497</v>
      </c>
      <c r="G97" s="461">
        <v>7998497</v>
      </c>
      <c r="H97" s="461">
        <v>0</v>
      </c>
      <c r="I97" s="461">
        <f t="shared" si="57"/>
        <v>7998497</v>
      </c>
      <c r="J97" s="523"/>
      <c r="K97" s="145" t="s">
        <v>55</v>
      </c>
      <c r="L97" s="146">
        <v>32</v>
      </c>
      <c r="M97" s="147">
        <v>11539843</v>
      </c>
      <c r="N97" s="146">
        <v>13</v>
      </c>
      <c r="O97" s="524">
        <v>6000000</v>
      </c>
      <c r="P97" s="525"/>
      <c r="Q97" s="525"/>
      <c r="R97" s="143"/>
      <c r="S97" s="526"/>
      <c r="T97" s="523"/>
      <c r="U97" s="249">
        <f t="shared" si="46"/>
        <v>7998497</v>
      </c>
      <c r="V97" s="525"/>
      <c r="W97" s="495">
        <v>0</v>
      </c>
    </row>
    <row r="98" spans="1:24" ht="15" customHeight="1" x14ac:dyDescent="0.2">
      <c r="A98" s="322" t="s">
        <v>4</v>
      </c>
      <c r="B98" s="307" t="s">
        <v>152</v>
      </c>
      <c r="C98" s="416"/>
      <c r="D98" s="417"/>
      <c r="E98" s="338">
        <f t="shared" ref="E98:W98" si="58">SUM(E99,E100:E100)</f>
        <v>8000000</v>
      </c>
      <c r="F98" s="338">
        <f t="shared" si="58"/>
        <v>9726100</v>
      </c>
      <c r="G98" s="338">
        <f t="shared" si="58"/>
        <v>9701100</v>
      </c>
      <c r="H98" s="338">
        <f t="shared" si="58"/>
        <v>82640.66</v>
      </c>
      <c r="I98" s="338">
        <f t="shared" si="58"/>
        <v>9618459.3399999999</v>
      </c>
      <c r="J98" s="136">
        <f t="shared" si="58"/>
        <v>0</v>
      </c>
      <c r="K98" s="136">
        <f t="shared" si="58"/>
        <v>0</v>
      </c>
      <c r="L98" s="136">
        <f t="shared" si="58"/>
        <v>265</v>
      </c>
      <c r="M98" s="136">
        <f t="shared" si="58"/>
        <v>15002100</v>
      </c>
      <c r="N98" s="136">
        <f t="shared" si="58"/>
        <v>261</v>
      </c>
      <c r="O98" s="136">
        <f t="shared" si="58"/>
        <v>13175000</v>
      </c>
      <c r="P98" s="136">
        <f t="shared" si="58"/>
        <v>0</v>
      </c>
      <c r="Q98" s="136">
        <f t="shared" si="58"/>
        <v>0</v>
      </c>
      <c r="R98" s="136">
        <f t="shared" si="58"/>
        <v>0</v>
      </c>
      <c r="S98" s="136">
        <f t="shared" si="58"/>
        <v>0</v>
      </c>
      <c r="T98" s="136">
        <f t="shared" si="58"/>
        <v>0</v>
      </c>
      <c r="U98" s="136">
        <f t="shared" si="58"/>
        <v>9618459.3399999999</v>
      </c>
      <c r="V98" s="136">
        <f t="shared" si="58"/>
        <v>0</v>
      </c>
      <c r="W98" s="338">
        <f t="shared" si="58"/>
        <v>0</v>
      </c>
    </row>
    <row r="99" spans="1:24" s="13" customFormat="1" ht="42.75" customHeight="1" x14ac:dyDescent="0.2">
      <c r="A99" s="355" t="s">
        <v>5</v>
      </c>
      <c r="B99" s="343" t="s">
        <v>153</v>
      </c>
      <c r="C99" s="316">
        <v>415</v>
      </c>
      <c r="D99" s="2"/>
      <c r="E99" s="319">
        <v>5200000</v>
      </c>
      <c r="F99" s="319">
        <v>6926100</v>
      </c>
      <c r="G99" s="319">
        <v>6901100</v>
      </c>
      <c r="H99" s="319">
        <v>82640.66</v>
      </c>
      <c r="I99" s="319">
        <f>G99-H99</f>
        <v>6818459.3399999999</v>
      </c>
      <c r="J99" s="39"/>
      <c r="K99" s="40" t="s">
        <v>56</v>
      </c>
      <c r="L99" s="68">
        <v>240</v>
      </c>
      <c r="M99" s="142">
        <v>11302100</v>
      </c>
      <c r="N99" s="68">
        <v>236</v>
      </c>
      <c r="O99" s="71">
        <v>9475000</v>
      </c>
      <c r="P99" s="59"/>
      <c r="Q99" s="59"/>
      <c r="R99" s="37"/>
      <c r="S99" s="72"/>
      <c r="T99" s="39"/>
      <c r="U99" s="193">
        <f t="shared" ref="U99:U104" si="59">G99-H99</f>
        <v>6818459.3399999999</v>
      </c>
      <c r="V99" s="59"/>
      <c r="W99" s="492">
        <v>0</v>
      </c>
    </row>
    <row r="100" spans="1:24" s="159" customFormat="1" ht="38.25" customHeight="1" x14ac:dyDescent="0.2">
      <c r="A100" s="317"/>
      <c r="B100" s="353" t="s">
        <v>154</v>
      </c>
      <c r="C100" s="324">
        <v>416</v>
      </c>
      <c r="D100" s="333"/>
      <c r="E100" s="334">
        <v>2800000</v>
      </c>
      <c r="F100" s="334">
        <v>2800000</v>
      </c>
      <c r="G100" s="334">
        <v>2800000</v>
      </c>
      <c r="H100" s="334">
        <v>0</v>
      </c>
      <c r="I100" s="334">
        <f>G100-H100</f>
        <v>2800000</v>
      </c>
      <c r="J100" s="157"/>
      <c r="K100" s="98" t="s">
        <v>56</v>
      </c>
      <c r="L100" s="107">
        <v>25</v>
      </c>
      <c r="M100" s="108">
        <v>3700000</v>
      </c>
      <c r="N100" s="107">
        <v>25</v>
      </c>
      <c r="O100" s="109">
        <v>3700000</v>
      </c>
      <c r="R100" s="61"/>
      <c r="S100" s="160"/>
      <c r="T100" s="157"/>
      <c r="U100" s="195">
        <f t="shared" si="59"/>
        <v>2800000</v>
      </c>
      <c r="W100" s="493">
        <f>R100-S100</f>
        <v>0</v>
      </c>
    </row>
    <row r="101" spans="1:24" ht="29.25" x14ac:dyDescent="0.25">
      <c r="A101" s="322" t="s">
        <v>4</v>
      </c>
      <c r="B101" s="371" t="s">
        <v>155</v>
      </c>
      <c r="C101" s="2"/>
      <c r="D101" s="245"/>
      <c r="E101" s="338">
        <f>SUM(E102:E103)</f>
        <v>3500000</v>
      </c>
      <c r="F101" s="338">
        <f>SUM(F102:F103)</f>
        <v>3500000</v>
      </c>
      <c r="G101" s="338">
        <f>SUM(G102:G103)</f>
        <v>3466500</v>
      </c>
      <c r="H101" s="338">
        <f>SUM(H102:H103)</f>
        <v>99052.800000000003</v>
      </c>
      <c r="I101" s="338">
        <f>SUM(I102:I103)</f>
        <v>3367447.2</v>
      </c>
      <c r="J101" s="53"/>
      <c r="K101" s="246" t="s">
        <v>21</v>
      </c>
      <c r="L101" s="137">
        <f t="shared" ref="L101:O101" si="60">SUM(L102:L103)</f>
        <v>152</v>
      </c>
      <c r="M101" s="138">
        <f t="shared" si="60"/>
        <v>4178500</v>
      </c>
      <c r="N101" s="137">
        <f t="shared" si="60"/>
        <v>152</v>
      </c>
      <c r="O101" s="136">
        <f t="shared" si="60"/>
        <v>3978500</v>
      </c>
      <c r="P101" s="89"/>
      <c r="Q101" s="89"/>
      <c r="R101" s="136"/>
      <c r="S101" s="139">
        <f t="shared" ref="S101" si="61">SUM(S102:S103)</f>
        <v>0</v>
      </c>
      <c r="T101" s="53"/>
      <c r="U101" s="183">
        <f t="shared" si="59"/>
        <v>3367447.2</v>
      </c>
      <c r="V101" s="24"/>
      <c r="W101" s="375">
        <f>SUM(W102:W103)</f>
        <v>0</v>
      </c>
    </row>
    <row r="102" spans="1:24" ht="27.75" customHeight="1" x14ac:dyDescent="0.25">
      <c r="A102" s="355" t="s">
        <v>5</v>
      </c>
      <c r="B102" s="316" t="s">
        <v>156</v>
      </c>
      <c r="C102" s="2">
        <v>425</v>
      </c>
      <c r="D102" s="245"/>
      <c r="E102" s="319">
        <v>2000000</v>
      </c>
      <c r="F102" s="319">
        <v>2000000</v>
      </c>
      <c r="G102" s="487">
        <v>1966500</v>
      </c>
      <c r="H102" s="319">
        <v>99052.800000000003</v>
      </c>
      <c r="I102" s="319">
        <f>G102-H102</f>
        <v>1867447.2</v>
      </c>
      <c r="J102" s="53"/>
      <c r="K102" s="198" t="s">
        <v>47</v>
      </c>
      <c r="L102" s="68">
        <v>144</v>
      </c>
      <c r="M102" s="142">
        <v>2278500</v>
      </c>
      <c r="N102" s="68">
        <v>144</v>
      </c>
      <c r="O102" s="37">
        <v>2278500</v>
      </c>
      <c r="P102" s="89"/>
      <c r="Q102" s="89"/>
      <c r="R102" s="136"/>
      <c r="S102" s="166"/>
      <c r="T102" s="53"/>
      <c r="U102" s="193">
        <f t="shared" si="59"/>
        <v>1867447.2</v>
      </c>
      <c r="V102" s="141"/>
      <c r="W102" s="492">
        <v>0</v>
      </c>
      <c r="X102" s="3"/>
    </row>
    <row r="103" spans="1:24" ht="27" thickBot="1" x14ac:dyDescent="0.3">
      <c r="A103" s="462"/>
      <c r="B103" s="354" t="s">
        <v>157</v>
      </c>
      <c r="C103" s="459">
        <v>426</v>
      </c>
      <c r="D103" s="247"/>
      <c r="E103" s="461">
        <v>1500000</v>
      </c>
      <c r="F103" s="461">
        <v>1500000</v>
      </c>
      <c r="G103" s="488">
        <v>1500000</v>
      </c>
      <c r="H103" s="461">
        <v>0</v>
      </c>
      <c r="I103" s="461">
        <f>G103-H103</f>
        <v>1500000</v>
      </c>
      <c r="J103" s="144"/>
      <c r="K103" s="145" t="s">
        <v>57</v>
      </c>
      <c r="L103" s="146">
        <v>8</v>
      </c>
      <c r="M103" s="147">
        <v>1900000</v>
      </c>
      <c r="N103" s="146">
        <v>8</v>
      </c>
      <c r="O103" s="143">
        <v>1700000</v>
      </c>
      <c r="P103" s="148"/>
      <c r="Q103" s="148"/>
      <c r="R103" s="163"/>
      <c r="S103" s="248"/>
      <c r="T103" s="144"/>
      <c r="U103" s="249">
        <f t="shared" si="59"/>
        <v>1500000</v>
      </c>
      <c r="V103" s="250"/>
      <c r="W103" s="495">
        <f>R103-S103</f>
        <v>0</v>
      </c>
      <c r="X103" s="3"/>
    </row>
    <row r="104" spans="1:24" s="257" customFormat="1" ht="24" customHeight="1" thickBot="1" x14ac:dyDescent="0.3">
      <c r="A104" s="463" t="s">
        <v>61</v>
      </c>
      <c r="B104" s="251"/>
      <c r="C104" s="251"/>
      <c r="D104" s="251"/>
      <c r="E104" s="471">
        <f>SUM(E6,E18,E29,E34,E42,E46,E74,E92)</f>
        <v>358171000</v>
      </c>
      <c r="F104" s="471">
        <f>SUM(F6,F18,F29,F34,F42,F46,F74,F92)</f>
        <v>373155195.35000002</v>
      </c>
      <c r="G104" s="471">
        <f>SUM(G6,G18,G29,G34,G42,G46,G74,G92)</f>
        <v>364253695.99000001</v>
      </c>
      <c r="H104" s="471">
        <f>SUM(H6,H18,H29,H34,H42,H46,H74,H92)</f>
        <v>8520124.8000000007</v>
      </c>
      <c r="I104" s="471">
        <f>SUM(I6,I18,I29,I34,I42,I46,I74,I92)</f>
        <v>355733571.19</v>
      </c>
      <c r="J104" s="240"/>
      <c r="K104" s="252" t="s">
        <v>21</v>
      </c>
      <c r="L104" s="253" t="e">
        <f>SUM(L6,L18,L29,L34,L42,L46,L74,L92)</f>
        <v>#REF!</v>
      </c>
      <c r="M104" s="254" t="e">
        <f>SUM(M6,M18,M29,M34,M42,M46,M74,M92)</f>
        <v>#REF!</v>
      </c>
      <c r="N104" s="255" t="e">
        <f>SUM(N6,N18,N29,N34,N42,N46,N74,N92)</f>
        <v>#REF!</v>
      </c>
      <c r="O104" s="256" t="e">
        <f>SUM(O6,O18,O29,O34,O42,O46,O74,O92)</f>
        <v>#REF!</v>
      </c>
      <c r="R104" s="256"/>
      <c r="S104" s="258" t="e">
        <f>SUM(S6,S18,S29,S34,S42,S46,S74,S92)</f>
        <v>#REF!</v>
      </c>
      <c r="T104" s="259"/>
      <c r="U104" s="260">
        <f t="shared" si="59"/>
        <v>355733571.19</v>
      </c>
      <c r="W104" s="471">
        <f>SUM(W6,W18,W29,W34,W42,W46,W74,W92)</f>
        <v>7246034.7899999991</v>
      </c>
    </row>
    <row r="105" spans="1:24" ht="15.75" thickBot="1" x14ac:dyDescent="0.3">
      <c r="K105" s="262"/>
      <c r="U105" s="264"/>
      <c r="W105" s="506"/>
    </row>
    <row r="106" spans="1:24" ht="25.5" customHeight="1" thickBot="1" x14ac:dyDescent="0.3">
      <c r="A106" s="529" t="s">
        <v>59</v>
      </c>
      <c r="B106" s="530"/>
      <c r="C106" s="464">
        <v>401</v>
      </c>
      <c r="D106" s="465"/>
      <c r="E106" s="466">
        <v>81336000</v>
      </c>
      <c r="F106" s="466">
        <v>123535205.5</v>
      </c>
      <c r="G106" s="489">
        <v>102781244.65000001</v>
      </c>
      <c r="H106" s="470">
        <v>133610.69</v>
      </c>
      <c r="I106" s="466">
        <f>G106-H106</f>
        <v>102647633.96000001</v>
      </c>
      <c r="J106" s="53"/>
      <c r="K106" s="265"/>
      <c r="L106" s="217">
        <v>123</v>
      </c>
      <c r="M106" s="266">
        <v>100182877.33</v>
      </c>
      <c r="N106" s="218">
        <v>76</v>
      </c>
      <c r="O106" s="243">
        <v>77562850</v>
      </c>
      <c r="R106" s="152">
        <v>3615130.39</v>
      </c>
      <c r="S106" s="267"/>
      <c r="T106" s="267"/>
      <c r="U106" s="152">
        <f>G106-H106</f>
        <v>102647633.96000001</v>
      </c>
      <c r="W106" s="490">
        <f>93730.35+18783+1182.84+115774.95</f>
        <v>229471.14</v>
      </c>
    </row>
    <row r="107" spans="1:24" ht="15.75" thickBot="1" x14ac:dyDescent="0.3">
      <c r="I107" s="268"/>
      <c r="J107" s="9"/>
      <c r="K107" s="263"/>
      <c r="L107" s="261"/>
      <c r="M107" s="269"/>
      <c r="S107" s="9"/>
      <c r="T107" s="10"/>
      <c r="W107" s="507"/>
    </row>
    <row r="108" spans="1:24" ht="15.75" thickBot="1" x14ac:dyDescent="0.3">
      <c r="J108" s="9"/>
      <c r="K108" s="263"/>
      <c r="L108" s="261"/>
      <c r="M108" s="269"/>
      <c r="S108" s="9"/>
      <c r="T108" s="10"/>
      <c r="W108" s="507"/>
    </row>
    <row r="109" spans="1:24" ht="24.75" customHeight="1" thickBot="1" x14ac:dyDescent="0.3">
      <c r="A109" s="531" t="s">
        <v>60</v>
      </c>
      <c r="B109" s="532"/>
      <c r="C109" s="532"/>
      <c r="D109" s="533"/>
      <c r="E109" s="470">
        <f>SUM(E104,E106)</f>
        <v>439507000</v>
      </c>
      <c r="F109" s="470">
        <f>SUM(F104,F106)</f>
        <v>496690400.85000002</v>
      </c>
      <c r="G109" s="470">
        <f t="shared" ref="G109:I109" si="62">SUM(G104,G106)</f>
        <v>467034940.63999999</v>
      </c>
      <c r="H109" s="470">
        <f t="shared" si="62"/>
        <v>8653735.4900000002</v>
      </c>
      <c r="I109" s="470">
        <f t="shared" si="62"/>
        <v>458381205.14999998</v>
      </c>
      <c r="J109" s="240"/>
      <c r="K109" s="216" t="s">
        <v>21</v>
      </c>
      <c r="L109" s="217" t="e">
        <f>SUM(L104,L106,#REF!)</f>
        <v>#REF!</v>
      </c>
      <c r="M109" s="218" t="e">
        <f>SUM(M104,M106,#REF!)</f>
        <v>#REF!</v>
      </c>
      <c r="N109" s="218" t="e">
        <f>SUM(N104,N106,#REF!)</f>
        <v>#REF!</v>
      </c>
      <c r="O109" s="243" t="e">
        <f>SUM(O104,O106,#REF!)</f>
        <v>#REF!</v>
      </c>
      <c r="R109" s="243" t="e">
        <f>SUM(R104,R106,#REF!)</f>
        <v>#REF!</v>
      </c>
      <c r="S109" s="243" t="e">
        <f>SUM(S104,S106,#REF!)</f>
        <v>#REF!</v>
      </c>
      <c r="T109" s="243" t="e">
        <f>SUM(T104,T106,#REF!)</f>
        <v>#REF!</v>
      </c>
      <c r="U109" s="23" t="e">
        <f>SUM(U104,U106,#REF!)</f>
        <v>#REF!</v>
      </c>
      <c r="W109" s="490">
        <f>SUM(W104:W107)</f>
        <v>7475505.9299999988</v>
      </c>
    </row>
    <row r="110" spans="1:24" x14ac:dyDescent="0.25">
      <c r="G110" s="14"/>
      <c r="H110" s="14"/>
      <c r="R110" s="14"/>
      <c r="S110" s="14"/>
      <c r="T110" s="14"/>
      <c r="U110" s="14"/>
      <c r="W110" s="508"/>
    </row>
    <row r="111" spans="1:24" x14ac:dyDescent="0.25">
      <c r="W111" s="508"/>
    </row>
    <row r="112" spans="1:24" x14ac:dyDescent="0.25">
      <c r="U112" s="14">
        <f>U104-I104</f>
        <v>0</v>
      </c>
      <c r="W112" s="508"/>
    </row>
  </sheetData>
  <mergeCells count="3">
    <mergeCell ref="A5:B5"/>
    <mergeCell ref="A106:B106"/>
    <mergeCell ref="A109:D109"/>
  </mergeCells>
  <pageMargins left="0.70866141732283472" right="0.70866141732283472" top="0.78740157480314965" bottom="0.78740157480314965" header="0.31496062992125984" footer="0.31496062992125984"/>
  <pageSetup paperSize="9" scale="65" firstPageNumber="49" fitToWidth="0" orientation="landscape" useFirstPageNumber="1" r:id="rId1"/>
  <headerFooter>
    <oddFooter>&amp;L&amp;"-,Kurzíva"Zastupitelstvo Olomouckého kraje 27. 6. 2022
7.2. - Rozpočet Olomouckého kraje 2021-závěrečný účet
Příloha č. 10: Dotační programy/tituly a návratné finanční výpomoci z rozpočtu OK v roce 2021&amp;R&amp;"-,Kurzíva"Strana &amp;P (celkem 282)</oddFooter>
  </headerFooter>
  <rowBreaks count="3" manualBreakCount="3">
    <brk id="33" max="22" man="1"/>
    <brk id="64" max="22" man="1"/>
    <brk id="97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10. DP, DT, NFV</vt:lpstr>
      <vt:lpstr>'10. DP, DT, NFV'!Názvy_tisku</vt:lpstr>
      <vt:lpstr>'10. DP, DT, NFV'!Oblast_tisku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2022-06-07T08:49:25Z</cp:lastPrinted>
  <dcterms:created xsi:type="dcterms:W3CDTF">2018-08-09T08:42:09Z</dcterms:created>
  <dcterms:modified xsi:type="dcterms:W3CDTF">2022-06-07T08:49:48Z</dcterms:modified>
</cp:coreProperties>
</file>