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tový výhled\Rozpočtový výhled 2018-2019\27.2.2017\"/>
    </mc:Choice>
  </mc:AlternateContent>
  <bookViews>
    <workbookView xWindow="0" yWindow="120" windowWidth="15195" windowHeight="7875"/>
  </bookViews>
  <sheets>
    <sheet name="rozpočtový výhled do 2037" sheetId="2" r:id="rId1"/>
    <sheet name="Graf2" sheetId="3" state="hidden" r:id="rId2"/>
    <sheet name="Graf2 (2)" sheetId="5" state="hidden" r:id="rId3"/>
  </sheets>
  <definedNames>
    <definedName name="_xlnm.Print_Area" localSheetId="0">'rozpočtový výhled do 2037'!$A$1:$AF$94</definedName>
  </definedNames>
  <calcPr calcId="162913"/>
</workbook>
</file>

<file path=xl/calcChain.xml><?xml version="1.0" encoding="utf-8"?>
<calcChain xmlns="http://schemas.openxmlformats.org/spreadsheetml/2006/main">
  <c r="L9" i="2" l="1"/>
  <c r="G6" i="2" l="1"/>
  <c r="K10" i="2" l="1"/>
  <c r="L10" i="2"/>
  <c r="J10" i="2"/>
  <c r="F5" i="2" l="1"/>
  <c r="W5" i="2"/>
  <c r="X5" i="2"/>
  <c r="Y5" i="2"/>
  <c r="Z5" i="2"/>
  <c r="AA5" i="2"/>
  <c r="H6" i="2"/>
  <c r="I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D6" i="2"/>
  <c r="AE6" i="2"/>
  <c r="AF6" i="2"/>
  <c r="R7" i="2"/>
  <c r="B6" i="2" l="1"/>
  <c r="B5" i="2"/>
  <c r="B8" i="2" l="1"/>
  <c r="B9" i="2"/>
  <c r="AF19" i="2" l="1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K21" i="2" s="1"/>
  <c r="AC10" i="2" l="1"/>
  <c r="AC21" i="2" s="1"/>
  <c r="AF10" i="2"/>
  <c r="AF21" i="2" s="1"/>
  <c r="J19" i="2" l="1"/>
  <c r="J21" i="2" s="1"/>
  <c r="I19" i="2" l="1"/>
  <c r="H19" i="2"/>
  <c r="H10" i="2" l="1"/>
  <c r="H21" i="2" s="1"/>
  <c r="AA10" i="2"/>
  <c r="AA21" i="2" s="1"/>
  <c r="AB10" i="2"/>
  <c r="AB21" i="2" s="1"/>
  <c r="AD10" i="2"/>
  <c r="AD21" i="2" s="1"/>
  <c r="AE10" i="2"/>
  <c r="AE21" i="2" s="1"/>
  <c r="M10" i="2"/>
  <c r="M21" i="2" s="1"/>
  <c r="N10" i="2"/>
  <c r="N21" i="2" s="1"/>
  <c r="O10" i="2"/>
  <c r="O21" i="2" s="1"/>
  <c r="P10" i="2"/>
  <c r="P21" i="2" s="1"/>
  <c r="Q10" i="2"/>
  <c r="Q21" i="2" s="1"/>
  <c r="R10" i="2"/>
  <c r="R21" i="2" s="1"/>
  <c r="S10" i="2"/>
  <c r="S21" i="2" s="1"/>
  <c r="T10" i="2"/>
  <c r="T21" i="2" s="1"/>
  <c r="U10" i="2"/>
  <c r="U21" i="2" s="1"/>
  <c r="V10" i="2"/>
  <c r="V21" i="2" s="1"/>
  <c r="L21" i="2"/>
  <c r="AD58" i="2" l="1"/>
  <c r="AD30" i="2"/>
  <c r="W10" i="2" l="1"/>
  <c r="W21" i="2" s="1"/>
  <c r="Z10" i="2"/>
  <c r="Z21" i="2" s="1"/>
  <c r="Y10" i="2"/>
  <c r="Y21" i="2" s="1"/>
  <c r="X10" i="2"/>
  <c r="X21" i="2" s="1"/>
  <c r="AH6" i="2" l="1"/>
  <c r="I10" i="2" l="1"/>
  <c r="I21" i="2" s="1"/>
  <c r="B7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F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E29" i="2"/>
  <c r="E28" i="2"/>
  <c r="E27" i="2"/>
  <c r="E26" i="2"/>
  <c r="F10" i="2"/>
  <c r="F58" i="2" s="1"/>
  <c r="G10" i="2"/>
  <c r="G58" i="2" s="1"/>
  <c r="H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E10" i="2"/>
  <c r="F19" i="2"/>
  <c r="E19" i="2"/>
  <c r="I58" i="2" l="1"/>
  <c r="E30" i="2"/>
  <c r="E21" i="2"/>
  <c r="F21" i="2"/>
  <c r="F59" i="2"/>
  <c r="F60" i="2" s="1"/>
  <c r="F30" i="2"/>
  <c r="G19" i="2" l="1"/>
  <c r="G28" i="2"/>
  <c r="G30" i="2" s="1"/>
  <c r="G59" i="2" l="1"/>
  <c r="G60" i="2" s="1"/>
  <c r="G21" i="2"/>
  <c r="H28" i="2" l="1"/>
  <c r="H30" i="2" s="1"/>
  <c r="H59" i="2" l="1"/>
  <c r="H60" i="2" s="1"/>
  <c r="I28" i="2" l="1"/>
  <c r="I30" i="2" s="1"/>
  <c r="I59" i="2" l="1"/>
  <c r="I60" i="2" s="1"/>
  <c r="J28" i="2" l="1"/>
  <c r="J30" i="2" s="1"/>
  <c r="J59" i="2" l="1"/>
  <c r="J60" i="2" s="1"/>
  <c r="K28" i="2" l="1"/>
  <c r="K30" i="2" s="1"/>
  <c r="K59" i="2" l="1"/>
  <c r="K60" i="2" s="1"/>
  <c r="L28" i="2" l="1"/>
  <c r="L30" i="2" s="1"/>
  <c r="L59" i="2" l="1"/>
  <c r="L60" i="2" s="1"/>
  <c r="M28" i="2" l="1"/>
  <c r="M30" i="2" s="1"/>
  <c r="M59" i="2" l="1"/>
  <c r="M60" i="2" s="1"/>
  <c r="N28" i="2" l="1"/>
  <c r="N30" i="2" s="1"/>
  <c r="N59" i="2" l="1"/>
  <c r="N60" i="2" s="1"/>
  <c r="O28" i="2" l="1"/>
  <c r="O30" i="2" s="1"/>
  <c r="O59" i="2" l="1"/>
  <c r="O60" i="2" s="1"/>
  <c r="P28" i="2" l="1"/>
  <c r="P30" i="2" s="1"/>
  <c r="P59" i="2" l="1"/>
  <c r="P60" i="2" s="1"/>
  <c r="Q28" i="2" l="1"/>
  <c r="Q30" i="2" s="1"/>
  <c r="Q59" i="2" l="1"/>
  <c r="Q60" i="2" s="1"/>
  <c r="R28" i="2" l="1"/>
  <c r="R30" i="2" s="1"/>
  <c r="R59" i="2" l="1"/>
  <c r="R60" i="2" s="1"/>
  <c r="S28" i="2" l="1"/>
  <c r="S30" i="2" s="1"/>
  <c r="S59" i="2" l="1"/>
  <c r="S60" i="2" s="1"/>
  <c r="T28" i="2" l="1"/>
  <c r="T30" i="2" s="1"/>
  <c r="T59" i="2" l="1"/>
  <c r="T60" i="2" s="1"/>
  <c r="U28" i="2" l="1"/>
  <c r="U30" i="2" s="1"/>
  <c r="U59" i="2" l="1"/>
  <c r="U60" i="2" s="1"/>
  <c r="V28" i="2" l="1"/>
  <c r="V30" i="2" s="1"/>
  <c r="V59" i="2" l="1"/>
  <c r="V60" i="2" s="1"/>
  <c r="W28" i="2" l="1"/>
  <c r="W30" i="2" s="1"/>
  <c r="W59" i="2" l="1"/>
  <c r="W60" i="2" s="1"/>
  <c r="X28" i="2" l="1"/>
  <c r="X30" i="2" s="1"/>
  <c r="X59" i="2" l="1"/>
  <c r="X60" i="2" s="1"/>
  <c r="Y28" i="2" l="1"/>
  <c r="Y30" i="2" s="1"/>
  <c r="Y59" i="2" l="1"/>
  <c r="Y60" i="2" s="1"/>
  <c r="Z28" i="2" l="1"/>
  <c r="Z30" i="2" s="1"/>
  <c r="Z59" i="2" l="1"/>
  <c r="Z60" i="2" s="1"/>
  <c r="AA28" i="2" l="1"/>
  <c r="AA30" i="2" s="1"/>
  <c r="AA59" i="2" l="1"/>
  <c r="AA60" i="2" s="1"/>
  <c r="AB28" i="2" l="1"/>
  <c r="AB30" i="2" s="1"/>
  <c r="AB59" i="2" l="1"/>
  <c r="AB60" i="2" s="1"/>
  <c r="AC28" i="2" l="1"/>
  <c r="AC30" i="2" s="1"/>
  <c r="AC59" i="2" l="1"/>
  <c r="AC60" i="2" s="1"/>
  <c r="AD59" i="2" l="1"/>
  <c r="AD60" i="2" s="1"/>
</calcChain>
</file>

<file path=xl/sharedStrings.xml><?xml version="1.0" encoding="utf-8"?>
<sst xmlns="http://schemas.openxmlformats.org/spreadsheetml/2006/main" count="33" uniqueCount="27">
  <si>
    <t>Česká spořitelna</t>
  </si>
  <si>
    <t>EIB - Evropské projekty</t>
  </si>
  <si>
    <t>EIB - Modernizace silnic</t>
  </si>
  <si>
    <t>celkem</t>
  </si>
  <si>
    <t>Česká spořitelna - úrok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</si>
  <si>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</si>
  <si>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</si>
  <si>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</si>
  <si>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</si>
  <si>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</si>
  <si>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</si>
  <si>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</si>
  <si>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KB - investice OK - úrok</t>
  </si>
  <si>
    <t>Splátka jistiny v Kč</t>
  </si>
  <si>
    <t>Celkem</t>
  </si>
  <si>
    <t>splátka jistiny</t>
  </si>
  <si>
    <t>splátka úroků z úvěru</t>
  </si>
  <si>
    <r>
      <t xml:space="preserve">ČS - investice OK                                     </t>
    </r>
    <r>
      <rPr>
        <b/>
        <sz val="8"/>
        <rFont val="Arial"/>
        <family val="2"/>
        <charset val="238"/>
      </rPr>
      <t xml:space="preserve">    (revolvingový úvěr - předfinancování projektů)</t>
    </r>
  </si>
  <si>
    <r>
      <t>Splátky úroků z úvěrů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0"/>
        <rFont val="Arial"/>
        <family val="2"/>
        <charset val="238"/>
      </rPr>
      <t>(EIB I a EIB II - 2015 až do konce splatnosti 1%; KB - 2015 až do konce splatnosti 1,5%)</t>
    </r>
  </si>
  <si>
    <t>3. Splácení úvěrů</t>
  </si>
  <si>
    <t>ČS revolving</t>
  </si>
  <si>
    <t>Komentář:</t>
  </si>
  <si>
    <t>Údaje za období 2012-2015 jsou uvedeny za skutečnost</t>
  </si>
  <si>
    <t xml:space="preserve">Údaje za období roku 2016 jsou uvedeny ve výši upraveného rozpočtu </t>
  </si>
  <si>
    <t>V Olomouci dne 28.11.2016</t>
  </si>
  <si>
    <t>Údaje za období od roku 2018 jsou na úrovni splátkového kalendáře a odhadovaných úroků</t>
  </si>
  <si>
    <t>Údaje za období roku 2017 jsou uvedeny ve výši schváleného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</si>
</sst>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 applyFill="1"/>
    <xf numFmtId="0" fontId="5" fillId="0" borderId="2" xfId="0" applyFont="1" applyBorder="1"/>
    <xf numFmtId="3" fontId="5" fillId="0" borderId="2" xfId="0" applyNumberFormat="1" applyFont="1" applyBorder="1"/>
    <xf numFmtId="0" fontId="6" fillId="0" borderId="0" xfId="0" applyFont="1"/>
    <xf numFmtId="0" fontId="5" fillId="0" borderId="0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/>
    <xf numFmtId="0" fontId="8" fillId="0" borderId="0" xfId="0" applyFont="1"/>
    <xf numFmtId="0" fontId="0" fillId="0" borderId="1" xfId="0" applyFill="1" applyBorder="1"/>
    <xf numFmtId="4" fontId="2" fillId="0" borderId="0" xfId="0" applyNumberFormat="1" applyFont="1"/>
    <xf numFmtId="3" fontId="7" fillId="0" borderId="1" xfId="0" applyNumberFormat="1" applyFont="1" applyFill="1" applyBorder="1"/>
    <xf numFmtId="0" fontId="2" fillId="0" borderId="1" xfId="0" applyFont="1" applyBorder="1" applyAlignment="1">
      <alignment wrapText="1"/>
    </xf>
    <xf numFmtId="3" fontId="0" fillId="0" borderId="1" xfId="0" applyNumberFormat="1" applyFill="1" applyBorder="1" applyAlignment="1">
      <alignment vertical="center"/>
    </xf>
    <xf numFmtId="0" fontId="2" fillId="0" borderId="4" xfId="0" applyFont="1" applyBorder="1" applyAlignment="1">
      <alignment wrapText="1"/>
    </xf>
    <xf numFmtId="3" fontId="2" fillId="0" borderId="4" xfId="0" applyNumberFormat="1" applyFont="1" applyBorder="1"/>
    <xf numFmtId="3" fontId="0" fillId="0" borderId="4" xfId="0" applyNumberFormat="1" applyBorder="1"/>
    <xf numFmtId="3" fontId="0" fillId="0" borderId="4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horizontal="right" vertical="center"/>
    </xf>
    <xf numFmtId="3" fontId="0" fillId="0" borderId="4" xfId="0" applyNumberFormat="1" applyFill="1" applyBorder="1"/>
    <xf numFmtId="3" fontId="0" fillId="2" borderId="1" xfId="0" applyNumberForma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horizontal="right" vertical="center"/>
    </xf>
    <xf numFmtId="0" fontId="4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7237554508"/>
          <c:y val="2.0334288069898197E-2"/>
          <c:w val="0.85831643325586138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'rozpočtový výhled do 2037'!$A$58:$E$58</c:f>
              <c:strCache>
                <c:ptCount val="5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'rozpočtový výhled do 2037'!$G$3:$AF$3</c:f>
              <c:numCache>
                <c:formatCode>General</c:formatCode>
                <c:ptCount val="2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</c:numCache>
            </c:numRef>
          </c:cat>
          <c:val>
            <c:numRef>
              <c:f>'rozpočtový výhled do 2037'!$G$10:$AF$10</c:f>
              <c:numCache>
                <c:formatCode>#,##0</c:formatCode>
                <c:ptCount val="23"/>
                <c:pt idx="0">
                  <c:v>237432861.80000001</c:v>
                </c:pt>
                <c:pt idx="1">
                  <c:v>224587000</c:v>
                </c:pt>
                <c:pt idx="2">
                  <c:v>351374000</c:v>
                </c:pt>
                <c:pt idx="3">
                  <c:v>253157380.42000002</c:v>
                </c:pt>
                <c:pt idx="4">
                  <c:v>253157380.42000002</c:v>
                </c:pt>
                <c:pt idx="5">
                  <c:v>253157380.42000002</c:v>
                </c:pt>
                <c:pt idx="6">
                  <c:v>253157380.42000002</c:v>
                </c:pt>
                <c:pt idx="7">
                  <c:v>253157380.42000002</c:v>
                </c:pt>
                <c:pt idx="8">
                  <c:v>253156676.42000002</c:v>
                </c:pt>
                <c:pt idx="9">
                  <c:v>186490708.42000002</c:v>
                </c:pt>
                <c:pt idx="10">
                  <c:v>186490708.42000002</c:v>
                </c:pt>
                <c:pt idx="11">
                  <c:v>186490708.42000002</c:v>
                </c:pt>
                <c:pt idx="12">
                  <c:v>186490708.42000002</c:v>
                </c:pt>
                <c:pt idx="13">
                  <c:v>179441927.84</c:v>
                </c:pt>
                <c:pt idx="14">
                  <c:v>172393147.44</c:v>
                </c:pt>
                <c:pt idx="15">
                  <c:v>172393147.44</c:v>
                </c:pt>
                <c:pt idx="16">
                  <c:v>163137049.88</c:v>
                </c:pt>
                <c:pt idx="17">
                  <c:v>153880083.58000001</c:v>
                </c:pt>
                <c:pt idx="18">
                  <c:v>121428571.56</c:v>
                </c:pt>
                <c:pt idx="19">
                  <c:v>85714285.780000001</c:v>
                </c:pt>
                <c:pt idx="20">
                  <c:v>76190476.359999999</c:v>
                </c:pt>
                <c:pt idx="21">
                  <c:v>52380952.560000002</c:v>
                </c:pt>
                <c:pt idx="22">
                  <c:v>28570333.799999997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0-4F53-B217-4642EC91586D}"/>
            </c:ext>
          </c:extLst>
        </c:ser>
        <c:ser>
          <c:idx val="1"/>
          <c:order val="1"/>
          <c:tx>
            <c:strRef>
              <c:f>'rozpočtový výhled do 2037'!$A$59:$E$59</c:f>
              <c:strCache>
                <c:ptCount val="5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'rozpočtový výhled do 2037'!$G$3:$AF$3</c:f>
              <c:numCache>
                <c:formatCode>General</c:formatCode>
                <c:ptCount val="2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</c:numCache>
            </c:numRef>
          </c:cat>
          <c:val>
            <c:numRef>
              <c:f>'rozpočtový výhled do 2037'!$G$19:$AF$19</c:f>
              <c:numCache>
                <c:formatCode>#,##0</c:formatCode>
                <c:ptCount val="23"/>
                <c:pt idx="0">
                  <c:v>22260340</c:v>
                </c:pt>
                <c:pt idx="1">
                  <c:v>45952000</c:v>
                </c:pt>
                <c:pt idx="2">
                  <c:v>40688000</c:v>
                </c:pt>
                <c:pt idx="3">
                  <c:v>36725790.810000002</c:v>
                </c:pt>
                <c:pt idx="4">
                  <c:v>33765386.839999996</c:v>
                </c:pt>
                <c:pt idx="5">
                  <c:v>30804982.850000001</c:v>
                </c:pt>
                <c:pt idx="6">
                  <c:v>27844578.850000001</c:v>
                </c:pt>
                <c:pt idx="7">
                  <c:v>24884174.859999999</c:v>
                </c:pt>
                <c:pt idx="8">
                  <c:v>21923770.870000001</c:v>
                </c:pt>
                <c:pt idx="9">
                  <c:v>19523089.140000001</c:v>
                </c:pt>
                <c:pt idx="10">
                  <c:v>17596018.440000001</c:v>
                </c:pt>
                <c:pt idx="11">
                  <c:v>15668947.790000001</c:v>
                </c:pt>
                <c:pt idx="12">
                  <c:v>13741877.109999999</c:v>
                </c:pt>
                <c:pt idx="13">
                  <c:v>11820876.300000001</c:v>
                </c:pt>
                <c:pt idx="14">
                  <c:v>10009131.49</c:v>
                </c:pt>
                <c:pt idx="15">
                  <c:v>8227735.6799999997</c:v>
                </c:pt>
                <c:pt idx="16">
                  <c:v>6454310.3500000006</c:v>
                </c:pt>
                <c:pt idx="17">
                  <c:v>4824354.45</c:v>
                </c:pt>
                <c:pt idx="18">
                  <c:v>3346031.76</c:v>
                </c:pt>
                <c:pt idx="19">
                  <c:v>2214285.6800000002</c:v>
                </c:pt>
                <c:pt idx="20">
                  <c:v>1361375.67</c:v>
                </c:pt>
                <c:pt idx="21">
                  <c:v>656084.6</c:v>
                </c:pt>
                <c:pt idx="22">
                  <c:v>196825.39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0-4F53-B217-4642EC915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699456"/>
        <c:axId val="111700992"/>
        <c:axId val="0"/>
      </c:bar3DChart>
      <c:catAx>
        <c:axId val="1116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700992"/>
        <c:crosses val="autoZero"/>
        <c:auto val="1"/>
        <c:lblAlgn val="ctr"/>
        <c:lblOffset val="100"/>
        <c:noMultiLvlLbl val="0"/>
      </c:catAx>
      <c:valAx>
        <c:axId val="11170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69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08941526625216"/>
          <c:y val="3.6811141244988424E-2"/>
          <c:w val="7.828089372339532E-2"/>
          <c:h val="8.3952306531727749E-2"/>
        </c:manualLayout>
      </c:layout>
      <c:overlay val="0"/>
      <c:txPr>
        <a:bodyPr/>
        <a:lstStyle/>
        <a:p>
          <a:pPr>
            <a:defRPr sz="14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'rozpočtový výhled do 2037'!$A$17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2037'!$E$17:$AB$17</c:f>
              <c:numCache>
                <c:formatCode>#,##0</c:formatCode>
                <c:ptCount val="19"/>
                <c:pt idx="0">
                  <c:v>5842671</c:v>
                </c:pt>
                <c:pt idx="1">
                  <c:v>8740000</c:v>
                </c:pt>
                <c:pt idx="2">
                  <c:v>6674000</c:v>
                </c:pt>
                <c:pt idx="3">
                  <c:v>5640277.7699999996</c:v>
                </c:pt>
                <c:pt idx="4">
                  <c:v>4606944.4400000004</c:v>
                </c:pt>
                <c:pt idx="5">
                  <c:v>3573611.1</c:v>
                </c:pt>
                <c:pt idx="6">
                  <c:v>2540277.7799999998</c:v>
                </c:pt>
                <c:pt idx="7">
                  <c:v>1506944.44</c:v>
                </c:pt>
                <c:pt idx="8">
                  <c:v>473611.1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2C2-9DE4-74D2082C0AF7}"/>
            </c:ext>
          </c:extLst>
        </c:ser>
        <c:ser>
          <c:idx val="2"/>
          <c:order val="1"/>
          <c:tx>
            <c:strRef>
              <c:f>'rozpočtový výhled do 2037'!$A$7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2037'!$E$7:$AB$7</c:f>
              <c:numCache>
                <c:formatCode>#,##0</c:formatCode>
                <c:ptCount val="19"/>
                <c:pt idx="0">
                  <c:v>66666672</c:v>
                </c:pt>
                <c:pt idx="1">
                  <c:v>66667000</c:v>
                </c:pt>
                <c:pt idx="2">
                  <c:v>66667000</c:v>
                </c:pt>
                <c:pt idx="3">
                  <c:v>66666672</c:v>
                </c:pt>
                <c:pt idx="4">
                  <c:v>66666672</c:v>
                </c:pt>
                <c:pt idx="5">
                  <c:v>66666672</c:v>
                </c:pt>
                <c:pt idx="6">
                  <c:v>66666672</c:v>
                </c:pt>
                <c:pt idx="7">
                  <c:v>66666672</c:v>
                </c:pt>
                <c:pt idx="8">
                  <c:v>66665968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3-42C2-9DE4-74D2082C0AF7}"/>
            </c:ext>
          </c:extLst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13-42C2-9DE4-74D2082C0AF7}"/>
            </c:ext>
          </c:extLst>
        </c:ser>
        <c:ser>
          <c:idx val="7"/>
          <c:order val="3"/>
          <c:tx>
            <c:strRef>
              <c:f>'rozpočtový výhled do 2037'!$A$16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2037'!$E$16:$AB$16</c:f>
              <c:numCache>
                <c:formatCode>#,##0</c:formatCode>
                <c:ptCount val="19"/>
                <c:pt idx="0">
                  <c:v>12923226</c:v>
                </c:pt>
                <c:pt idx="1">
                  <c:v>29188000</c:v>
                </c:pt>
                <c:pt idx="2">
                  <c:v>26892000</c:v>
                </c:pt>
                <c:pt idx="3">
                  <c:v>25415079.390000001</c:v>
                </c:pt>
                <c:pt idx="4">
                  <c:v>23938888.890000001</c:v>
                </c:pt>
                <c:pt idx="5">
                  <c:v>22462698.440000001</c:v>
                </c:pt>
                <c:pt idx="6">
                  <c:v>20986507.949999999</c:v>
                </c:pt>
                <c:pt idx="7">
                  <c:v>19510317.449999999</c:v>
                </c:pt>
                <c:pt idx="8">
                  <c:v>18034127</c:v>
                </c:pt>
                <c:pt idx="9">
                  <c:v>16557936.51</c:v>
                </c:pt>
                <c:pt idx="10">
                  <c:v>15081746.01</c:v>
                </c:pt>
                <c:pt idx="11">
                  <c:v>13605555.560000001</c:v>
                </c:pt>
                <c:pt idx="12">
                  <c:v>12129365.07</c:v>
                </c:pt>
                <c:pt idx="13">
                  <c:v>10653174.630000001</c:v>
                </c:pt>
                <c:pt idx="14">
                  <c:v>9176984.1300000008</c:v>
                </c:pt>
                <c:pt idx="15">
                  <c:v>7700793.6799999997</c:v>
                </c:pt>
                <c:pt idx="16">
                  <c:v>6224603.1900000004</c:v>
                </c:pt>
                <c:pt idx="17">
                  <c:v>4748412.6900000004</c:v>
                </c:pt>
                <c:pt idx="18">
                  <c:v>3346031.76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13-42C2-9DE4-74D2082C0AF7}"/>
            </c:ext>
          </c:extLst>
        </c:ser>
        <c:ser>
          <c:idx val="1"/>
          <c:order val="4"/>
          <c:tx>
            <c:strRef>
              <c:f>'rozpočtový výhled do 2037'!$A$6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2037'!$E$6:$AB$6</c:f>
              <c:numCache>
                <c:formatCode>#,##0</c:formatCode>
                <c:ptCount val="19"/>
                <c:pt idx="0">
                  <c:v>90476190.439999998</c:v>
                </c:pt>
                <c:pt idx="1">
                  <c:v>114286000</c:v>
                </c:pt>
                <c:pt idx="2">
                  <c:v>142857000</c:v>
                </c:pt>
                <c:pt idx="3">
                  <c:v>142857142.80000001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142857142.98000002</c:v>
                </c:pt>
                <c:pt idx="18">
                  <c:v>121428571.56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13-42C2-9DE4-74D2082C0AF7}"/>
            </c:ext>
          </c:extLst>
        </c:ser>
        <c:ser>
          <c:idx val="6"/>
          <c:order val="5"/>
          <c:tx>
            <c:strRef>
              <c:f>'rozpočtový výhled do 2037'!$A$15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'rozpočtový výhled do 2037'!$E$15:$AB$15</c:f>
              <c:numCache>
                <c:formatCode>#,##0</c:formatCode>
                <c:ptCount val="19"/>
                <c:pt idx="0">
                  <c:v>3494443</c:v>
                </c:pt>
                <c:pt idx="1">
                  <c:v>7024000</c:v>
                </c:pt>
                <c:pt idx="2">
                  <c:v>6122000</c:v>
                </c:pt>
                <c:pt idx="3">
                  <c:v>5670433.6500000004</c:v>
                </c:pt>
                <c:pt idx="4">
                  <c:v>5219553.51</c:v>
                </c:pt>
                <c:pt idx="5">
                  <c:v>4768673.3099999996</c:v>
                </c:pt>
                <c:pt idx="6">
                  <c:v>4317793.12</c:v>
                </c:pt>
                <c:pt idx="7">
                  <c:v>3866912.97</c:v>
                </c:pt>
                <c:pt idx="8">
                  <c:v>3416032.77</c:v>
                </c:pt>
                <c:pt idx="9">
                  <c:v>2965152.63</c:v>
                </c:pt>
                <c:pt idx="10">
                  <c:v>2514272.4300000002</c:v>
                </c:pt>
                <c:pt idx="11">
                  <c:v>2063392.23</c:v>
                </c:pt>
                <c:pt idx="12">
                  <c:v>1612512.04</c:v>
                </c:pt>
                <c:pt idx="13">
                  <c:v>1167701.67</c:v>
                </c:pt>
                <c:pt idx="14">
                  <c:v>832147.36</c:v>
                </c:pt>
                <c:pt idx="15">
                  <c:v>526942</c:v>
                </c:pt>
                <c:pt idx="16">
                  <c:v>229707.16</c:v>
                </c:pt>
                <c:pt idx="17">
                  <c:v>75941.759999999995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13-42C2-9DE4-74D2082C0AF7}"/>
            </c:ext>
          </c:extLst>
        </c:ser>
        <c:ser>
          <c:idx val="3"/>
          <c:order val="6"/>
          <c:tx>
            <c:strRef>
              <c:f>'rozpočtový výhled do 2037'!$A$5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2037'!$E$5:$AB$5</c:f>
              <c:numCache>
                <c:formatCode>#,##0</c:formatCode>
                <c:ptCount val="19"/>
                <c:pt idx="0">
                  <c:v>43633565.619999997</c:v>
                </c:pt>
                <c:pt idx="1">
                  <c:v>43634000</c:v>
                </c:pt>
                <c:pt idx="2">
                  <c:v>43634000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36584785.039999999</c:v>
                </c:pt>
                <c:pt idx="14">
                  <c:v>29536004.640000001</c:v>
                </c:pt>
                <c:pt idx="15">
                  <c:v>29536004.640000001</c:v>
                </c:pt>
                <c:pt idx="16">
                  <c:v>20279907.079999998</c:v>
                </c:pt>
                <c:pt idx="17">
                  <c:v>11022940.6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13-42C2-9DE4-74D2082C0AF7}"/>
            </c:ext>
          </c:extLst>
        </c:ser>
        <c:ser>
          <c:idx val="5"/>
          <c:order val="7"/>
          <c:tx>
            <c:strRef>
              <c:f>'rozpočtový výhled do 2037'!$A$14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2037'!$E$14:$AB$14</c:f>
            </c:numRef>
          </c:val>
          <c:extLst>
            <c:ext xmlns:c16="http://schemas.microsoft.com/office/drawing/2014/chart" uri="{C3380CC4-5D6E-409C-BE32-E72D297353CC}">
              <c16:uniqueId val="{00000007-6E13-42C2-9DE4-74D2082C0AF7}"/>
            </c:ext>
          </c:extLst>
        </c:ser>
        <c:ser>
          <c:idx val="0"/>
          <c:order val="8"/>
          <c:tx>
            <c:strRef>
              <c:f>'rozpočtový výhled do 2037'!$A$4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2037'!$E$4:$AB$4</c:f>
            </c:numRef>
          </c:val>
          <c:extLst>
            <c:ext xmlns:c16="http://schemas.microsoft.com/office/drawing/2014/chart" uri="{C3380CC4-5D6E-409C-BE32-E72D297353CC}">
              <c16:uniqueId val="{00000008-6E13-42C2-9DE4-74D2082C0AF7}"/>
            </c:ext>
          </c:extLst>
        </c:ser>
        <c:ser>
          <c:idx val="10"/>
          <c:order val="9"/>
          <c:tx>
            <c:strRef>
              <c:f>'rozpočtový výhled do 2037'!$A$21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2037'!$E$21:$AB$21</c:f>
              <c:numCache>
                <c:formatCode>#,##0</c:formatCode>
                <c:ptCount val="19"/>
                <c:pt idx="0">
                  <c:v>259693201.80000001</c:v>
                </c:pt>
                <c:pt idx="1">
                  <c:v>270539000</c:v>
                </c:pt>
                <c:pt idx="2">
                  <c:v>392062000</c:v>
                </c:pt>
                <c:pt idx="3">
                  <c:v>289883171.23000002</c:v>
                </c:pt>
                <c:pt idx="4">
                  <c:v>286922767.25999999</c:v>
                </c:pt>
                <c:pt idx="5">
                  <c:v>283962363.27000004</c:v>
                </c:pt>
                <c:pt idx="6">
                  <c:v>281001959.27000004</c:v>
                </c:pt>
                <c:pt idx="7">
                  <c:v>278041555.28000003</c:v>
                </c:pt>
                <c:pt idx="8">
                  <c:v>275080447.29000002</c:v>
                </c:pt>
                <c:pt idx="9">
                  <c:v>206013797.56</c:v>
                </c:pt>
                <c:pt idx="10">
                  <c:v>204086726.86000001</c:v>
                </c:pt>
                <c:pt idx="11">
                  <c:v>202159656.21000001</c:v>
                </c:pt>
                <c:pt idx="12">
                  <c:v>200232585.53000003</c:v>
                </c:pt>
                <c:pt idx="13">
                  <c:v>191262804.14000002</c:v>
                </c:pt>
                <c:pt idx="14">
                  <c:v>182402278.93000001</c:v>
                </c:pt>
                <c:pt idx="15">
                  <c:v>180620883.12</c:v>
                </c:pt>
                <c:pt idx="16">
                  <c:v>169591360.22999999</c:v>
                </c:pt>
                <c:pt idx="17">
                  <c:v>158704438.03</c:v>
                </c:pt>
                <c:pt idx="18">
                  <c:v>124774603.32000001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13-42C2-9DE4-74D2082C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52160"/>
        <c:axId val="122653696"/>
      </c:barChart>
      <c:catAx>
        <c:axId val="1226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3696"/>
        <c:crosses val="autoZero"/>
        <c:auto val="1"/>
        <c:lblAlgn val="ctr"/>
        <c:lblOffset val="100"/>
        <c:tickMarkSkip val="1"/>
        <c:noMultiLvlLbl val="0"/>
      </c:catAx>
      <c:valAx>
        <c:axId val="122653696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21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'rozpočtový výhled do 2037'!$A$21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2037'!$E$21:$AB$21</c:f>
              <c:numCache>
                <c:formatCode>#,##0</c:formatCode>
                <c:ptCount val="19"/>
                <c:pt idx="0">
                  <c:v>259693201.80000001</c:v>
                </c:pt>
                <c:pt idx="1">
                  <c:v>270539000</c:v>
                </c:pt>
                <c:pt idx="2">
                  <c:v>392062000</c:v>
                </c:pt>
                <c:pt idx="3">
                  <c:v>289883171.23000002</c:v>
                </c:pt>
                <c:pt idx="4">
                  <c:v>286922767.25999999</c:v>
                </c:pt>
                <c:pt idx="5">
                  <c:v>283962363.27000004</c:v>
                </c:pt>
                <c:pt idx="6">
                  <c:v>281001959.27000004</c:v>
                </c:pt>
                <c:pt idx="7">
                  <c:v>278041555.28000003</c:v>
                </c:pt>
                <c:pt idx="8">
                  <c:v>275080447.29000002</c:v>
                </c:pt>
                <c:pt idx="9">
                  <c:v>206013797.56</c:v>
                </c:pt>
                <c:pt idx="10">
                  <c:v>204086726.86000001</c:v>
                </c:pt>
                <c:pt idx="11">
                  <c:v>202159656.21000001</c:v>
                </c:pt>
                <c:pt idx="12">
                  <c:v>200232585.53000003</c:v>
                </c:pt>
                <c:pt idx="13">
                  <c:v>191262804.14000002</c:v>
                </c:pt>
                <c:pt idx="14">
                  <c:v>182402278.93000001</c:v>
                </c:pt>
                <c:pt idx="15">
                  <c:v>180620883.12</c:v>
                </c:pt>
                <c:pt idx="16">
                  <c:v>169591360.22999999</c:v>
                </c:pt>
                <c:pt idx="17">
                  <c:v>158704438.03</c:v>
                </c:pt>
                <c:pt idx="18">
                  <c:v>124774603.32000001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1-40F5-A7F6-9AADF422598E}"/>
            </c:ext>
          </c:extLst>
        </c:ser>
        <c:ser>
          <c:idx val="0"/>
          <c:order val="1"/>
          <c:tx>
            <c:strRef>
              <c:f>'rozpočtový výhled do 2037'!$A$4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2037'!$E$4:$AB$4</c:f>
            </c:numRef>
          </c:val>
          <c:extLst>
            <c:ext xmlns:c16="http://schemas.microsoft.com/office/drawing/2014/chart" uri="{C3380CC4-5D6E-409C-BE32-E72D297353CC}">
              <c16:uniqueId val="{00000001-1D91-40F5-A7F6-9AADF422598E}"/>
            </c:ext>
          </c:extLst>
        </c:ser>
        <c:ser>
          <c:idx val="5"/>
          <c:order val="2"/>
          <c:tx>
            <c:strRef>
              <c:f>'rozpočtový výhled do 2037'!$A$14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2037'!$E$14:$AB$14</c:f>
            </c:numRef>
          </c:val>
          <c:extLst>
            <c:ext xmlns:c16="http://schemas.microsoft.com/office/drawing/2014/chart" uri="{C3380CC4-5D6E-409C-BE32-E72D297353CC}">
              <c16:uniqueId val="{00000002-1D91-40F5-A7F6-9AADF422598E}"/>
            </c:ext>
          </c:extLst>
        </c:ser>
        <c:ser>
          <c:idx val="3"/>
          <c:order val="3"/>
          <c:tx>
            <c:strRef>
              <c:f>'rozpočtový výhled do 2037'!$A$5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2037'!$E$5:$AB$5</c:f>
              <c:numCache>
                <c:formatCode>#,##0</c:formatCode>
                <c:ptCount val="19"/>
                <c:pt idx="0">
                  <c:v>43633565.619999997</c:v>
                </c:pt>
                <c:pt idx="1">
                  <c:v>43634000</c:v>
                </c:pt>
                <c:pt idx="2">
                  <c:v>43634000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36584785.039999999</c:v>
                </c:pt>
                <c:pt idx="14">
                  <c:v>29536004.640000001</c:v>
                </c:pt>
                <c:pt idx="15">
                  <c:v>29536004.640000001</c:v>
                </c:pt>
                <c:pt idx="16">
                  <c:v>20279907.079999998</c:v>
                </c:pt>
                <c:pt idx="17">
                  <c:v>11022940.6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1-40F5-A7F6-9AADF422598E}"/>
            </c:ext>
          </c:extLst>
        </c:ser>
        <c:ser>
          <c:idx val="6"/>
          <c:order val="4"/>
          <c:tx>
            <c:strRef>
              <c:f>'rozpočtový výhled do 2037'!$A$15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2037'!$E$15:$AB$15</c:f>
              <c:numCache>
                <c:formatCode>#,##0</c:formatCode>
                <c:ptCount val="19"/>
                <c:pt idx="0">
                  <c:v>3494443</c:v>
                </c:pt>
                <c:pt idx="1">
                  <c:v>7024000</c:v>
                </c:pt>
                <c:pt idx="2">
                  <c:v>6122000</c:v>
                </c:pt>
                <c:pt idx="3">
                  <c:v>5670433.6500000004</c:v>
                </c:pt>
                <c:pt idx="4">
                  <c:v>5219553.51</c:v>
                </c:pt>
                <c:pt idx="5">
                  <c:v>4768673.3099999996</c:v>
                </c:pt>
                <c:pt idx="6">
                  <c:v>4317793.12</c:v>
                </c:pt>
                <c:pt idx="7">
                  <c:v>3866912.97</c:v>
                </c:pt>
                <c:pt idx="8">
                  <c:v>3416032.77</c:v>
                </c:pt>
                <c:pt idx="9">
                  <c:v>2965152.63</c:v>
                </c:pt>
                <c:pt idx="10">
                  <c:v>2514272.4300000002</c:v>
                </c:pt>
                <c:pt idx="11">
                  <c:v>2063392.23</c:v>
                </c:pt>
                <c:pt idx="12">
                  <c:v>1612512.04</c:v>
                </c:pt>
                <c:pt idx="13">
                  <c:v>1167701.67</c:v>
                </c:pt>
                <c:pt idx="14">
                  <c:v>832147.36</c:v>
                </c:pt>
                <c:pt idx="15">
                  <c:v>526942</c:v>
                </c:pt>
                <c:pt idx="16">
                  <c:v>229707.16</c:v>
                </c:pt>
                <c:pt idx="17">
                  <c:v>75941.759999999995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1-40F5-A7F6-9AADF422598E}"/>
            </c:ext>
          </c:extLst>
        </c:ser>
        <c:ser>
          <c:idx val="1"/>
          <c:order val="5"/>
          <c:tx>
            <c:strRef>
              <c:f>'rozpočtový výhled do 2037'!$A$6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2037'!$E$6:$AB$6</c:f>
              <c:numCache>
                <c:formatCode>#,##0</c:formatCode>
                <c:ptCount val="19"/>
                <c:pt idx="0">
                  <c:v>90476190.439999998</c:v>
                </c:pt>
                <c:pt idx="1">
                  <c:v>114286000</c:v>
                </c:pt>
                <c:pt idx="2">
                  <c:v>142857000</c:v>
                </c:pt>
                <c:pt idx="3">
                  <c:v>142857142.80000001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142857142.98000002</c:v>
                </c:pt>
                <c:pt idx="18">
                  <c:v>121428571.56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1-40F5-A7F6-9AADF422598E}"/>
            </c:ext>
          </c:extLst>
        </c:ser>
        <c:ser>
          <c:idx val="7"/>
          <c:order val="6"/>
          <c:tx>
            <c:strRef>
              <c:f>'rozpočtový výhled do 2037'!$A$16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2037'!$E$16:$AB$16</c:f>
              <c:numCache>
                <c:formatCode>#,##0</c:formatCode>
                <c:ptCount val="19"/>
                <c:pt idx="0">
                  <c:v>12923226</c:v>
                </c:pt>
                <c:pt idx="1">
                  <c:v>29188000</c:v>
                </c:pt>
                <c:pt idx="2">
                  <c:v>26892000</c:v>
                </c:pt>
                <c:pt idx="3">
                  <c:v>25415079.390000001</c:v>
                </c:pt>
                <c:pt idx="4">
                  <c:v>23938888.890000001</c:v>
                </c:pt>
                <c:pt idx="5">
                  <c:v>22462698.440000001</c:v>
                </c:pt>
                <c:pt idx="6">
                  <c:v>20986507.949999999</c:v>
                </c:pt>
                <c:pt idx="7">
                  <c:v>19510317.449999999</c:v>
                </c:pt>
                <c:pt idx="8">
                  <c:v>18034127</c:v>
                </c:pt>
                <c:pt idx="9">
                  <c:v>16557936.51</c:v>
                </c:pt>
                <c:pt idx="10">
                  <c:v>15081746.01</c:v>
                </c:pt>
                <c:pt idx="11">
                  <c:v>13605555.560000001</c:v>
                </c:pt>
                <c:pt idx="12">
                  <c:v>12129365.07</c:v>
                </c:pt>
                <c:pt idx="13">
                  <c:v>10653174.630000001</c:v>
                </c:pt>
                <c:pt idx="14">
                  <c:v>9176984.1300000008</c:v>
                </c:pt>
                <c:pt idx="15">
                  <c:v>7700793.6799999997</c:v>
                </c:pt>
                <c:pt idx="16">
                  <c:v>6224603.1900000004</c:v>
                </c:pt>
                <c:pt idx="17">
                  <c:v>4748412.6900000004</c:v>
                </c:pt>
                <c:pt idx="18">
                  <c:v>3346031.76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1-40F5-A7F6-9AADF422598E}"/>
            </c:ext>
          </c:extLst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1-40F5-A7F6-9AADF422598E}"/>
            </c:ext>
          </c:extLst>
        </c:ser>
        <c:ser>
          <c:idx val="2"/>
          <c:order val="8"/>
          <c:tx>
            <c:strRef>
              <c:f>'rozpočtový výhled do 2037'!$A$7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2037'!$E$7:$AB$7</c:f>
              <c:numCache>
                <c:formatCode>#,##0</c:formatCode>
                <c:ptCount val="19"/>
                <c:pt idx="0">
                  <c:v>66666672</c:v>
                </c:pt>
                <c:pt idx="1">
                  <c:v>66667000</c:v>
                </c:pt>
                <c:pt idx="2">
                  <c:v>66667000</c:v>
                </c:pt>
                <c:pt idx="3">
                  <c:v>66666672</c:v>
                </c:pt>
                <c:pt idx="4">
                  <c:v>66666672</c:v>
                </c:pt>
                <c:pt idx="5">
                  <c:v>66666672</c:v>
                </c:pt>
                <c:pt idx="6">
                  <c:v>66666672</c:v>
                </c:pt>
                <c:pt idx="7">
                  <c:v>66666672</c:v>
                </c:pt>
                <c:pt idx="8">
                  <c:v>66665968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1-40F5-A7F6-9AADF422598E}"/>
            </c:ext>
          </c:extLst>
        </c:ser>
        <c:ser>
          <c:idx val="9"/>
          <c:order val="9"/>
          <c:tx>
            <c:strRef>
              <c:f>'rozpočtový výhled do 2037'!$A$17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2037'!$E$3:$AB$3</c:f>
              <c:numCache>
                <c:formatCode>General</c:formatCode>
                <c:ptCount val="1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</c:numCache>
            </c:numRef>
          </c:cat>
          <c:val>
            <c:numRef>
              <c:f>'rozpočtový výhled do 2037'!$E$17:$AB$17</c:f>
              <c:numCache>
                <c:formatCode>#,##0</c:formatCode>
                <c:ptCount val="19"/>
                <c:pt idx="0">
                  <c:v>5842671</c:v>
                </c:pt>
                <c:pt idx="1">
                  <c:v>8740000</c:v>
                </c:pt>
                <c:pt idx="2">
                  <c:v>6674000</c:v>
                </c:pt>
                <c:pt idx="3">
                  <c:v>5640277.7699999996</c:v>
                </c:pt>
                <c:pt idx="4">
                  <c:v>4606944.4400000004</c:v>
                </c:pt>
                <c:pt idx="5">
                  <c:v>3573611.1</c:v>
                </c:pt>
                <c:pt idx="6">
                  <c:v>2540277.7799999998</c:v>
                </c:pt>
                <c:pt idx="7">
                  <c:v>1506944.44</c:v>
                </c:pt>
                <c:pt idx="8">
                  <c:v>473611.1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91-40F5-A7F6-9AADF422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14553216"/>
        <c:axId val="114554752"/>
      </c:barChart>
      <c:catAx>
        <c:axId val="1145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4752"/>
        <c:crosses val="autoZero"/>
        <c:auto val="1"/>
        <c:lblAlgn val="ctr"/>
        <c:lblOffset val="100"/>
        <c:tickMarkSkip val="1"/>
        <c:noMultiLvlLbl val="0"/>
      </c:catAx>
      <c:valAx>
        <c:axId val="114554752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3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31</xdr:col>
      <xdr:colOff>361949</xdr:colOff>
      <xdr:row>80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4"/>
  <sheetViews>
    <sheetView tabSelected="1" zoomScaleNormal="100" workbookViewId="0">
      <selection activeCell="B18" sqref="B18"/>
    </sheetView>
  </sheetViews>
  <sheetFormatPr defaultRowHeight="12.75" x14ac:dyDescent="0.2"/>
  <cols>
    <col min="1" max="1" width="39.28515625" style="3" customWidth="1"/>
    <col min="2" max="2" width="12.7109375" style="3" bestFit="1" customWidth="1"/>
    <col min="3" max="4" width="10.140625" style="3" hidden="1" customWidth="1"/>
    <col min="5" max="7" width="11.7109375" hidden="1" customWidth="1"/>
    <col min="8" max="9" width="13.85546875" hidden="1" customWidth="1"/>
    <col min="10" max="11" width="11.7109375" bestFit="1" customWidth="1"/>
    <col min="12" max="29" width="13.85546875" bestFit="1" customWidth="1"/>
    <col min="30" max="32" width="12.7109375" bestFit="1" customWidth="1"/>
    <col min="34" max="34" width="12.7109375" bestFit="1" customWidth="1"/>
  </cols>
  <sheetData>
    <row r="1" spans="1:34" ht="23.25" x14ac:dyDescent="0.35">
      <c r="A1" s="16" t="s">
        <v>19</v>
      </c>
      <c r="B1" s="9"/>
      <c r="C1" s="9"/>
      <c r="D1" s="9"/>
    </row>
    <row r="2" spans="1:34" ht="15.75" x14ac:dyDescent="0.25">
      <c r="A2" s="6" t="s">
        <v>13</v>
      </c>
      <c r="B2" s="6"/>
      <c r="C2" s="6"/>
      <c r="D2" s="6"/>
    </row>
    <row r="3" spans="1:34" s="3" customFormat="1" x14ac:dyDescent="0.2">
      <c r="A3" s="5"/>
      <c r="B3" s="5" t="s">
        <v>14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  <c r="T3" s="5">
        <v>2025</v>
      </c>
      <c r="U3" s="5">
        <v>2026</v>
      </c>
      <c r="V3" s="5">
        <v>2027</v>
      </c>
      <c r="W3" s="5">
        <v>2028</v>
      </c>
      <c r="X3" s="5">
        <v>2029</v>
      </c>
      <c r="Y3" s="5">
        <v>2030</v>
      </c>
      <c r="Z3" s="5">
        <v>2031</v>
      </c>
      <c r="AA3" s="5">
        <v>2032</v>
      </c>
      <c r="AB3" s="5">
        <v>2033</v>
      </c>
      <c r="AC3" s="5">
        <v>2034</v>
      </c>
      <c r="AD3" s="5">
        <v>2035</v>
      </c>
      <c r="AE3" s="5">
        <v>2036</v>
      </c>
      <c r="AF3" s="5">
        <v>2037</v>
      </c>
    </row>
    <row r="4" spans="1:34" hidden="1" x14ac:dyDescent="0.2">
      <c r="A4" s="5" t="s">
        <v>0</v>
      </c>
      <c r="B4" s="11">
        <v>800000000</v>
      </c>
      <c r="C4" s="11"/>
      <c r="D4" s="11"/>
      <c r="E4" s="1">
        <v>26181532.59</v>
      </c>
      <c r="F4" s="1">
        <v>3360182.75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4" x14ac:dyDescent="0.2">
      <c r="A5" s="5" t="s">
        <v>2</v>
      </c>
      <c r="B5" s="11">
        <f>SUM(C5:AA5)</f>
        <v>899999999.72000003</v>
      </c>
      <c r="C5" s="1">
        <v>14097560.98</v>
      </c>
      <c r="D5" s="1">
        <v>14097560.98</v>
      </c>
      <c r="E5" s="1">
        <v>14097560.98</v>
      </c>
      <c r="F5" s="1">
        <f>2*16304878.05</f>
        <v>32609756.100000001</v>
      </c>
      <c r="G5" s="1">
        <v>43633565.619999997</v>
      </c>
      <c r="H5" s="13">
        <v>43633565.619999997</v>
      </c>
      <c r="I5" s="13">
        <v>43633565.619999997</v>
      </c>
      <c r="J5" s="13">
        <v>43633565.619999997</v>
      </c>
      <c r="K5" s="13">
        <v>43634000</v>
      </c>
      <c r="L5" s="13">
        <v>43634000</v>
      </c>
      <c r="M5" s="13">
        <v>43633565.619999997</v>
      </c>
      <c r="N5" s="13">
        <v>43633565.619999997</v>
      </c>
      <c r="O5" s="13">
        <v>43633565.619999997</v>
      </c>
      <c r="P5" s="13">
        <v>43633565.619999997</v>
      </c>
      <c r="Q5" s="13">
        <v>43633565.619999997</v>
      </c>
      <c r="R5" s="13">
        <v>43633565.619999997</v>
      </c>
      <c r="S5" s="13">
        <v>43633565.619999997</v>
      </c>
      <c r="T5" s="13">
        <v>43633565.619999997</v>
      </c>
      <c r="U5" s="13">
        <v>43633565.619999997</v>
      </c>
      <c r="V5" s="13">
        <v>43633565.619999997</v>
      </c>
      <c r="W5" s="13">
        <f>21816782.72+14768002.32</f>
        <v>36584785.039999999</v>
      </c>
      <c r="X5" s="13">
        <f>2*14768002.32</f>
        <v>29536004.640000001</v>
      </c>
      <c r="Y5" s="13">
        <f>2*14768002.32</f>
        <v>29536004.640000001</v>
      </c>
      <c r="Z5" s="13">
        <f>14768002.32+5511904.76</f>
        <v>20279907.079999998</v>
      </c>
      <c r="AA5" s="13">
        <f>11023809.6-869</f>
        <v>11022940.6</v>
      </c>
      <c r="AB5" s="13"/>
      <c r="AC5" s="13"/>
      <c r="AD5" s="13"/>
      <c r="AE5" s="13"/>
      <c r="AF5" s="13"/>
    </row>
    <row r="6" spans="1:34" x14ac:dyDescent="0.2">
      <c r="A6" s="5" t="s">
        <v>1</v>
      </c>
      <c r="B6" s="11">
        <f>SUM(E6:AF6)</f>
        <v>3000000000.4400005</v>
      </c>
      <c r="C6" s="11"/>
      <c r="D6" s="11"/>
      <c r="E6" s="1">
        <v>0</v>
      </c>
      <c r="F6" s="1">
        <v>0</v>
      </c>
      <c r="G6" s="28">
        <f>21428571+953</f>
        <v>21429524</v>
      </c>
      <c r="H6" s="19">
        <f>2*21428571.42+2*7142857.14</f>
        <v>57142857.120000005</v>
      </c>
      <c r="I6" s="13">
        <f>2*33333333.32</f>
        <v>66666666.640000001</v>
      </c>
      <c r="J6" s="13">
        <v>90476190.439999998</v>
      </c>
      <c r="K6" s="13">
        <v>114286000</v>
      </c>
      <c r="L6" s="13">
        <v>142857000</v>
      </c>
      <c r="M6" s="13">
        <f t="shared" ref="M6:Z6" si="0">2*71428571.4</f>
        <v>142857142.80000001</v>
      </c>
      <c r="N6" s="13">
        <f t="shared" si="0"/>
        <v>142857142.80000001</v>
      </c>
      <c r="O6" s="13">
        <f t="shared" si="0"/>
        <v>142857142.80000001</v>
      </c>
      <c r="P6" s="13">
        <f t="shared" si="0"/>
        <v>142857142.80000001</v>
      </c>
      <c r="Q6" s="13">
        <f t="shared" si="0"/>
        <v>142857142.80000001</v>
      </c>
      <c r="R6" s="13">
        <f t="shared" si="0"/>
        <v>142857142.80000001</v>
      </c>
      <c r="S6" s="13">
        <f t="shared" si="0"/>
        <v>142857142.80000001</v>
      </c>
      <c r="T6" s="13">
        <f t="shared" si="0"/>
        <v>142857142.80000001</v>
      </c>
      <c r="U6" s="13">
        <f t="shared" si="0"/>
        <v>142857142.80000001</v>
      </c>
      <c r="V6" s="13">
        <f t="shared" si="0"/>
        <v>142857142.80000001</v>
      </c>
      <c r="W6" s="13">
        <f t="shared" si="0"/>
        <v>142857142.80000001</v>
      </c>
      <c r="X6" s="13">
        <f t="shared" si="0"/>
        <v>142857142.80000001</v>
      </c>
      <c r="Y6" s="13">
        <f t="shared" si="0"/>
        <v>142857142.80000001</v>
      </c>
      <c r="Z6" s="13">
        <f t="shared" si="0"/>
        <v>142857142.80000001</v>
      </c>
      <c r="AA6" s="13">
        <f>71428571.4+71428571.58</f>
        <v>142857142.98000002</v>
      </c>
      <c r="AB6" s="13">
        <f>60714285.69+60714285.87</f>
        <v>121428571.56</v>
      </c>
      <c r="AC6" s="13">
        <v>85714285.780000001</v>
      </c>
      <c r="AD6" s="13">
        <f>2*38095238.08+0.2</f>
        <v>76190476.359999999</v>
      </c>
      <c r="AE6" s="13">
        <f>26190476.18+26190476.38</f>
        <v>52380952.560000002</v>
      </c>
      <c r="AF6" s="13">
        <f>14285714.28+14285714.52-1095</f>
        <v>28570333.799999997</v>
      </c>
      <c r="AH6" s="15">
        <f>SUM(G6:AF6)</f>
        <v>3000000000.4400005</v>
      </c>
    </row>
    <row r="7" spans="1:34" x14ac:dyDescent="0.2">
      <c r="A7" s="5" t="s">
        <v>11</v>
      </c>
      <c r="B7" s="11">
        <f>SUM(E7:AD7)</f>
        <v>700000000.07999992</v>
      </c>
      <c r="C7" s="11"/>
      <c r="D7" s="11"/>
      <c r="E7" s="1">
        <v>0</v>
      </c>
      <c r="F7" s="1">
        <v>0</v>
      </c>
      <c r="G7" s="1">
        <v>0</v>
      </c>
      <c r="H7" s="13">
        <v>33333333.359999999</v>
      </c>
      <c r="I7" s="13">
        <v>66666666.719999999</v>
      </c>
      <c r="J7" s="13">
        <v>66666672</v>
      </c>
      <c r="K7" s="13">
        <v>66667000</v>
      </c>
      <c r="L7" s="13">
        <v>66667000</v>
      </c>
      <c r="M7" s="13">
        <v>66666672</v>
      </c>
      <c r="N7" s="13">
        <v>66666672</v>
      </c>
      <c r="O7" s="13">
        <v>66666672</v>
      </c>
      <c r="P7" s="13">
        <v>66666672</v>
      </c>
      <c r="Q7" s="13">
        <v>66666672</v>
      </c>
      <c r="R7" s="19">
        <f>66666672-704</f>
        <v>66665968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4" ht="24" hidden="1" x14ac:dyDescent="0.2">
      <c r="A8" s="22" t="s">
        <v>17</v>
      </c>
      <c r="B8" s="11">
        <f t="shared" ref="B8:B9" si="1">SUM(E8:AD8)</f>
        <v>0</v>
      </c>
      <c r="C8" s="23"/>
      <c r="D8" s="23"/>
      <c r="E8" s="24"/>
      <c r="F8" s="24"/>
      <c r="G8" s="24"/>
      <c r="H8" s="25"/>
      <c r="I8" s="25"/>
      <c r="J8" s="25"/>
      <c r="K8" s="25"/>
      <c r="L8" s="26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4" s="4" customFormat="1" x14ac:dyDescent="0.2">
      <c r="A9" s="20" t="s">
        <v>20</v>
      </c>
      <c r="B9" s="11">
        <f t="shared" si="1"/>
        <v>134872433.74000001</v>
      </c>
      <c r="C9" s="11"/>
      <c r="D9" s="11"/>
      <c r="E9" s="1"/>
      <c r="F9" s="1"/>
      <c r="G9" s="1"/>
      <c r="H9" s="21"/>
      <c r="I9" s="21"/>
      <c r="J9" s="21">
        <v>36656433.740000002</v>
      </c>
      <c r="K9" s="29"/>
      <c r="L9" s="30">
        <f>72216000+26000000</f>
        <v>98216000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4" s="3" customFormat="1" x14ac:dyDescent="0.2">
      <c r="A10" s="3" t="s">
        <v>3</v>
      </c>
      <c r="E10" s="2">
        <f t="shared" ref="E10:G10" si="2">SUM(E4:E7)</f>
        <v>40279093.57</v>
      </c>
      <c r="F10" s="2">
        <f t="shared" si="2"/>
        <v>35969938.850000001</v>
      </c>
      <c r="G10" s="2">
        <f t="shared" si="2"/>
        <v>65063089.619999997</v>
      </c>
      <c r="H10" s="18">
        <f t="shared" ref="H10:I10" si="3">SUM(H4:H8)</f>
        <v>134109756.10000001</v>
      </c>
      <c r="I10" s="18">
        <f t="shared" si="3"/>
        <v>176966898.97999999</v>
      </c>
      <c r="J10" s="2">
        <f>SUM(J4:J9)</f>
        <v>237432861.80000001</v>
      </c>
      <c r="K10" s="2">
        <f t="shared" ref="K10:L10" si="4">SUM(K4:K9)</f>
        <v>224587000</v>
      </c>
      <c r="L10" s="2">
        <f t="shared" si="4"/>
        <v>351374000</v>
      </c>
      <c r="M10" s="2">
        <f t="shared" ref="M10:AA10" si="5">SUM(M4:M8)</f>
        <v>253157380.42000002</v>
      </c>
      <c r="N10" s="2">
        <f t="shared" si="5"/>
        <v>253157380.42000002</v>
      </c>
      <c r="O10" s="2">
        <f t="shared" si="5"/>
        <v>253157380.42000002</v>
      </c>
      <c r="P10" s="2">
        <f t="shared" si="5"/>
        <v>253157380.42000002</v>
      </c>
      <c r="Q10" s="2">
        <f t="shared" si="5"/>
        <v>253157380.42000002</v>
      </c>
      <c r="R10" s="2">
        <f t="shared" si="5"/>
        <v>253156676.42000002</v>
      </c>
      <c r="S10" s="2">
        <f t="shared" si="5"/>
        <v>186490708.42000002</v>
      </c>
      <c r="T10" s="2">
        <f t="shared" si="5"/>
        <v>186490708.42000002</v>
      </c>
      <c r="U10" s="2">
        <f t="shared" si="5"/>
        <v>186490708.42000002</v>
      </c>
      <c r="V10" s="2">
        <f t="shared" si="5"/>
        <v>186490708.42000002</v>
      </c>
      <c r="W10" s="2">
        <f t="shared" si="5"/>
        <v>179441927.84</v>
      </c>
      <c r="X10" s="2">
        <f t="shared" si="5"/>
        <v>172393147.44</v>
      </c>
      <c r="Y10" s="2">
        <f t="shared" si="5"/>
        <v>172393147.44</v>
      </c>
      <c r="Z10" s="2">
        <f t="shared" si="5"/>
        <v>163137049.88</v>
      </c>
      <c r="AA10" s="2">
        <f t="shared" si="5"/>
        <v>153880083.58000001</v>
      </c>
      <c r="AB10" s="2">
        <f t="shared" ref="AB10" si="6">SUM(AB4:AB8)</f>
        <v>121428571.56</v>
      </c>
      <c r="AC10" s="2">
        <f t="shared" ref="AC10" si="7">SUM(AC4:AC8)</f>
        <v>85714285.780000001</v>
      </c>
      <c r="AD10" s="2">
        <f t="shared" ref="AD10" si="8">SUM(AD4:AD8)</f>
        <v>76190476.359999999</v>
      </c>
      <c r="AE10" s="2">
        <f t="shared" ref="AE10" si="9">SUM(AE4:AE8)</f>
        <v>52380952.560000002</v>
      </c>
      <c r="AF10" s="2">
        <f t="shared" ref="AF10" si="10">SUM(AF4:AF8)</f>
        <v>28570333.799999997</v>
      </c>
    </row>
    <row r="11" spans="1:34" x14ac:dyDescent="0.2">
      <c r="K11" s="15"/>
    </row>
    <row r="12" spans="1:34" ht="15.75" x14ac:dyDescent="0.25">
      <c r="A12" s="31" t="s">
        <v>18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34" x14ac:dyDescent="0.2">
      <c r="A13" s="5"/>
      <c r="B13" s="5"/>
      <c r="C13" s="5"/>
      <c r="D13" s="5"/>
      <c r="E13" s="5">
        <v>2010</v>
      </c>
      <c r="F13" s="5">
        <v>2011</v>
      </c>
      <c r="G13" s="5">
        <v>2012</v>
      </c>
      <c r="H13" s="5">
        <v>2013</v>
      </c>
      <c r="I13" s="5">
        <v>2014</v>
      </c>
      <c r="J13" s="5">
        <v>2015</v>
      </c>
      <c r="K13" s="5">
        <v>2016</v>
      </c>
      <c r="L13" s="5">
        <v>2017</v>
      </c>
      <c r="M13" s="5">
        <v>2018</v>
      </c>
      <c r="N13" s="5">
        <v>2019</v>
      </c>
      <c r="O13" s="5">
        <v>2020</v>
      </c>
      <c r="P13" s="5">
        <v>2021</v>
      </c>
      <c r="Q13" s="5">
        <v>2022</v>
      </c>
      <c r="R13" s="5">
        <v>2023</v>
      </c>
      <c r="S13" s="5">
        <v>2024</v>
      </c>
      <c r="T13" s="5">
        <v>2025</v>
      </c>
      <c r="U13" s="5">
        <v>2026</v>
      </c>
      <c r="V13" s="5">
        <v>2027</v>
      </c>
      <c r="W13" s="5">
        <v>2028</v>
      </c>
      <c r="X13" s="5">
        <v>2029</v>
      </c>
      <c r="Y13" s="5">
        <v>2030</v>
      </c>
      <c r="Z13" s="5">
        <v>2031</v>
      </c>
      <c r="AA13" s="5">
        <v>2032</v>
      </c>
      <c r="AB13" s="5">
        <v>2033</v>
      </c>
      <c r="AC13" s="5">
        <v>2034</v>
      </c>
      <c r="AD13" s="5">
        <v>2035</v>
      </c>
      <c r="AE13" s="12">
        <v>2036</v>
      </c>
      <c r="AF13" s="12">
        <v>2037</v>
      </c>
    </row>
    <row r="14" spans="1:34" hidden="1" x14ac:dyDescent="0.2">
      <c r="A14" s="5" t="s">
        <v>4</v>
      </c>
      <c r="B14" s="5"/>
      <c r="C14" s="5"/>
      <c r="D14" s="5"/>
      <c r="E14" s="1">
        <v>516730</v>
      </c>
      <c r="F14" s="1">
        <v>38870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4"/>
      <c r="AF14" s="4"/>
    </row>
    <row r="15" spans="1:34" s="14" customFormat="1" x14ac:dyDescent="0.2">
      <c r="A15" s="12" t="s">
        <v>5</v>
      </c>
      <c r="B15" s="12"/>
      <c r="C15" s="12"/>
      <c r="D15" s="12"/>
      <c r="E15" s="13">
        <v>26432226</v>
      </c>
      <c r="F15" s="13">
        <v>25861095</v>
      </c>
      <c r="G15" s="13">
        <v>10401716</v>
      </c>
      <c r="H15" s="13">
        <v>4817666.47</v>
      </c>
      <c r="I15" s="13">
        <v>4046767</v>
      </c>
      <c r="J15" s="13">
        <v>3494443</v>
      </c>
      <c r="K15" s="13">
        <v>7024000</v>
      </c>
      <c r="L15" s="13">
        <v>6122000</v>
      </c>
      <c r="M15" s="13">
        <v>5670433.6500000004</v>
      </c>
      <c r="N15" s="13">
        <v>5219553.51</v>
      </c>
      <c r="O15" s="13">
        <v>4768673.3099999996</v>
      </c>
      <c r="P15" s="13">
        <v>4317793.12</v>
      </c>
      <c r="Q15" s="13">
        <v>3866912.97</v>
      </c>
      <c r="R15" s="13">
        <v>3416032.77</v>
      </c>
      <c r="S15" s="13">
        <v>2965152.63</v>
      </c>
      <c r="T15" s="13">
        <v>2514272.4300000002</v>
      </c>
      <c r="U15" s="13">
        <v>2063392.23</v>
      </c>
      <c r="V15" s="13">
        <v>1612512.04</v>
      </c>
      <c r="W15" s="13">
        <v>1167701.67</v>
      </c>
      <c r="X15" s="13">
        <v>832147.36</v>
      </c>
      <c r="Y15" s="13">
        <v>526942</v>
      </c>
      <c r="Z15" s="13">
        <v>229707.16</v>
      </c>
      <c r="AA15" s="13">
        <v>75941.759999999995</v>
      </c>
      <c r="AB15" s="13"/>
      <c r="AC15" s="13"/>
      <c r="AD15" s="13"/>
      <c r="AE15" s="17"/>
      <c r="AF15" s="17"/>
    </row>
    <row r="16" spans="1:34" s="14" customFormat="1" x14ac:dyDescent="0.2">
      <c r="A16" s="12" t="s">
        <v>6</v>
      </c>
      <c r="B16" s="12"/>
      <c r="C16" s="12"/>
      <c r="D16" s="12"/>
      <c r="E16" s="13">
        <v>39550000</v>
      </c>
      <c r="F16" s="13">
        <v>44691667</v>
      </c>
      <c r="G16" s="13">
        <v>26519369</v>
      </c>
      <c r="H16" s="13">
        <v>17315603.170000002</v>
      </c>
      <c r="I16" s="13">
        <v>14504710</v>
      </c>
      <c r="J16" s="13">
        <v>12923226</v>
      </c>
      <c r="K16" s="13">
        <v>29188000</v>
      </c>
      <c r="L16" s="13">
        <v>26892000</v>
      </c>
      <c r="M16" s="13">
        <v>25415079.390000001</v>
      </c>
      <c r="N16" s="13">
        <v>23938888.890000001</v>
      </c>
      <c r="O16" s="13">
        <v>22462698.440000001</v>
      </c>
      <c r="P16" s="13">
        <v>20986507.949999999</v>
      </c>
      <c r="Q16" s="13">
        <v>19510317.449999999</v>
      </c>
      <c r="R16" s="13">
        <v>18034127</v>
      </c>
      <c r="S16" s="13">
        <v>16557936.51</v>
      </c>
      <c r="T16" s="13">
        <v>15081746.01</v>
      </c>
      <c r="U16" s="13">
        <v>13605555.560000001</v>
      </c>
      <c r="V16" s="13">
        <v>12129365.07</v>
      </c>
      <c r="W16" s="13">
        <v>10653174.630000001</v>
      </c>
      <c r="X16" s="13">
        <v>9176984.1300000008</v>
      </c>
      <c r="Y16" s="13">
        <v>7700793.6799999997</v>
      </c>
      <c r="Z16" s="13">
        <v>6224603.1900000004</v>
      </c>
      <c r="AA16" s="13">
        <v>4748412.6900000004</v>
      </c>
      <c r="AB16" s="13">
        <v>3346031.76</v>
      </c>
      <c r="AC16" s="13">
        <v>2214285.6800000002</v>
      </c>
      <c r="AD16" s="13">
        <v>1361375.67</v>
      </c>
      <c r="AE16" s="13">
        <v>656084.6</v>
      </c>
      <c r="AF16" s="13">
        <v>196825.39</v>
      </c>
    </row>
    <row r="17" spans="1:32" s="14" customFormat="1" x14ac:dyDescent="0.2">
      <c r="A17" s="12" t="s">
        <v>12</v>
      </c>
      <c r="B17" s="12"/>
      <c r="C17" s="12"/>
      <c r="D17" s="12"/>
      <c r="E17" s="13">
        <v>1335387</v>
      </c>
      <c r="F17" s="13">
        <v>9408706.6899999995</v>
      </c>
      <c r="G17" s="13">
        <v>10681474</v>
      </c>
      <c r="H17" s="13">
        <v>7737882</v>
      </c>
      <c r="I17" s="13">
        <v>6852275</v>
      </c>
      <c r="J17" s="13">
        <v>5842671</v>
      </c>
      <c r="K17" s="13">
        <v>8740000</v>
      </c>
      <c r="L17" s="13">
        <v>6674000</v>
      </c>
      <c r="M17" s="13">
        <v>5640277.7699999996</v>
      </c>
      <c r="N17" s="13">
        <v>4606944.4400000004</v>
      </c>
      <c r="O17" s="13">
        <v>3573611.1</v>
      </c>
      <c r="P17" s="13">
        <v>2540277.7799999998</v>
      </c>
      <c r="Q17" s="13">
        <v>1506944.44</v>
      </c>
      <c r="R17" s="13">
        <v>473611.1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7"/>
      <c r="AF17" s="17"/>
    </row>
    <row r="18" spans="1:32" s="14" customFormat="1" ht="24" x14ac:dyDescent="0.2">
      <c r="A18" s="20" t="s">
        <v>17</v>
      </c>
      <c r="B18" s="12"/>
      <c r="C18" s="12"/>
      <c r="D18" s="12"/>
      <c r="E18" s="13"/>
      <c r="F18" s="13"/>
      <c r="G18" s="13"/>
      <c r="H18" s="13"/>
      <c r="I18" s="13"/>
      <c r="J18" s="21"/>
      <c r="K18" s="21">
        <v>1000000</v>
      </c>
      <c r="L18" s="21">
        <v>1000000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7"/>
      <c r="AF18" s="17"/>
    </row>
    <row r="19" spans="1:32" x14ac:dyDescent="0.2">
      <c r="A19" s="3" t="s">
        <v>3</v>
      </c>
      <c r="E19" s="2">
        <f>SUM(E14:E17)</f>
        <v>67834343</v>
      </c>
      <c r="F19" s="2">
        <f t="shared" ref="F19:G19" si="11">SUM(F14:F17)</f>
        <v>80000338.689999998</v>
      </c>
      <c r="G19" s="2">
        <f t="shared" si="11"/>
        <v>47602559</v>
      </c>
      <c r="H19" s="2">
        <f>SUM(H14:H18)</f>
        <v>29871151.640000001</v>
      </c>
      <c r="I19" s="2">
        <f t="shared" ref="I19" si="12">SUM(I14:I18)</f>
        <v>25403752</v>
      </c>
      <c r="J19" s="2">
        <f t="shared" ref="J19" si="13">SUM(J14:J18)</f>
        <v>22260340</v>
      </c>
      <c r="K19" s="2">
        <f t="shared" ref="K19:AF19" si="14">SUM(K14:K18)</f>
        <v>45952000</v>
      </c>
      <c r="L19" s="2">
        <f t="shared" si="14"/>
        <v>40688000</v>
      </c>
      <c r="M19" s="2">
        <f t="shared" si="14"/>
        <v>36725790.810000002</v>
      </c>
      <c r="N19" s="2">
        <f t="shared" si="14"/>
        <v>33765386.839999996</v>
      </c>
      <c r="O19" s="2">
        <f t="shared" si="14"/>
        <v>30804982.850000001</v>
      </c>
      <c r="P19" s="2">
        <f t="shared" si="14"/>
        <v>27844578.850000001</v>
      </c>
      <c r="Q19" s="2">
        <f t="shared" si="14"/>
        <v>24884174.859999999</v>
      </c>
      <c r="R19" s="2">
        <f t="shared" si="14"/>
        <v>21923770.870000001</v>
      </c>
      <c r="S19" s="2">
        <f t="shared" si="14"/>
        <v>19523089.140000001</v>
      </c>
      <c r="T19" s="2">
        <f t="shared" si="14"/>
        <v>17596018.440000001</v>
      </c>
      <c r="U19" s="2">
        <f t="shared" si="14"/>
        <v>15668947.790000001</v>
      </c>
      <c r="V19" s="2">
        <f t="shared" si="14"/>
        <v>13741877.109999999</v>
      </c>
      <c r="W19" s="2">
        <f t="shared" si="14"/>
        <v>11820876.300000001</v>
      </c>
      <c r="X19" s="2">
        <f t="shared" si="14"/>
        <v>10009131.49</v>
      </c>
      <c r="Y19" s="2">
        <f t="shared" si="14"/>
        <v>8227735.6799999997</v>
      </c>
      <c r="Z19" s="2">
        <f t="shared" si="14"/>
        <v>6454310.3500000006</v>
      </c>
      <c r="AA19" s="2">
        <f t="shared" si="14"/>
        <v>4824354.45</v>
      </c>
      <c r="AB19" s="2">
        <f t="shared" si="14"/>
        <v>3346031.76</v>
      </c>
      <c r="AC19" s="2">
        <f t="shared" si="14"/>
        <v>2214285.6800000002</v>
      </c>
      <c r="AD19" s="2">
        <f t="shared" si="14"/>
        <v>1361375.67</v>
      </c>
      <c r="AE19" s="2">
        <f t="shared" si="14"/>
        <v>656084.6</v>
      </c>
      <c r="AF19" s="2">
        <f t="shared" si="14"/>
        <v>196825.39</v>
      </c>
    </row>
    <row r="21" spans="1:32" s="3" customFormat="1" x14ac:dyDescent="0.2">
      <c r="A21" s="7" t="s">
        <v>7</v>
      </c>
      <c r="B21" s="7"/>
      <c r="C21" s="7"/>
      <c r="D21" s="7"/>
      <c r="E21" s="8">
        <f t="shared" ref="E21:G21" si="15">+E19+E10</f>
        <v>108113436.56999999</v>
      </c>
      <c r="F21" s="8">
        <f t="shared" si="15"/>
        <v>115970277.53999999</v>
      </c>
      <c r="G21" s="8">
        <f t="shared" si="15"/>
        <v>112665648.62</v>
      </c>
      <c r="H21" s="8">
        <f t="shared" ref="H21:I21" si="16">+H19+H10</f>
        <v>163980907.74000001</v>
      </c>
      <c r="I21" s="8">
        <f t="shared" si="16"/>
        <v>202370650.97999999</v>
      </c>
      <c r="J21" s="8">
        <f t="shared" ref="J21:AF21" si="17">+J19+J10</f>
        <v>259693201.80000001</v>
      </c>
      <c r="K21" s="8">
        <f t="shared" si="17"/>
        <v>270539000</v>
      </c>
      <c r="L21" s="8">
        <f t="shared" si="17"/>
        <v>392062000</v>
      </c>
      <c r="M21" s="8">
        <f t="shared" si="17"/>
        <v>289883171.23000002</v>
      </c>
      <c r="N21" s="8">
        <f t="shared" si="17"/>
        <v>286922767.25999999</v>
      </c>
      <c r="O21" s="8">
        <f t="shared" si="17"/>
        <v>283962363.27000004</v>
      </c>
      <c r="P21" s="8">
        <f t="shared" si="17"/>
        <v>281001959.27000004</v>
      </c>
      <c r="Q21" s="8">
        <f t="shared" si="17"/>
        <v>278041555.28000003</v>
      </c>
      <c r="R21" s="8">
        <f t="shared" si="17"/>
        <v>275080447.29000002</v>
      </c>
      <c r="S21" s="8">
        <f t="shared" si="17"/>
        <v>206013797.56</v>
      </c>
      <c r="T21" s="8">
        <f t="shared" si="17"/>
        <v>204086726.86000001</v>
      </c>
      <c r="U21" s="8">
        <f t="shared" si="17"/>
        <v>202159656.21000001</v>
      </c>
      <c r="V21" s="8">
        <f t="shared" si="17"/>
        <v>200232585.53000003</v>
      </c>
      <c r="W21" s="8">
        <f t="shared" si="17"/>
        <v>191262804.14000002</v>
      </c>
      <c r="X21" s="8">
        <f t="shared" si="17"/>
        <v>182402278.93000001</v>
      </c>
      <c r="Y21" s="8">
        <f t="shared" si="17"/>
        <v>180620883.12</v>
      </c>
      <c r="Z21" s="8">
        <f t="shared" si="17"/>
        <v>169591360.22999999</v>
      </c>
      <c r="AA21" s="8">
        <f t="shared" si="17"/>
        <v>158704438.03</v>
      </c>
      <c r="AB21" s="8">
        <f t="shared" si="17"/>
        <v>124774603.32000001</v>
      </c>
      <c r="AC21" s="8">
        <f t="shared" si="17"/>
        <v>87928571.460000008</v>
      </c>
      <c r="AD21" s="8">
        <f t="shared" si="17"/>
        <v>77551852.030000001</v>
      </c>
      <c r="AE21" s="8">
        <f t="shared" si="17"/>
        <v>53037037.160000004</v>
      </c>
      <c r="AF21" s="8">
        <f t="shared" si="17"/>
        <v>28767159.189999998</v>
      </c>
    </row>
    <row r="25" spans="1:32" hidden="1" x14ac:dyDescent="0.2">
      <c r="A25" s="5" t="s">
        <v>7</v>
      </c>
      <c r="B25" s="5"/>
      <c r="C25" s="5"/>
      <c r="D25" s="5"/>
      <c r="E25" s="5">
        <v>2010</v>
      </c>
      <c r="F25" s="5">
        <v>2011</v>
      </c>
      <c r="G25" s="5">
        <v>2012</v>
      </c>
      <c r="H25" s="5">
        <v>2013</v>
      </c>
      <c r="I25" s="5">
        <v>2014</v>
      </c>
      <c r="J25" s="5">
        <v>2015</v>
      </c>
      <c r="K25" s="5">
        <v>2016</v>
      </c>
      <c r="L25" s="5">
        <v>2017</v>
      </c>
      <c r="M25" s="5">
        <v>2018</v>
      </c>
      <c r="N25" s="5">
        <v>2019</v>
      </c>
      <c r="O25" s="5">
        <v>2020</v>
      </c>
      <c r="P25" s="5">
        <v>2021</v>
      </c>
      <c r="Q25" s="5">
        <v>2022</v>
      </c>
      <c r="R25" s="5">
        <v>2023</v>
      </c>
      <c r="S25" s="5">
        <v>2024</v>
      </c>
      <c r="T25" s="5">
        <v>2025</v>
      </c>
      <c r="U25" s="5">
        <v>2026</v>
      </c>
      <c r="V25" s="5">
        <v>2027</v>
      </c>
      <c r="W25" s="5">
        <v>2028</v>
      </c>
      <c r="X25" s="5">
        <v>2029</v>
      </c>
      <c r="Y25" s="5">
        <v>2030</v>
      </c>
      <c r="Z25" s="5">
        <v>2031</v>
      </c>
      <c r="AA25" s="5">
        <v>2032</v>
      </c>
      <c r="AB25" s="5">
        <v>2033</v>
      </c>
      <c r="AC25" s="5">
        <v>2034</v>
      </c>
      <c r="AD25" s="5">
        <v>2035</v>
      </c>
    </row>
    <row r="26" spans="1:32" hidden="1" x14ac:dyDescent="0.2">
      <c r="A26" s="5" t="s">
        <v>8</v>
      </c>
      <c r="B26" s="5"/>
      <c r="C26" s="5"/>
      <c r="D26" s="5"/>
      <c r="E26" s="1">
        <f>E14+E4</f>
        <v>26698262.59</v>
      </c>
      <c r="F26" s="1">
        <f t="shared" ref="F26:AC26" si="18">F14+F4</f>
        <v>3399052.75</v>
      </c>
      <c r="G26" s="1">
        <f t="shared" si="18"/>
        <v>0</v>
      </c>
      <c r="H26" s="1">
        <f t="shared" si="18"/>
        <v>0</v>
      </c>
      <c r="I26" s="1">
        <f t="shared" si="18"/>
        <v>0</v>
      </c>
      <c r="J26" s="1">
        <f t="shared" si="18"/>
        <v>0</v>
      </c>
      <c r="K26" s="1">
        <f t="shared" si="18"/>
        <v>0</v>
      </c>
      <c r="L26" s="1">
        <f t="shared" si="18"/>
        <v>0</v>
      </c>
      <c r="M26" s="1">
        <f t="shared" si="18"/>
        <v>0</v>
      </c>
      <c r="N26" s="1">
        <f t="shared" si="18"/>
        <v>0</v>
      </c>
      <c r="O26" s="1">
        <f t="shared" si="18"/>
        <v>0</v>
      </c>
      <c r="P26" s="1">
        <f t="shared" si="18"/>
        <v>0</v>
      </c>
      <c r="Q26" s="1">
        <f t="shared" si="18"/>
        <v>0</v>
      </c>
      <c r="R26" s="1">
        <f t="shared" si="18"/>
        <v>0</v>
      </c>
      <c r="S26" s="1">
        <f t="shared" si="18"/>
        <v>0</v>
      </c>
      <c r="T26" s="1">
        <f t="shared" si="18"/>
        <v>0</v>
      </c>
      <c r="U26" s="1">
        <f t="shared" si="18"/>
        <v>0</v>
      </c>
      <c r="V26" s="1">
        <f t="shared" si="18"/>
        <v>0</v>
      </c>
      <c r="W26" s="1">
        <f t="shared" si="18"/>
        <v>0</v>
      </c>
      <c r="X26" s="1">
        <f t="shared" si="18"/>
        <v>0</v>
      </c>
      <c r="Y26" s="1">
        <f t="shared" si="18"/>
        <v>0</v>
      </c>
      <c r="Z26" s="1">
        <f t="shared" si="18"/>
        <v>0</v>
      </c>
      <c r="AA26" s="1">
        <f t="shared" si="18"/>
        <v>0</v>
      </c>
      <c r="AB26" s="1">
        <f t="shared" si="18"/>
        <v>0</v>
      </c>
      <c r="AC26" s="1">
        <f t="shared" si="18"/>
        <v>0</v>
      </c>
      <c r="AD26" s="1"/>
    </row>
    <row r="27" spans="1:32" hidden="1" x14ac:dyDescent="0.2">
      <c r="A27" s="5" t="s">
        <v>9</v>
      </c>
      <c r="B27" s="5"/>
      <c r="C27" s="5"/>
      <c r="D27" s="5"/>
      <c r="E27" s="1">
        <f>E15+E5</f>
        <v>40529786.980000004</v>
      </c>
      <c r="F27" s="1">
        <f t="shared" ref="F27:AC27" si="19">F15+F5</f>
        <v>58470851.100000001</v>
      </c>
      <c r="G27" s="1">
        <f t="shared" si="19"/>
        <v>54035281.619999997</v>
      </c>
      <c r="H27" s="1">
        <f t="shared" si="19"/>
        <v>48451232.089999996</v>
      </c>
      <c r="I27" s="1">
        <f t="shared" si="19"/>
        <v>47680332.619999997</v>
      </c>
      <c r="J27" s="1">
        <f t="shared" si="19"/>
        <v>47128008.619999997</v>
      </c>
      <c r="K27" s="1">
        <f t="shared" si="19"/>
        <v>50658000</v>
      </c>
      <c r="L27" s="1">
        <f t="shared" si="19"/>
        <v>49756000</v>
      </c>
      <c r="M27" s="1">
        <f t="shared" si="19"/>
        <v>49303999.269999996</v>
      </c>
      <c r="N27" s="1">
        <f t="shared" si="19"/>
        <v>48853119.129999995</v>
      </c>
      <c r="O27" s="1">
        <f t="shared" si="19"/>
        <v>48402238.93</v>
      </c>
      <c r="P27" s="1">
        <f t="shared" si="19"/>
        <v>47951358.739999995</v>
      </c>
      <c r="Q27" s="1">
        <f t="shared" si="19"/>
        <v>47500478.589999996</v>
      </c>
      <c r="R27" s="1">
        <f t="shared" si="19"/>
        <v>47049598.390000001</v>
      </c>
      <c r="S27" s="1">
        <f t="shared" si="19"/>
        <v>46598718.25</v>
      </c>
      <c r="T27" s="1">
        <f t="shared" si="19"/>
        <v>46147838.049999997</v>
      </c>
      <c r="U27" s="1">
        <f t="shared" si="19"/>
        <v>45696957.849999994</v>
      </c>
      <c r="V27" s="1">
        <f t="shared" si="19"/>
        <v>45246077.659999996</v>
      </c>
      <c r="W27" s="1">
        <f t="shared" si="19"/>
        <v>37752486.710000001</v>
      </c>
      <c r="X27" s="1">
        <f t="shared" si="19"/>
        <v>30368152</v>
      </c>
      <c r="Y27" s="1">
        <f t="shared" si="19"/>
        <v>30062946.640000001</v>
      </c>
      <c r="Z27" s="1">
        <f t="shared" si="19"/>
        <v>20509614.239999998</v>
      </c>
      <c r="AA27" s="1">
        <f t="shared" si="19"/>
        <v>11098882.359999999</v>
      </c>
      <c r="AB27" s="1">
        <f t="shared" si="19"/>
        <v>0</v>
      </c>
      <c r="AC27" s="1">
        <f t="shared" si="19"/>
        <v>0</v>
      </c>
      <c r="AD27" s="1"/>
    </row>
    <row r="28" spans="1:32" hidden="1" x14ac:dyDescent="0.2">
      <c r="A28" s="5" t="s">
        <v>10</v>
      </c>
      <c r="B28" s="5"/>
      <c r="C28" s="5"/>
      <c r="D28" s="5"/>
      <c r="E28" s="1">
        <f>E16+E6</f>
        <v>39550000</v>
      </c>
      <c r="F28" s="1">
        <f t="shared" ref="F28:AC28" si="20">F16+F6</f>
        <v>44691667</v>
      </c>
      <c r="G28" s="1">
        <f t="shared" si="20"/>
        <v>47948893</v>
      </c>
      <c r="H28" s="1">
        <f t="shared" si="20"/>
        <v>74458460.290000007</v>
      </c>
      <c r="I28" s="1">
        <f t="shared" si="20"/>
        <v>81171376.640000001</v>
      </c>
      <c r="J28" s="1">
        <f t="shared" si="20"/>
        <v>103399416.44</v>
      </c>
      <c r="K28" s="1">
        <f t="shared" si="20"/>
        <v>143474000</v>
      </c>
      <c r="L28" s="1">
        <f t="shared" si="20"/>
        <v>169749000</v>
      </c>
      <c r="M28" s="1">
        <f t="shared" si="20"/>
        <v>168272222.19</v>
      </c>
      <c r="N28" s="1">
        <f t="shared" si="20"/>
        <v>166796031.69</v>
      </c>
      <c r="O28" s="1">
        <f t="shared" si="20"/>
        <v>165319841.24000001</v>
      </c>
      <c r="P28" s="1">
        <f t="shared" si="20"/>
        <v>163843650.75</v>
      </c>
      <c r="Q28" s="1">
        <f t="shared" si="20"/>
        <v>162367460.25</v>
      </c>
      <c r="R28" s="1">
        <f t="shared" si="20"/>
        <v>160891269.80000001</v>
      </c>
      <c r="S28" s="1">
        <f t="shared" si="20"/>
        <v>159415079.31</v>
      </c>
      <c r="T28" s="1">
        <f t="shared" si="20"/>
        <v>157938888.81</v>
      </c>
      <c r="U28" s="1">
        <f t="shared" si="20"/>
        <v>156462698.36000001</v>
      </c>
      <c r="V28" s="1">
        <f t="shared" si="20"/>
        <v>154986507.87</v>
      </c>
      <c r="W28" s="1">
        <f t="shared" si="20"/>
        <v>153510317.43000001</v>
      </c>
      <c r="X28" s="1">
        <f t="shared" si="20"/>
        <v>152034126.93000001</v>
      </c>
      <c r="Y28" s="1">
        <f t="shared" si="20"/>
        <v>150557936.48000002</v>
      </c>
      <c r="Z28" s="1">
        <f t="shared" si="20"/>
        <v>149081745.99000001</v>
      </c>
      <c r="AA28" s="1">
        <f t="shared" si="20"/>
        <v>147605555.67000002</v>
      </c>
      <c r="AB28" s="1">
        <f t="shared" si="20"/>
        <v>124774603.32000001</v>
      </c>
      <c r="AC28" s="1">
        <f t="shared" si="20"/>
        <v>87928571.460000008</v>
      </c>
      <c r="AD28" s="1"/>
    </row>
    <row r="29" spans="1:32" hidden="1" x14ac:dyDescent="0.2">
      <c r="A29" s="5" t="s">
        <v>11</v>
      </c>
      <c r="B29" s="5"/>
      <c r="C29" s="5"/>
      <c r="D29" s="5"/>
      <c r="E29" s="1">
        <f>E7+E17</f>
        <v>1335387</v>
      </c>
      <c r="F29" s="1">
        <f t="shared" ref="F29:AC29" si="21">F7+F17</f>
        <v>9408706.6899999995</v>
      </c>
      <c r="G29" s="1">
        <f t="shared" si="21"/>
        <v>10681474</v>
      </c>
      <c r="H29" s="1">
        <f t="shared" si="21"/>
        <v>41071215.359999999</v>
      </c>
      <c r="I29" s="1">
        <f t="shared" si="21"/>
        <v>73518941.719999999</v>
      </c>
      <c r="J29" s="1">
        <f t="shared" si="21"/>
        <v>72509343</v>
      </c>
      <c r="K29" s="1">
        <f t="shared" si="21"/>
        <v>75407000</v>
      </c>
      <c r="L29" s="1">
        <f t="shared" si="21"/>
        <v>73341000</v>
      </c>
      <c r="M29" s="1">
        <f t="shared" si="21"/>
        <v>72306949.769999996</v>
      </c>
      <c r="N29" s="1">
        <f t="shared" si="21"/>
        <v>71273616.439999998</v>
      </c>
      <c r="O29" s="1">
        <f t="shared" si="21"/>
        <v>70240283.099999994</v>
      </c>
      <c r="P29" s="1">
        <f t="shared" si="21"/>
        <v>69206949.780000001</v>
      </c>
      <c r="Q29" s="1">
        <f t="shared" si="21"/>
        <v>68173616.439999998</v>
      </c>
      <c r="R29" s="1">
        <f t="shared" si="21"/>
        <v>67139579.099999994</v>
      </c>
      <c r="S29" s="1">
        <f t="shared" si="21"/>
        <v>0</v>
      </c>
      <c r="T29" s="1">
        <f t="shared" si="21"/>
        <v>0</v>
      </c>
      <c r="U29" s="1">
        <f t="shared" si="21"/>
        <v>0</v>
      </c>
      <c r="V29" s="1">
        <f t="shared" si="21"/>
        <v>0</v>
      </c>
      <c r="W29" s="1">
        <f t="shared" si="21"/>
        <v>0</v>
      </c>
      <c r="X29" s="1">
        <f t="shared" si="21"/>
        <v>0</v>
      </c>
      <c r="Y29" s="1">
        <f t="shared" si="21"/>
        <v>0</v>
      </c>
      <c r="Z29" s="1">
        <f t="shared" si="21"/>
        <v>0</v>
      </c>
      <c r="AA29" s="1">
        <f t="shared" si="21"/>
        <v>0</v>
      </c>
      <c r="AB29" s="1">
        <f t="shared" si="21"/>
        <v>0</v>
      </c>
      <c r="AC29" s="1">
        <f t="shared" si="21"/>
        <v>0</v>
      </c>
      <c r="AD29" s="1"/>
    </row>
    <row r="30" spans="1:32" hidden="1" x14ac:dyDescent="0.2">
      <c r="A30" s="7" t="s">
        <v>7</v>
      </c>
      <c r="B30" s="10"/>
      <c r="C30" s="10"/>
      <c r="D30" s="10"/>
      <c r="E30" s="2">
        <f>SUM(E26:E29)</f>
        <v>108113436.57000001</v>
      </c>
      <c r="F30" s="2">
        <f t="shared" ref="F30:AC30" si="22">SUM(F26:F29)</f>
        <v>115970277.53999999</v>
      </c>
      <c r="G30" s="2">
        <f t="shared" si="22"/>
        <v>112665648.62</v>
      </c>
      <c r="H30" s="2">
        <f t="shared" si="22"/>
        <v>163980907.74000001</v>
      </c>
      <c r="I30" s="2">
        <f t="shared" si="22"/>
        <v>202370650.97999999</v>
      </c>
      <c r="J30" s="2">
        <f t="shared" si="22"/>
        <v>223036768.06</v>
      </c>
      <c r="K30" s="2">
        <f t="shared" si="22"/>
        <v>269539000</v>
      </c>
      <c r="L30" s="2">
        <f t="shared" si="22"/>
        <v>292846000</v>
      </c>
      <c r="M30" s="2">
        <f t="shared" si="22"/>
        <v>289883171.22999996</v>
      </c>
      <c r="N30" s="2">
        <f t="shared" si="22"/>
        <v>286922767.25999999</v>
      </c>
      <c r="O30" s="2">
        <f t="shared" si="22"/>
        <v>283962363.26999998</v>
      </c>
      <c r="P30" s="2">
        <f t="shared" si="22"/>
        <v>281001959.26999998</v>
      </c>
      <c r="Q30" s="2">
        <f t="shared" si="22"/>
        <v>278041555.27999997</v>
      </c>
      <c r="R30" s="2">
        <f t="shared" si="22"/>
        <v>275080447.28999996</v>
      </c>
      <c r="S30" s="2">
        <f t="shared" si="22"/>
        <v>206013797.56</v>
      </c>
      <c r="T30" s="2">
        <f t="shared" si="22"/>
        <v>204086726.86000001</v>
      </c>
      <c r="U30" s="2">
        <f t="shared" si="22"/>
        <v>202159656.21000001</v>
      </c>
      <c r="V30" s="2">
        <f t="shared" si="22"/>
        <v>200232585.53</v>
      </c>
      <c r="W30" s="2">
        <f t="shared" si="22"/>
        <v>191262804.14000002</v>
      </c>
      <c r="X30" s="2">
        <f t="shared" si="22"/>
        <v>182402278.93000001</v>
      </c>
      <c r="Y30" s="2">
        <f t="shared" si="22"/>
        <v>180620883.12</v>
      </c>
      <c r="Z30" s="2">
        <f t="shared" si="22"/>
        <v>169591360.23000002</v>
      </c>
      <c r="AA30" s="2">
        <f t="shared" si="22"/>
        <v>158704438.03000003</v>
      </c>
      <c r="AB30" s="2">
        <f t="shared" si="22"/>
        <v>124774603.32000001</v>
      </c>
      <c r="AC30" s="2">
        <f t="shared" si="22"/>
        <v>87928571.460000008</v>
      </c>
      <c r="AD30" s="2">
        <f t="shared" ref="AD30" si="23">SUM(AD26:AD28)</f>
        <v>0</v>
      </c>
    </row>
    <row r="31" spans="1:32" hidden="1" x14ac:dyDescent="0.2"/>
    <row r="32" spans="1:32" hidden="1" x14ac:dyDescent="0.2"/>
    <row r="33" spans="1:4" hidden="1" x14ac:dyDescent="0.2">
      <c r="A33"/>
      <c r="B33"/>
      <c r="C33"/>
      <c r="D33"/>
    </row>
    <row r="57" spans="1:30" x14ac:dyDescent="0.2">
      <c r="F57" s="5">
        <v>2011</v>
      </c>
      <c r="G57" s="5">
        <v>2012</v>
      </c>
      <c r="H57" s="5">
        <v>2013</v>
      </c>
      <c r="I57" s="5">
        <v>2014</v>
      </c>
      <c r="J57" s="5">
        <v>2015</v>
      </c>
      <c r="K57" s="5">
        <v>2016</v>
      </c>
      <c r="L57" s="5">
        <v>2017</v>
      </c>
      <c r="M57" s="5">
        <v>2018</v>
      </c>
      <c r="N57" s="5">
        <v>2019</v>
      </c>
      <c r="O57" s="5">
        <v>2020</v>
      </c>
      <c r="P57" s="5">
        <v>2021</v>
      </c>
      <c r="Q57" s="5">
        <v>2022</v>
      </c>
      <c r="R57" s="5">
        <v>2023</v>
      </c>
      <c r="S57" s="5">
        <v>2024</v>
      </c>
      <c r="T57" s="5">
        <v>2025</v>
      </c>
      <c r="U57" s="5">
        <v>2026</v>
      </c>
      <c r="V57" s="5">
        <v>2027</v>
      </c>
      <c r="W57" s="5">
        <v>2028</v>
      </c>
      <c r="X57" s="5">
        <v>2029</v>
      </c>
      <c r="Y57" s="5">
        <v>2030</v>
      </c>
      <c r="Z57" s="5">
        <v>2031</v>
      </c>
      <c r="AA57" s="5">
        <v>2032</v>
      </c>
      <c r="AB57" s="5">
        <v>2033</v>
      </c>
      <c r="AC57" s="5">
        <v>2034</v>
      </c>
      <c r="AD57" s="5">
        <v>2035</v>
      </c>
    </row>
    <row r="58" spans="1:30" x14ac:dyDescent="0.2">
      <c r="A58" s="3" t="s">
        <v>15</v>
      </c>
      <c r="F58" s="15">
        <f>F10</f>
        <v>35969938.850000001</v>
      </c>
      <c r="G58" s="15">
        <f t="shared" ref="G58:AD58" si="24">G10</f>
        <v>65063089.619999997</v>
      </c>
      <c r="H58" s="15">
        <f t="shared" si="24"/>
        <v>134109756.10000001</v>
      </c>
      <c r="I58" s="15">
        <f t="shared" si="24"/>
        <v>176966898.97999999</v>
      </c>
      <c r="J58" s="15">
        <f t="shared" si="24"/>
        <v>237432861.80000001</v>
      </c>
      <c r="K58" s="15">
        <f t="shared" si="24"/>
        <v>224587000</v>
      </c>
      <c r="L58" s="15">
        <f t="shared" si="24"/>
        <v>351374000</v>
      </c>
      <c r="M58" s="15">
        <f t="shared" si="24"/>
        <v>253157380.42000002</v>
      </c>
      <c r="N58" s="15">
        <f t="shared" si="24"/>
        <v>253157380.42000002</v>
      </c>
      <c r="O58" s="15">
        <f t="shared" si="24"/>
        <v>253157380.42000002</v>
      </c>
      <c r="P58" s="15">
        <f t="shared" si="24"/>
        <v>253157380.42000002</v>
      </c>
      <c r="Q58" s="15">
        <f t="shared" si="24"/>
        <v>253157380.42000002</v>
      </c>
      <c r="R58" s="15">
        <f t="shared" si="24"/>
        <v>253156676.42000002</v>
      </c>
      <c r="S58" s="15">
        <f t="shared" si="24"/>
        <v>186490708.42000002</v>
      </c>
      <c r="T58" s="15">
        <f t="shared" si="24"/>
        <v>186490708.42000002</v>
      </c>
      <c r="U58" s="15">
        <f t="shared" si="24"/>
        <v>186490708.42000002</v>
      </c>
      <c r="V58" s="15">
        <f t="shared" si="24"/>
        <v>186490708.42000002</v>
      </c>
      <c r="W58" s="15">
        <f t="shared" si="24"/>
        <v>179441927.84</v>
      </c>
      <c r="X58" s="15">
        <f t="shared" si="24"/>
        <v>172393147.44</v>
      </c>
      <c r="Y58" s="15">
        <f t="shared" si="24"/>
        <v>172393147.44</v>
      </c>
      <c r="Z58" s="15">
        <f t="shared" si="24"/>
        <v>163137049.88</v>
      </c>
      <c r="AA58" s="15">
        <f t="shared" si="24"/>
        <v>153880083.58000001</v>
      </c>
      <c r="AB58" s="15">
        <f t="shared" si="24"/>
        <v>121428571.56</v>
      </c>
      <c r="AC58" s="15">
        <f t="shared" si="24"/>
        <v>85714285.780000001</v>
      </c>
      <c r="AD58" s="15">
        <f t="shared" si="24"/>
        <v>76190476.359999999</v>
      </c>
    </row>
    <row r="59" spans="1:30" x14ac:dyDescent="0.2">
      <c r="A59" s="3" t="s">
        <v>16</v>
      </c>
      <c r="F59" s="15">
        <f>F19</f>
        <v>80000338.689999998</v>
      </c>
      <c r="G59" s="15">
        <f t="shared" ref="G59:AD59" si="25">G19</f>
        <v>47602559</v>
      </c>
      <c r="H59" s="15">
        <f t="shared" si="25"/>
        <v>29871151.640000001</v>
      </c>
      <c r="I59" s="15">
        <f t="shared" si="25"/>
        <v>25403752</v>
      </c>
      <c r="J59" s="15">
        <f t="shared" si="25"/>
        <v>22260340</v>
      </c>
      <c r="K59" s="15">
        <f t="shared" si="25"/>
        <v>45952000</v>
      </c>
      <c r="L59" s="15">
        <f t="shared" si="25"/>
        <v>40688000</v>
      </c>
      <c r="M59" s="15">
        <f t="shared" si="25"/>
        <v>36725790.810000002</v>
      </c>
      <c r="N59" s="15">
        <f t="shared" si="25"/>
        <v>33765386.839999996</v>
      </c>
      <c r="O59" s="15">
        <f t="shared" si="25"/>
        <v>30804982.850000001</v>
      </c>
      <c r="P59" s="15">
        <f t="shared" si="25"/>
        <v>27844578.850000001</v>
      </c>
      <c r="Q59" s="15">
        <f t="shared" si="25"/>
        <v>24884174.859999999</v>
      </c>
      <c r="R59" s="15">
        <f t="shared" si="25"/>
        <v>21923770.870000001</v>
      </c>
      <c r="S59" s="15">
        <f t="shared" si="25"/>
        <v>19523089.140000001</v>
      </c>
      <c r="T59" s="15">
        <f t="shared" si="25"/>
        <v>17596018.440000001</v>
      </c>
      <c r="U59" s="15">
        <f t="shared" si="25"/>
        <v>15668947.790000001</v>
      </c>
      <c r="V59" s="15">
        <f t="shared" si="25"/>
        <v>13741877.109999999</v>
      </c>
      <c r="W59" s="15">
        <f t="shared" si="25"/>
        <v>11820876.300000001</v>
      </c>
      <c r="X59" s="15">
        <f t="shared" si="25"/>
        <v>10009131.49</v>
      </c>
      <c r="Y59" s="15">
        <f t="shared" si="25"/>
        <v>8227735.6799999997</v>
      </c>
      <c r="Z59" s="15">
        <f t="shared" si="25"/>
        <v>6454310.3500000006</v>
      </c>
      <c r="AA59" s="15">
        <f t="shared" si="25"/>
        <v>4824354.45</v>
      </c>
      <c r="AB59" s="15">
        <f t="shared" si="25"/>
        <v>3346031.76</v>
      </c>
      <c r="AC59" s="15">
        <f t="shared" si="25"/>
        <v>2214285.6800000002</v>
      </c>
      <c r="AD59" s="15">
        <f t="shared" si="25"/>
        <v>1361375.67</v>
      </c>
    </row>
    <row r="60" spans="1:30" x14ac:dyDescent="0.2">
      <c r="A60" s="3" t="s">
        <v>3</v>
      </c>
      <c r="F60" s="15">
        <f>SUM(F58:F59)</f>
        <v>115970277.53999999</v>
      </c>
      <c r="G60" s="15">
        <f t="shared" ref="G60:AD60" si="26">SUM(G58:G59)</f>
        <v>112665648.62</v>
      </c>
      <c r="H60" s="15">
        <f t="shared" si="26"/>
        <v>163980907.74000001</v>
      </c>
      <c r="I60" s="15">
        <f t="shared" si="26"/>
        <v>202370650.97999999</v>
      </c>
      <c r="J60" s="15">
        <f t="shared" si="26"/>
        <v>259693201.80000001</v>
      </c>
      <c r="K60" s="15">
        <f t="shared" si="26"/>
        <v>270539000</v>
      </c>
      <c r="L60" s="15">
        <f t="shared" si="26"/>
        <v>392062000</v>
      </c>
      <c r="M60" s="15">
        <f t="shared" si="26"/>
        <v>289883171.23000002</v>
      </c>
      <c r="N60" s="15">
        <f t="shared" si="26"/>
        <v>286922767.25999999</v>
      </c>
      <c r="O60" s="15">
        <f t="shared" si="26"/>
        <v>283962363.27000004</v>
      </c>
      <c r="P60" s="15">
        <f t="shared" si="26"/>
        <v>281001959.27000004</v>
      </c>
      <c r="Q60" s="15">
        <f t="shared" si="26"/>
        <v>278041555.28000003</v>
      </c>
      <c r="R60" s="15">
        <f t="shared" si="26"/>
        <v>275080447.29000002</v>
      </c>
      <c r="S60" s="15">
        <f t="shared" si="26"/>
        <v>206013797.56</v>
      </c>
      <c r="T60" s="15">
        <f t="shared" si="26"/>
        <v>204086726.86000001</v>
      </c>
      <c r="U60" s="15">
        <f t="shared" si="26"/>
        <v>202159656.21000001</v>
      </c>
      <c r="V60" s="15">
        <f t="shared" si="26"/>
        <v>200232585.53000003</v>
      </c>
      <c r="W60" s="15">
        <f t="shared" si="26"/>
        <v>191262804.14000002</v>
      </c>
      <c r="X60" s="15">
        <f t="shared" si="26"/>
        <v>182402278.93000001</v>
      </c>
      <c r="Y60" s="15">
        <f t="shared" si="26"/>
        <v>180620883.12</v>
      </c>
      <c r="Z60" s="15">
        <f t="shared" si="26"/>
        <v>169591360.22999999</v>
      </c>
      <c r="AA60" s="15">
        <f t="shared" si="26"/>
        <v>158704438.03</v>
      </c>
      <c r="AB60" s="15">
        <f t="shared" si="26"/>
        <v>124774603.32000001</v>
      </c>
      <c r="AC60" s="15">
        <f t="shared" si="26"/>
        <v>87928571.460000008</v>
      </c>
      <c r="AD60" s="15">
        <f t="shared" si="26"/>
        <v>77551852.030000001</v>
      </c>
    </row>
    <row r="82" spans="1:4" ht="34.5" customHeight="1" x14ac:dyDescent="0.2">
      <c r="B82"/>
      <c r="C82"/>
      <c r="D82"/>
    </row>
    <row r="83" spans="1:4" hidden="1" x14ac:dyDescent="0.2">
      <c r="A83" s="3" t="s">
        <v>21</v>
      </c>
    </row>
    <row r="84" spans="1:4" hidden="1" x14ac:dyDescent="0.2">
      <c r="A84" s="3" t="s">
        <v>22</v>
      </c>
    </row>
    <row r="85" spans="1:4" x14ac:dyDescent="0.2">
      <c r="A85" s="3" t="s">
        <v>23</v>
      </c>
    </row>
    <row r="86" spans="1:4" x14ac:dyDescent="0.2">
      <c r="A86" s="3" t="s">
        <v>26</v>
      </c>
    </row>
    <row r="87" spans="1:4" x14ac:dyDescent="0.2">
      <c r="A87" s="3" t="s">
        <v>25</v>
      </c>
    </row>
    <row r="90" spans="1:4" hidden="1" x14ac:dyDescent="0.2"/>
    <row r="91" spans="1:4" hidden="1" x14ac:dyDescent="0.2"/>
    <row r="92" spans="1:4" hidden="1" x14ac:dyDescent="0.2"/>
    <row r="94" spans="1:4" x14ac:dyDescent="0.2">
      <c r="A94" s="3" t="s">
        <v>24</v>
      </c>
    </row>
  </sheetData>
  <mergeCells count="1">
    <mergeCell ref="A12:T12"/>
  </mergeCells>
  <phoneticPr fontId="1" type="noConversion"/>
  <pageMargins left="0.19685039370078741" right="0.31496062992125984" top="0.98425196850393704" bottom="0.98425196850393704" header="0.51181102362204722" footer="0.51181102362204722"/>
  <pageSetup paperSize="8" scale="57" firstPageNumber="9" orientation="landscape" useFirstPageNumber="1" r:id="rId1"/>
  <headerFooter alignWithMargins="0">
    <oddFooter>&amp;L&amp;"Arial,Kurzíva"Zastupitelstvo Olomouckého kraje 27-2-2017
8.4. - Rozpočtový výhled Olomouckého kraje na období 2018-2019
Příloha č. 3: Splácení úvěrů OK&amp;R&amp;"Arial,Kurzíva"Strana &amp;P (celkem 10)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rozpočtový výhled do 2037</vt:lpstr>
      <vt:lpstr>Graf2</vt:lpstr>
      <vt:lpstr>Graf2 (2)</vt:lpstr>
      <vt:lpstr>'rozpočtový výhled do 2037'!Oblast_tisku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Balabuch Petr</cp:lastModifiedBy>
  <cp:lastPrinted>2016-12-01T11:55:48Z</cp:lastPrinted>
  <dcterms:created xsi:type="dcterms:W3CDTF">2007-10-09T10:59:29Z</dcterms:created>
  <dcterms:modified xsi:type="dcterms:W3CDTF">2017-02-07T07:32:26Z</dcterms:modified>
</cp:coreProperties>
</file>