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35" firstSheet="5" activeTab="5"/>
  </bookViews>
  <sheets>
    <sheet name="2009" sheetId="1" state="hidden" r:id="rId1"/>
    <sheet name="2010" sheetId="2" state="hidden" r:id="rId2"/>
    <sheet name="2011" sheetId="3" state="hidden" r:id="rId3"/>
    <sheet name="2011 (2)" sheetId="4" state="hidden" r:id="rId4"/>
    <sheet name="2012" sheetId="5" state="hidden" r:id="rId5"/>
    <sheet name="Rekapitulace 2014" sheetId="6" r:id="rId6"/>
  </sheets>
  <definedNames>
    <definedName name="_xlnm.Print_Area" localSheetId="5">'Rekapitulace 2014'!$A$1:$M$58</definedName>
  </definedNames>
  <calcPr fullCalcOnLoad="1"/>
</workbook>
</file>

<file path=xl/sharedStrings.xml><?xml version="1.0" encoding="utf-8"?>
<sst xmlns="http://schemas.openxmlformats.org/spreadsheetml/2006/main" count="165" uniqueCount="48">
  <si>
    <t>Rekapitulace  hospodaření /výsledek hospodaření/ - 2009</t>
  </si>
  <si>
    <t>v tis - Kč</t>
  </si>
  <si>
    <t>Oblast</t>
  </si>
  <si>
    <t>Náklady</t>
  </si>
  <si>
    <t>Výnosy</t>
  </si>
  <si>
    <t>Výsledek hospodaření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</si>
  <si>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</si>
  <si>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</si>
  <si>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</si>
  <si>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</si>
  <si>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</si>
  <si>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</si>
  <si>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</si>
  <si>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CELKEM - oblast zdravotnictví</t>
  </si>
  <si>
    <t>CELKEM</t>
  </si>
  <si>
    <t>Rekapitulace  hospodaření /výsledek hospodaření/ - 2010</t>
  </si>
  <si>
    <t>Daň a dodatečné odvody daně z příjmu</t>
  </si>
  <si>
    <t>v  Kč</t>
  </si>
  <si>
    <t>Rekapitulace  hospodaření /výsledek hospodaření/ - 2011</t>
  </si>
  <si>
    <t>Rekapitulace  hospodaření /výsledek hospodaření/ - 2012</t>
  </si>
  <si>
    <t xml:space="preserve">Z celkového počtu  </t>
  </si>
  <si>
    <t>příspěvkových organizací skončilo k 31.12.2012:</t>
  </si>
  <si>
    <t xml:space="preserve"> - ve ztrátě </t>
  </si>
  <si>
    <t xml:space="preserve">organizace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</si>
  <si>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</si>
  <si>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</si>
  <si>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</si>
  <si>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</si>
  <si>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organizací a ztráta činí </t>
  </si>
  <si>
    <t xml:space="preserve">školství   …….....        </t>
  </si>
  <si>
    <t>doprava……...…</t>
  </si>
  <si>
    <t>kultura……….....</t>
  </si>
  <si>
    <t>sociální…………</t>
  </si>
  <si>
    <t>zdravotnictví…...</t>
  </si>
  <si>
    <t>příspěvkových organizací skončilo k 31.12.2014:</t>
  </si>
  <si>
    <t>Rekapitulace  hospodaření /výsledek hospodaření/ - 2014</t>
  </si>
  <si>
    <t xml:space="preserve">K 31.12.2014 byl Olomoucký kraj zřizovatelem 163 příspěvkových organizací, z toho v oblasti:    </t>
  </si>
  <si>
    <t>Po vyloučení transferového podílu jsou výsledky příspěvkových organizací následující:</t>
  </si>
  <si>
    <t>Transfer</t>
  </si>
  <si>
    <t>saldo (transfer)</t>
  </si>
  <si>
    <t>15. Financování hospodaření příspěvkových organizací Olomouckého kraje</t>
  </si>
  <si>
    <r>
      <t xml:space="preserve">Výsledek hospodaření      </t>
    </r>
    <r>
      <rPr>
        <sz val="10"/>
        <rFont val="Arial"/>
        <family val="2"/>
      </rPr>
      <t>(po zdanění)</t>
    </r>
  </si>
  <si>
    <t>Výsledek hospodaření očištěný o transferový podíl</t>
  </si>
  <si>
    <t>Počty PO</t>
  </si>
  <si>
    <t xml:space="preserve">  +</t>
  </si>
  <si>
    <t xml:space="preserve">  -</t>
  </si>
  <si>
    <t>vyrovnaný</t>
  </si>
  <si>
    <t>Počty PO (transfer)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</si>
</sst>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u val="single"/>
      <sz val="14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 style="hair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7" fillId="0" borderId="0" xfId="0" applyNumberFormat="1" applyFont="1" applyAlignment="1">
      <alignment shrinkToFit="1"/>
    </xf>
    <xf numFmtId="4" fontId="4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17" xfId="0" applyNumberFormat="1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4" fontId="0" fillId="0" borderId="25" xfId="0" applyNumberFormat="1" applyFont="1" applyFill="1" applyBorder="1" applyAlignment="1">
      <alignment shrinkToFit="1"/>
    </xf>
    <xf numFmtId="4" fontId="0" fillId="0" borderId="15" xfId="0" applyNumberFormat="1" applyFont="1" applyFill="1" applyBorder="1" applyAlignment="1">
      <alignment shrinkToFit="1"/>
    </xf>
    <xf numFmtId="4" fontId="6" fillId="0" borderId="14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13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4" fontId="0" fillId="0" borderId="23" xfId="0" applyNumberFormat="1" applyFont="1" applyFill="1" applyBorder="1" applyAlignment="1">
      <alignment shrinkToFit="1"/>
    </xf>
    <xf numFmtId="4" fontId="0" fillId="0" borderId="13" xfId="0" applyNumberFormat="1" applyFont="1" applyFill="1" applyBorder="1" applyAlignment="1">
      <alignment shrinkToFit="1"/>
    </xf>
    <xf numFmtId="0" fontId="7" fillId="0" borderId="28" xfId="0" applyFont="1" applyFill="1" applyBorder="1" applyAlignment="1">
      <alignment shrinkToFit="1"/>
    </xf>
    <xf numFmtId="4" fontId="0" fillId="0" borderId="24" xfId="0" applyNumberFormat="1" applyFont="1" applyFill="1" applyBorder="1" applyAlignment="1">
      <alignment shrinkToFit="1"/>
    </xf>
    <xf numFmtId="4" fontId="11" fillId="0" borderId="27" xfId="0" applyNumberFormat="1" applyFont="1" applyFill="1" applyBorder="1" applyAlignment="1">
      <alignment shrinkToFit="1"/>
    </xf>
    <xf numFmtId="4" fontId="6" fillId="0" borderId="22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4" fontId="0" fillId="0" borderId="21" xfId="0" applyNumberFormat="1" applyFont="1" applyFill="1" applyBorder="1" applyAlignment="1">
      <alignment shrinkToFit="1"/>
    </xf>
    <xf numFmtId="4" fontId="0" fillId="0" borderId="2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0" borderId="27" xfId="0" applyFont="1" applyFill="1" applyBorder="1" applyAlignment="1">
      <alignment shrinkToFit="1"/>
    </xf>
    <xf numFmtId="4" fontId="0" fillId="0" borderId="22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horizontal="right" shrinkToFit="1"/>
    </xf>
    <xf numFmtId="4" fontId="11" fillId="0" borderId="23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6" fillId="33" borderId="0" xfId="0" applyNumberFormat="1" applyFont="1" applyFill="1" applyBorder="1" applyAlignment="1">
      <alignment shrinkToFit="1"/>
    </xf>
    <xf numFmtId="4" fontId="6" fillId="33" borderId="14" xfId="0" applyNumberFormat="1" applyFont="1" applyFill="1" applyBorder="1" applyAlignment="1">
      <alignment shrinkToFit="1"/>
    </xf>
    <xf numFmtId="4" fontId="0" fillId="33" borderId="15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0" fillId="33" borderId="28" xfId="0" applyFont="1" applyFill="1" applyBorder="1" applyAlignment="1">
      <alignment shrinkToFit="1"/>
    </xf>
    <xf numFmtId="0" fontId="4" fillId="33" borderId="16" xfId="0" applyFont="1" applyFill="1" applyBorder="1" applyAlignment="1">
      <alignment shrinkToFit="1"/>
    </xf>
    <xf numFmtId="4" fontId="6" fillId="33" borderId="17" xfId="0" applyNumberFormat="1" applyFont="1" applyFill="1" applyBorder="1" applyAlignment="1">
      <alignment shrinkToFit="1"/>
    </xf>
    <xf numFmtId="4" fontId="6" fillId="33" borderId="13" xfId="0" applyNumberFormat="1" applyFont="1" applyFill="1" applyBorder="1" applyAlignment="1" applyProtection="1">
      <alignment shrinkToFit="1"/>
      <protection locked="0"/>
    </xf>
    <xf numFmtId="4" fontId="6" fillId="33" borderId="23" xfId="0" applyNumberFormat="1" applyFont="1" applyFill="1" applyBorder="1" applyAlignment="1" applyProtection="1">
      <alignment shrinkToFit="1"/>
      <protection locked="0"/>
    </xf>
    <xf numFmtId="4" fontId="6" fillId="33" borderId="27" xfId="0" applyNumberFormat="1" applyFont="1" applyFill="1" applyBorder="1" applyAlignment="1" applyProtection="1">
      <alignment shrinkToFit="1"/>
      <protection locked="0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0" fontId="7" fillId="0" borderId="28" xfId="0" applyFont="1" applyFill="1" applyBorder="1" applyAlignment="1">
      <alignment shrinkToFi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164" fontId="0" fillId="0" borderId="0" xfId="0" applyNumberFormat="1" applyAlignment="1">
      <alignment shrinkToFi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5" fillId="0" borderId="34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0" fontId="2" fillId="0" borderId="37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38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4" fontId="7" fillId="0" borderId="0" xfId="0" applyNumberFormat="1" applyFont="1" applyBorder="1" applyAlignment="1">
      <alignment shrinkToFit="1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0" fillId="0" borderId="41" xfId="0" applyNumberFormat="1" applyFont="1" applyFill="1" applyBorder="1" applyAlignment="1">
      <alignment shrinkToFit="1"/>
    </xf>
    <xf numFmtId="4" fontId="0" fillId="0" borderId="42" xfId="0" applyNumberFormat="1" applyFont="1" applyFill="1" applyBorder="1" applyAlignment="1">
      <alignment shrinkToFit="1"/>
    </xf>
    <xf numFmtId="0" fontId="0" fillId="0" borderId="43" xfId="0" applyFont="1" applyFill="1" applyBorder="1" applyAlignment="1">
      <alignment shrinkToFit="1"/>
    </xf>
    <xf numFmtId="0" fontId="4" fillId="0" borderId="40" xfId="0" applyFont="1" applyFill="1" applyBorder="1" applyAlignment="1">
      <alignment shrinkToFit="1"/>
    </xf>
    <xf numFmtId="4" fontId="6" fillId="0" borderId="44" xfId="0" applyNumberFormat="1" applyFont="1" applyFill="1" applyBorder="1" applyAlignment="1">
      <alignment shrinkToFit="1"/>
    </xf>
    <xf numFmtId="0" fontId="0" fillId="0" borderId="40" xfId="0" applyBorder="1" applyAlignment="1">
      <alignment/>
    </xf>
    <xf numFmtId="4" fontId="4" fillId="0" borderId="45" xfId="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4" fontId="0" fillId="0" borderId="48" xfId="0" applyNumberFormat="1" applyFont="1" applyFill="1" applyBorder="1" applyAlignment="1">
      <alignment shrinkToFit="1"/>
    </xf>
    <xf numFmtId="4" fontId="0" fillId="0" borderId="49" xfId="0" applyNumberFormat="1" applyFont="1" applyFill="1" applyBorder="1" applyAlignment="1">
      <alignment shrinkToFit="1"/>
    </xf>
    <xf numFmtId="0" fontId="7" fillId="0" borderId="50" xfId="0" applyFont="1" applyFill="1" applyBorder="1" applyAlignment="1">
      <alignment shrinkToFit="1"/>
    </xf>
    <xf numFmtId="0" fontId="4" fillId="0" borderId="47" xfId="0" applyFont="1" applyFill="1" applyBorder="1" applyAlignment="1">
      <alignment shrinkToFit="1"/>
    </xf>
    <xf numFmtId="4" fontId="6" fillId="0" borderId="51" xfId="0" applyNumberFormat="1" applyFont="1" applyFill="1" applyBorder="1" applyAlignment="1">
      <alignment shrinkToFit="1"/>
    </xf>
    <xf numFmtId="0" fontId="7" fillId="0" borderId="47" xfId="0" applyFont="1" applyBorder="1" applyAlignment="1">
      <alignment/>
    </xf>
    <xf numFmtId="4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4" fillId="0" borderId="17" xfId="0" applyFont="1" applyFill="1" applyBorder="1" applyAlignment="1">
      <alignment shrinkToFit="1"/>
    </xf>
    <xf numFmtId="0" fontId="4" fillId="0" borderId="51" xfId="0" applyFont="1" applyFill="1" applyBorder="1" applyAlignment="1">
      <alignment shrinkToFit="1"/>
    </xf>
    <xf numFmtId="0" fontId="4" fillId="0" borderId="44" xfId="0" applyFont="1" applyFill="1" applyBorder="1" applyAlignment="1">
      <alignment shrinkToFi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26" xfId="0" applyFont="1" applyFill="1" applyBorder="1" applyAlignment="1">
      <alignment vertical="justify"/>
    </xf>
    <xf numFmtId="0" fontId="0" fillId="0" borderId="27" xfId="0" applyFont="1" applyFill="1" applyBorder="1" applyAlignment="1">
      <alignment vertical="justify"/>
    </xf>
    <xf numFmtId="0" fontId="4" fillId="0" borderId="54" xfId="0" applyFont="1" applyFill="1" applyBorder="1" applyAlignment="1">
      <alignment horizontal="center" vertical="justify"/>
    </xf>
    <xf numFmtId="0" fontId="0" fillId="0" borderId="5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 shrinkToFit="1"/>
    </xf>
    <xf numFmtId="164" fontId="5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right"/>
    </xf>
    <xf numFmtId="0" fontId="12" fillId="0" borderId="53" xfId="0" applyFont="1" applyFill="1" applyBorder="1" applyAlignment="1">
      <alignment horizontal="center" vertical="justify"/>
    </xf>
    <xf numFmtId="0" fontId="4" fillId="0" borderId="56" xfId="0" applyFont="1" applyFill="1" applyBorder="1" applyAlignment="1">
      <alignment horizontal="center" vertical="justify"/>
    </xf>
    <xf numFmtId="0" fontId="0" fillId="0" borderId="5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58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"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193"/>
      <c r="I4" s="195" t="s">
        <v>5</v>
      </c>
      <c r="J4" s="196"/>
    </row>
    <row r="5" spans="1:10" ht="15.75">
      <c r="A5" s="20"/>
      <c r="B5" s="12"/>
      <c r="C5" s="29"/>
      <c r="D5" s="8"/>
      <c r="E5" s="8"/>
      <c r="F5" s="37"/>
      <c r="G5" s="38"/>
      <c r="H5" s="194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2912389.3</v>
      </c>
      <c r="G7" s="57">
        <v>2922103.91</v>
      </c>
      <c r="H7" s="58">
        <v>598.54</v>
      </c>
      <c r="I7" s="59">
        <v>11129.59</v>
      </c>
      <c r="J7" s="60">
        <v>-2013.52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9116.07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628822.06</v>
      </c>
      <c r="G10" s="57">
        <v>635237.75</v>
      </c>
      <c r="H10" s="58">
        <v>5880.34</v>
      </c>
      <c r="I10" s="59">
        <f>12567.49-12032.14</f>
        <v>535.3500000000004</v>
      </c>
      <c r="J10" s="60"/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535.3500000000004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159760.11</v>
      </c>
      <c r="G13" s="57">
        <v>160476.6</v>
      </c>
      <c r="H13" s="58">
        <v>0.21</v>
      </c>
      <c r="I13" s="59">
        <v>729.95</v>
      </c>
      <c r="J13" s="60">
        <v>-13.670000000001892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716.28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1064608.98</v>
      </c>
      <c r="G16" s="57">
        <v>1065847.34</v>
      </c>
      <c r="H16" s="58">
        <v>0</v>
      </c>
      <c r="I16" s="63">
        <v>3238.78</v>
      </c>
      <c r="J16" s="60">
        <v>-2000.42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1238.36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526581.54</v>
      </c>
      <c r="G19" s="57">
        <v>529698.2</v>
      </c>
      <c r="H19" s="58">
        <v>125.8</v>
      </c>
      <c r="I19" s="59">
        <v>2990.86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2990.86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5292161.99</v>
      </c>
      <c r="G22" s="41">
        <f>G19+G16+G13+G10+G7</f>
        <v>5313363.800000001</v>
      </c>
      <c r="H22" s="51">
        <f>H19+H16+H13+H10+H7</f>
        <v>6604.89</v>
      </c>
      <c r="I22" s="9">
        <f>I19+I16+I13+I10+I7</f>
        <v>18624.53</v>
      </c>
      <c r="J22" s="23">
        <f>J19+J16+J13+J10+J7</f>
        <v>-4027.610000000002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14596.92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H22">
    <cfRule type="cellIs" priority="1" dxfId="0" operator="notEqual" stopIfTrue="1">
      <formula>6604.89</formula>
    </cfRule>
  </conditionalFormatting>
  <conditionalFormatting sqref="J14">
    <cfRule type="cellIs" priority="2" dxfId="5" operator="notEqual" stopIfTrue="1">
      <formula>ROUND($G$13-$F$13-$H$13,2)</formula>
    </cfRule>
  </conditionalFormatting>
  <conditionalFormatting sqref="J11 J8 J20 J17">
    <cfRule type="cellIs" priority="3" dxfId="5" operator="notEqual" stopIfTrue="1">
      <formula>ROUND(G7-F7-H7,2)</formula>
    </cfRule>
  </conditionalFormatting>
  <conditionalFormatting sqref="G22">
    <cfRule type="cellIs" priority="4" dxfId="0" operator="notEqual" stopIfTrue="1">
      <formula>5313363.8</formula>
    </cfRule>
  </conditionalFormatting>
  <conditionalFormatting sqref="F22">
    <cfRule type="cellIs" priority="5" dxfId="0" operator="notEqual" stopIfTrue="1">
      <formula>5292161.99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15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193"/>
      <c r="I4" s="195" t="s">
        <v>5</v>
      </c>
      <c r="J4" s="196"/>
    </row>
    <row r="5" spans="1:10" ht="15.75">
      <c r="A5" s="20"/>
      <c r="B5" s="12"/>
      <c r="C5" s="29"/>
      <c r="D5" s="8"/>
      <c r="E5" s="8"/>
      <c r="F5" s="37"/>
      <c r="G5" s="38"/>
      <c r="H5" s="194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2902862</v>
      </c>
      <c r="G7" s="57">
        <v>2909390</v>
      </c>
      <c r="H7" s="58">
        <v>1621</v>
      </c>
      <c r="I7" s="59">
        <v>8701</v>
      </c>
      <c r="J7" s="60">
        <v>-3794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4907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704958</v>
      </c>
      <c r="G10" s="57">
        <v>714355</v>
      </c>
      <c r="H10" s="58">
        <v>9255</v>
      </c>
      <c r="I10" s="59">
        <v>142</v>
      </c>
      <c r="J10" s="60">
        <v>0</v>
      </c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142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152419</v>
      </c>
      <c r="G13" s="57">
        <v>154089</v>
      </c>
      <c r="H13" s="58">
        <v>0</v>
      </c>
      <c r="I13" s="59">
        <v>2463</v>
      </c>
      <c r="J13" s="60">
        <v>-793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1670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1102750</v>
      </c>
      <c r="G16" s="57">
        <v>1105590</v>
      </c>
      <c r="H16" s="58">
        <v>0</v>
      </c>
      <c r="I16" s="63">
        <v>2843</v>
      </c>
      <c r="J16" s="60">
        <v>-3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2840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547976</v>
      </c>
      <c r="G19" s="57">
        <v>551292</v>
      </c>
      <c r="H19" s="58">
        <v>132</v>
      </c>
      <c r="I19" s="59">
        <v>3184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3184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5410965</v>
      </c>
      <c r="G22" s="41">
        <f>G19+G16+G13+G10+G7</f>
        <v>5434716</v>
      </c>
      <c r="H22" s="51">
        <f>H19+H16+H13+H10+H7</f>
        <v>11008</v>
      </c>
      <c r="I22" s="9">
        <f>I19+I16+I13+I10+I7</f>
        <v>17333</v>
      </c>
      <c r="J22" s="23">
        <f>J19+J16+J13+J10+J7</f>
        <v>-4590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12743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J14">
    <cfRule type="cellIs" priority="1" dxfId="5" operator="notEqual" stopIfTrue="1">
      <formula>ROUND($G$13-$F$13-$H$13,2)</formula>
    </cfRule>
  </conditionalFormatting>
  <conditionalFormatting sqref="J11 J8 J20 J17">
    <cfRule type="cellIs" priority="2" dxfId="5" operator="notEqual" stopIfTrue="1">
      <formula>ROUND(G7-F7-H7,2)</formula>
    </cfRule>
  </conditionalFormatting>
  <conditionalFormatting sqref="F22">
    <cfRule type="cellIs" priority="3" dxfId="0" operator="notEqual" stopIfTrue="1">
      <formula>5410965</formula>
    </cfRule>
  </conditionalFormatting>
  <conditionalFormatting sqref="G22">
    <cfRule type="cellIs" priority="4" dxfId="0" operator="notEqual" stopIfTrue="1">
      <formula>5434716</formula>
    </cfRule>
  </conditionalFormatting>
  <conditionalFormatting sqref="H22">
    <cfRule type="cellIs" priority="5" dxfId="0" operator="notEqual" stopIfTrue="1">
      <formula>11008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0"/>
  <sheetViews>
    <sheetView showGridLines="0" zoomScalePageLayoutView="0" workbookViewId="0" topLeftCell="A4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199" t="s">
        <v>18</v>
      </c>
      <c r="B2" s="199"/>
      <c r="C2" s="200"/>
      <c r="D2" s="200"/>
      <c r="E2" s="200"/>
      <c r="F2" s="201"/>
      <c r="G2" s="201"/>
      <c r="H2" s="201"/>
      <c r="I2" s="201"/>
      <c r="J2" s="201"/>
    </row>
    <row r="3" spans="1:10" ht="12.75">
      <c r="A3" s="200"/>
      <c r="B3" s="200"/>
      <c r="C3" s="200"/>
      <c r="D3" s="200"/>
      <c r="E3" s="200"/>
      <c r="F3" s="201"/>
      <c r="G3" s="201"/>
      <c r="H3" s="201"/>
      <c r="I3" s="201"/>
      <c r="J3" s="201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197" t="s">
        <v>16</v>
      </c>
      <c r="I5" s="195" t="s">
        <v>5</v>
      </c>
      <c r="J5" s="196"/>
    </row>
    <row r="6" spans="1:10" ht="15.75">
      <c r="A6" s="20"/>
      <c r="B6" s="12"/>
      <c r="C6" s="29"/>
      <c r="D6" s="8"/>
      <c r="E6" s="8"/>
      <c r="F6" s="37"/>
      <c r="G6" s="38"/>
      <c r="H6" s="198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0" ht="15">
      <c r="A8" s="22" t="s">
        <v>8</v>
      </c>
      <c r="B8" s="4"/>
      <c r="C8" s="4"/>
      <c r="D8" s="8"/>
      <c r="E8" s="8"/>
      <c r="F8" s="93">
        <v>2882229783.1</v>
      </c>
      <c r="G8" s="83">
        <v>2898260358.64</v>
      </c>
      <c r="H8" s="92">
        <v>910337</v>
      </c>
      <c r="I8" s="81">
        <v>16626050.49</v>
      </c>
      <c r="J8" s="80">
        <v>-1505811.95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15120238.540000001</v>
      </c>
      <c r="L9" s="69"/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0" ht="15">
      <c r="A11" s="22" t="s">
        <v>10</v>
      </c>
      <c r="B11" s="4"/>
      <c r="C11" s="4"/>
      <c r="D11" s="8"/>
      <c r="E11" s="8"/>
      <c r="F11" s="93">
        <v>612170425.86</v>
      </c>
      <c r="G11" s="83">
        <v>618595594.39</v>
      </c>
      <c r="H11" s="103">
        <v>5622294</v>
      </c>
      <c r="I11" s="81">
        <v>802874.53</v>
      </c>
      <c r="J11" s="80"/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802874.53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0" ht="15">
      <c r="A14" s="22" t="s">
        <v>11</v>
      </c>
      <c r="B14" s="4"/>
      <c r="C14" s="4"/>
      <c r="D14" s="8"/>
      <c r="E14" s="8"/>
      <c r="F14" s="93">
        <v>152070146.47</v>
      </c>
      <c r="G14" s="83">
        <v>153466613.37</v>
      </c>
      <c r="H14" s="92">
        <v>0</v>
      </c>
      <c r="I14" s="81">
        <v>1396466.9</v>
      </c>
      <c r="J14" s="80">
        <v>0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1396466.9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0" ht="15">
      <c r="A17" s="22" t="s">
        <v>12</v>
      </c>
      <c r="B17" s="4"/>
      <c r="C17" s="4"/>
      <c r="D17" s="8"/>
      <c r="E17" s="8"/>
      <c r="F17" s="93">
        <v>1117040515.74</v>
      </c>
      <c r="G17" s="83">
        <v>1118086108.32</v>
      </c>
      <c r="H17" s="92">
        <v>-197590</v>
      </c>
      <c r="I17" s="102">
        <v>1243182.58</v>
      </c>
      <c r="J17" s="80"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1243182.58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0" ht="15">
      <c r="A20" s="22" t="s">
        <v>13</v>
      </c>
      <c r="B20" s="4"/>
      <c r="C20" s="4"/>
      <c r="D20" s="8"/>
      <c r="E20" s="8"/>
      <c r="F20" s="93">
        <v>558591174.64</v>
      </c>
      <c r="G20" s="83">
        <v>560408316.54</v>
      </c>
      <c r="H20" s="92">
        <v>-948</v>
      </c>
      <c r="I20" s="81">
        <v>1818089.9</v>
      </c>
      <c r="J20" s="80"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1818089.9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0" ht="15">
      <c r="A23" s="22" t="s">
        <v>14</v>
      </c>
      <c r="B23" s="4"/>
      <c r="C23" s="4"/>
      <c r="D23" s="8"/>
      <c r="E23" s="8"/>
      <c r="F23" s="84">
        <f>F20+F17+F14+F11+F8</f>
        <v>5322102045.809999</v>
      </c>
      <c r="G23" s="83">
        <f>G20+G17+G14+G11+G8</f>
        <v>5348816991.26</v>
      </c>
      <c r="H23" s="82">
        <f>H20+H17+H14+H11+H8</f>
        <v>6334093</v>
      </c>
      <c r="I23" s="81">
        <f>I20+I17+I14+I11+I8</f>
        <v>21886664.4</v>
      </c>
      <c r="J23" s="80">
        <f>J20+J17+J14+J11+J8</f>
        <v>-1505811.95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20380852.450000003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H5:H6"/>
    <mergeCell ref="I5:J5"/>
    <mergeCell ref="A2:J3"/>
  </mergeCells>
  <conditionalFormatting sqref="J15">
    <cfRule type="cellIs" priority="1" dxfId="5" operator="notEqual" stopIfTrue="1">
      <formula>ROUND($G$14-$F$14-$H$14,2)</formula>
    </cfRule>
  </conditionalFormatting>
  <conditionalFormatting sqref="J12 J9 J21 J18">
    <cfRule type="cellIs" priority="2" dxfId="5" operator="notEqual" stopIfTrue="1">
      <formula>ROUND(G8-F8-H8,2)</formula>
    </cfRule>
  </conditionalFormatting>
  <conditionalFormatting sqref="F23">
    <cfRule type="cellIs" priority="3" dxfId="0" operator="notEqual" stopIfTrue="1">
      <formula>5154589984.35+167512061.46</formula>
    </cfRule>
  </conditionalFormatting>
  <conditionalFormatting sqref="G23">
    <cfRule type="cellIs" priority="4" dxfId="0" operator="notEqual" stopIfTrue="1">
      <formula>5143756237.03+205060754.23</formula>
    </cfRule>
  </conditionalFormatting>
  <conditionalFormatting sqref="H23">
    <cfRule type="cellIs" priority="5" dxfId="0" operator="notEqual" stopIfTrue="1">
      <formula>1636827+4890370-192085-1019</formula>
    </cfRule>
  </conditionalFormatting>
  <conditionalFormatting sqref="J24">
    <cfRule type="cellIs" priority="6" dxfId="0" operator="notEqual" stopIfTrue="1">
      <formula>-12278489.32+32659341.77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199" t="s">
        <v>18</v>
      </c>
      <c r="B2" s="199"/>
      <c r="C2" s="200"/>
      <c r="D2" s="200"/>
      <c r="E2" s="200"/>
      <c r="F2" s="201"/>
      <c r="G2" s="201"/>
      <c r="H2" s="201"/>
      <c r="I2" s="201"/>
      <c r="J2" s="201"/>
    </row>
    <row r="3" spans="1:10" ht="12.75">
      <c r="A3" s="200"/>
      <c r="B3" s="200"/>
      <c r="C3" s="200"/>
      <c r="D3" s="200"/>
      <c r="E3" s="200"/>
      <c r="F3" s="201"/>
      <c r="G3" s="201"/>
      <c r="H3" s="201"/>
      <c r="I3" s="201"/>
      <c r="J3" s="201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197" t="s">
        <v>16</v>
      </c>
      <c r="I5" s="195" t="s">
        <v>5</v>
      </c>
      <c r="J5" s="196"/>
    </row>
    <row r="6" spans="1:10" ht="15.75">
      <c r="A6" s="20"/>
      <c r="B6" s="12"/>
      <c r="C6" s="29"/>
      <c r="D6" s="8"/>
      <c r="E6" s="8"/>
      <c r="F6" s="37"/>
      <c r="G6" s="38"/>
      <c r="H6" s="198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6" ht="15">
      <c r="A8" s="22" t="s">
        <v>8</v>
      </c>
      <c r="B8" s="4"/>
      <c r="C8" s="4"/>
      <c r="D8" s="8"/>
      <c r="E8" s="8"/>
      <c r="F8" s="93">
        <v>2882229.7831</v>
      </c>
      <c r="G8" s="83">
        <v>2898260.3586399998</v>
      </c>
      <c r="H8" s="92">
        <v>910.337</v>
      </c>
      <c r="I8" s="81">
        <v>16626.05049</v>
      </c>
      <c r="J8" s="80">
        <v>-1505.81195</v>
      </c>
      <c r="L8">
        <f>F8/1000</f>
        <v>2882.2297831</v>
      </c>
      <c r="M8">
        <f>G8/1000</f>
        <v>2898.2603586399996</v>
      </c>
      <c r="N8">
        <f>H8/1000</f>
        <v>0.910337</v>
      </c>
      <c r="O8">
        <f>I8/1000</f>
        <v>16.62605049</v>
      </c>
      <c r="P8">
        <f>J8/1000</f>
        <v>-1.50581195</v>
      </c>
    </row>
    <row r="9" spans="1:10" ht="15">
      <c r="A9" s="25"/>
      <c r="B9" s="26"/>
      <c r="C9" s="26"/>
      <c r="D9" s="27"/>
      <c r="E9" s="27"/>
      <c r="F9" s="91"/>
      <c r="G9" s="78"/>
      <c r="H9" s="90"/>
      <c r="I9" s="76"/>
      <c r="J9" s="113">
        <f>I8+J8</f>
        <v>15120.238540000002</v>
      </c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6" ht="15">
      <c r="A11" s="22" t="s">
        <v>10</v>
      </c>
      <c r="B11" s="4"/>
      <c r="C11" s="4"/>
      <c r="D11" s="8"/>
      <c r="E11" s="8"/>
      <c r="F11" s="93">
        <v>612170.42586</v>
      </c>
      <c r="G11" s="83">
        <v>618595.59439</v>
      </c>
      <c r="H11" s="103">
        <v>5622.294</v>
      </c>
      <c r="I11" s="81">
        <v>802.87453</v>
      </c>
      <c r="J11" s="80">
        <v>0</v>
      </c>
      <c r="L11">
        <f>F11/1000</f>
        <v>612.1704258599999</v>
      </c>
      <c r="M11">
        <f>G11/1000</f>
        <v>618.59559439</v>
      </c>
      <c r="N11">
        <f>H11/1000</f>
        <v>5.622294</v>
      </c>
      <c r="O11">
        <f>I11/1000</f>
        <v>0.8028745300000001</v>
      </c>
      <c r="P11">
        <f>J11/1000</f>
        <v>0</v>
      </c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/>
      <c r="J12" s="80">
        <f>I11+J11</f>
        <v>802.87453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5" ht="15">
      <c r="A14" s="22" t="s">
        <v>11</v>
      </c>
      <c r="B14" s="4"/>
      <c r="C14" s="4"/>
      <c r="D14" s="8"/>
      <c r="E14" s="8"/>
      <c r="F14" s="93">
        <v>152070.14647</v>
      </c>
      <c r="G14" s="83">
        <v>153466.61337</v>
      </c>
      <c r="H14" s="92">
        <v>0</v>
      </c>
      <c r="I14" s="81">
        <v>1396.4669</v>
      </c>
      <c r="J14" s="80">
        <v>0</v>
      </c>
      <c r="L14">
        <f>F14/1000</f>
        <v>152.07014647</v>
      </c>
      <c r="M14">
        <f>G14/1000</f>
        <v>153.46661337</v>
      </c>
      <c r="N14">
        <f>H14/1000</f>
        <v>0</v>
      </c>
      <c r="O14">
        <f>I14/1000</f>
        <v>1.3964668999999998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/>
      <c r="J15" s="75">
        <f>I14+J14</f>
        <v>1396.4669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6" ht="15">
      <c r="A17" s="22" t="s">
        <v>12</v>
      </c>
      <c r="B17" s="4"/>
      <c r="C17" s="4"/>
      <c r="D17" s="8"/>
      <c r="E17" s="8"/>
      <c r="F17" s="93">
        <v>1117040.51574</v>
      </c>
      <c r="G17" s="83">
        <v>1118086.1083199999</v>
      </c>
      <c r="H17" s="92">
        <v>-197.59</v>
      </c>
      <c r="I17" s="102">
        <v>1243.1825800000001</v>
      </c>
      <c r="J17" s="80">
        <v>0</v>
      </c>
      <c r="L17">
        <f>F17/1000</f>
        <v>1117.04051574</v>
      </c>
      <c r="M17">
        <f>G17/1000</f>
        <v>1118.08610832</v>
      </c>
      <c r="N17">
        <f>H17/1000</f>
        <v>-0.19759000000000002</v>
      </c>
      <c r="O17">
        <f>I17/1000</f>
        <v>1.24318258</v>
      </c>
      <c r="P17">
        <f>J17/1000</f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/>
      <c r="J18" s="80">
        <f>I17+J17</f>
        <v>1243.1825800000001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6" ht="15">
      <c r="A20" s="22" t="s">
        <v>13</v>
      </c>
      <c r="B20" s="4"/>
      <c r="C20" s="4"/>
      <c r="D20" s="8"/>
      <c r="E20" s="8"/>
      <c r="F20" s="93">
        <v>558591.17464</v>
      </c>
      <c r="G20" s="83">
        <v>560408.3165399999</v>
      </c>
      <c r="H20" s="92">
        <v>-0.948</v>
      </c>
      <c r="I20" s="81">
        <v>1818.0899</v>
      </c>
      <c r="J20" s="80">
        <v>0</v>
      </c>
      <c r="L20">
        <f>F20/1000</f>
        <v>558.59117464</v>
      </c>
      <c r="M20">
        <f>G20/1000</f>
        <v>560.4083165399999</v>
      </c>
      <c r="N20">
        <f>H20/1000</f>
        <v>-0.000948</v>
      </c>
      <c r="O20">
        <f>I20/1000</f>
        <v>1.8180899</v>
      </c>
      <c r="P20">
        <f>J20/1000</f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/>
      <c r="J21" s="113">
        <f>I20+J20</f>
        <v>1818.0899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5" ht="15">
      <c r="A23" s="22" t="s">
        <v>14</v>
      </c>
      <c r="B23" s="4"/>
      <c r="C23" s="4"/>
      <c r="D23" s="8"/>
      <c r="E23" s="8"/>
      <c r="F23" s="114">
        <v>5322102.045809999</v>
      </c>
      <c r="G23" s="115">
        <v>5348816.9912600005</v>
      </c>
      <c r="H23" s="116">
        <v>6334.093</v>
      </c>
      <c r="I23" s="107">
        <v>21886.664399999998</v>
      </c>
      <c r="J23" s="108">
        <v>-1505.81195</v>
      </c>
      <c r="L23">
        <f>F23/1000</f>
        <v>5322.102045809999</v>
      </c>
      <c r="M23">
        <f>G23/1000</f>
        <v>5348.816991260001</v>
      </c>
      <c r="N23">
        <f>H23/1000</f>
        <v>6.334093</v>
      </c>
      <c r="O23">
        <f>I23/1000</f>
        <v>21.886664399999997</v>
      </c>
    </row>
    <row r="24" spans="1:10" ht="15">
      <c r="A24" s="25"/>
      <c r="B24" s="26"/>
      <c r="C24" s="26"/>
      <c r="D24" s="27"/>
      <c r="E24" s="27"/>
      <c r="F24" s="109"/>
      <c r="G24" s="110"/>
      <c r="H24" s="111"/>
      <c r="I24" s="112" t="s">
        <v>9</v>
      </c>
      <c r="J24" s="113">
        <f>I23+J23</f>
        <v>20380.85245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A2:J3"/>
    <mergeCell ref="H5:H6"/>
    <mergeCell ref="I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1" max="11" width="11.7109375" style="0" hidden="1" customWidth="1"/>
    <col min="12" max="12" width="12.7109375" style="0" bestFit="1" customWidth="1"/>
  </cols>
  <sheetData>
    <row r="1" ht="12.75">
      <c r="C1"/>
    </row>
    <row r="2" spans="1:10" ht="12.75">
      <c r="A2" s="199" t="s">
        <v>19</v>
      </c>
      <c r="B2" s="199"/>
      <c r="C2" s="200"/>
      <c r="D2" s="200"/>
      <c r="E2" s="200"/>
      <c r="F2" s="201"/>
      <c r="G2" s="201"/>
      <c r="H2" s="201"/>
      <c r="I2" s="201"/>
      <c r="J2" s="201"/>
    </row>
    <row r="3" spans="1:10" ht="12.75">
      <c r="A3" s="200"/>
      <c r="B3" s="200"/>
      <c r="C3" s="200"/>
      <c r="D3" s="200"/>
      <c r="E3" s="200"/>
      <c r="F3" s="201"/>
      <c r="G3" s="201"/>
      <c r="H3" s="201"/>
      <c r="I3" s="201"/>
      <c r="J3" s="201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197" t="s">
        <v>16</v>
      </c>
      <c r="I5" s="195" t="s">
        <v>5</v>
      </c>
      <c r="J5" s="196"/>
    </row>
    <row r="6" spans="1:10" ht="15.75">
      <c r="A6" s="20"/>
      <c r="B6" s="12"/>
      <c r="C6" s="29"/>
      <c r="D6" s="8"/>
      <c r="E6" s="8"/>
      <c r="F6" s="37"/>
      <c r="G6" s="38"/>
      <c r="H6" s="198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1" ht="15">
      <c r="A8" s="22" t="s">
        <v>8</v>
      </c>
      <c r="B8" s="4"/>
      <c r="C8" s="4"/>
      <c r="D8" s="8"/>
      <c r="E8" s="8"/>
      <c r="F8" s="93">
        <v>2814200536.76</v>
      </c>
      <c r="G8" s="83">
        <v>2832735099.09</v>
      </c>
      <c r="H8" s="92">
        <v>1419210</v>
      </c>
      <c r="I8" s="81">
        <v>18427810.41</v>
      </c>
      <c r="J8" s="80">
        <v>-1312458.08</v>
      </c>
      <c r="K8" s="117">
        <f>G8-F8-H8</f>
        <v>17115352.329999924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17115352.33</v>
      </c>
      <c r="K9" s="118"/>
      <c r="L9" s="69"/>
    </row>
    <row r="10" spans="1:11" ht="15">
      <c r="A10" s="24"/>
      <c r="B10" s="13"/>
      <c r="C10" s="13"/>
      <c r="D10" s="14"/>
      <c r="E10" s="14"/>
      <c r="F10" s="101"/>
      <c r="G10" s="88"/>
      <c r="H10" s="100"/>
      <c r="I10" s="86"/>
      <c r="J10" s="85"/>
      <c r="K10" s="118"/>
    </row>
    <row r="11" spans="1:11" ht="15">
      <c r="A11" s="22" t="s">
        <v>10</v>
      </c>
      <c r="B11" s="4"/>
      <c r="C11" s="4"/>
      <c r="D11" s="8"/>
      <c r="E11" s="8"/>
      <c r="F11" s="93">
        <v>0</v>
      </c>
      <c r="G11" s="83">
        <v>0</v>
      </c>
      <c r="H11" s="103">
        <v>0</v>
      </c>
      <c r="I11" s="81">
        <v>0</v>
      </c>
      <c r="J11" s="80">
        <v>0</v>
      </c>
      <c r="K11" s="117">
        <f>G11-F11-H11</f>
        <v>0</v>
      </c>
    </row>
    <row r="12" spans="1:11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0</v>
      </c>
      <c r="K12" s="118"/>
    </row>
    <row r="13" spans="1:11" ht="15">
      <c r="A13" s="30"/>
      <c r="B13" s="31"/>
      <c r="C13" s="31"/>
      <c r="D13" s="32"/>
      <c r="E13" s="32"/>
      <c r="F13" s="98"/>
      <c r="G13" s="97"/>
      <c r="H13" s="96"/>
      <c r="I13" s="95"/>
      <c r="J13" s="94"/>
      <c r="K13" s="118"/>
    </row>
    <row r="14" spans="1:11" ht="15">
      <c r="A14" s="22" t="s">
        <v>11</v>
      </c>
      <c r="B14" s="4"/>
      <c r="C14" s="4"/>
      <c r="D14" s="8"/>
      <c r="E14" s="8"/>
      <c r="F14" s="93">
        <v>159010500.64999998</v>
      </c>
      <c r="G14" s="83">
        <v>160236891.93</v>
      </c>
      <c r="H14" s="92">
        <v>0</v>
      </c>
      <c r="I14" s="81">
        <v>1226391.28</v>
      </c>
      <c r="J14" s="80">
        <v>0</v>
      </c>
      <c r="K14" s="117">
        <f>G14-F14-H14</f>
        <v>1226391.280000031</v>
      </c>
    </row>
    <row r="15" spans="1:11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1226391.28</v>
      </c>
      <c r="K15" s="118"/>
    </row>
    <row r="16" spans="1:11" ht="15">
      <c r="A16" s="24"/>
      <c r="B16" s="13"/>
      <c r="C16" s="13"/>
      <c r="D16" s="14"/>
      <c r="E16" s="14"/>
      <c r="F16" s="101"/>
      <c r="G16" s="88"/>
      <c r="H16" s="100"/>
      <c r="I16" s="86"/>
      <c r="J16" s="85"/>
      <c r="K16" s="118"/>
    </row>
    <row r="17" spans="1:11" ht="15">
      <c r="A17" s="22" t="s">
        <v>12</v>
      </c>
      <c r="B17" s="4"/>
      <c r="C17" s="4"/>
      <c r="D17" s="8"/>
      <c r="E17" s="8"/>
      <c r="F17" s="93">
        <v>1120010480.8</v>
      </c>
      <c r="G17" s="83">
        <v>1122030783.27</v>
      </c>
      <c r="H17" s="92">
        <v>0</v>
      </c>
      <c r="I17" s="102">
        <v>2020302.47</v>
      </c>
      <c r="J17" s="80">
        <v>0</v>
      </c>
      <c r="K17" s="117">
        <f>G17-F17-H17</f>
        <v>2020302.4700000286</v>
      </c>
    </row>
    <row r="18" spans="1:11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2020302.47</v>
      </c>
      <c r="K18" s="118"/>
    </row>
    <row r="19" spans="1:11" ht="15">
      <c r="A19" s="30"/>
      <c r="B19" s="31"/>
      <c r="C19" s="31"/>
      <c r="D19" s="32"/>
      <c r="E19" s="32"/>
      <c r="F19" s="98"/>
      <c r="G19" s="97"/>
      <c r="H19" s="96"/>
      <c r="I19" s="95"/>
      <c r="J19" s="94"/>
      <c r="K19" s="118"/>
    </row>
    <row r="20" spans="1:11" ht="15">
      <c r="A20" s="22" t="s">
        <v>13</v>
      </c>
      <c r="B20" s="4"/>
      <c r="C20" s="4"/>
      <c r="D20" s="8"/>
      <c r="E20" s="8"/>
      <c r="F20" s="93">
        <v>574022264.3399999</v>
      </c>
      <c r="G20" s="83">
        <v>575589313.01</v>
      </c>
      <c r="H20" s="92">
        <v>15250</v>
      </c>
      <c r="I20" s="81">
        <v>1551798.67</v>
      </c>
      <c r="J20" s="80">
        <v>0</v>
      </c>
      <c r="K20" s="117">
        <f>G20-F20-H20</f>
        <v>1551798.6700000763</v>
      </c>
    </row>
    <row r="21" spans="1:11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1551798.67</v>
      </c>
      <c r="K21" s="118"/>
    </row>
    <row r="22" spans="1:11" ht="15">
      <c r="A22" s="24"/>
      <c r="B22" s="13"/>
      <c r="C22" s="13"/>
      <c r="D22" s="14"/>
      <c r="E22" s="14"/>
      <c r="F22" s="89"/>
      <c r="G22" s="88"/>
      <c r="H22" s="87"/>
      <c r="I22" s="86"/>
      <c r="J22" s="85"/>
      <c r="K22" s="118"/>
    </row>
    <row r="23" spans="1:11" ht="15">
      <c r="A23" s="22" t="s">
        <v>14</v>
      </c>
      <c r="B23" s="4"/>
      <c r="C23" s="4"/>
      <c r="D23" s="8"/>
      <c r="E23" s="8"/>
      <c r="F23" s="84">
        <f>F20+F17+F14+F11+F8</f>
        <v>4667243782.55</v>
      </c>
      <c r="G23" s="83">
        <f>G20+G17+G14+G11+G8</f>
        <v>4690592087.3</v>
      </c>
      <c r="H23" s="82">
        <f>H20+H17+H14+H11+H8</f>
        <v>1434460</v>
      </c>
      <c r="I23" s="81">
        <f>I20+I17+I14+I11+I8</f>
        <v>23226302.83</v>
      </c>
      <c r="J23" s="80">
        <f>J20+J17+J14+J11+J8</f>
        <v>-1312458.08</v>
      </c>
      <c r="K23" s="119">
        <f>G23-F23-H23</f>
        <v>21913844.75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21913844.75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7" ht="12.75">
      <c r="A27" s="202" t="s">
        <v>20</v>
      </c>
      <c r="B27" s="202"/>
      <c r="C27" s="202"/>
      <c r="F27" s="120">
        <v>169</v>
      </c>
      <c r="G27" s="121" t="s">
        <v>21</v>
      </c>
    </row>
    <row r="28" spans="1:3" ht="12.75">
      <c r="A28" s="130" t="s">
        <v>22</v>
      </c>
      <c r="B28" s="130"/>
      <c r="C28" s="131"/>
    </row>
    <row r="29" spans="1:10" ht="15.75">
      <c r="A29" s="123"/>
      <c r="B29" s="124">
        <v>3</v>
      </c>
      <c r="C29" s="125" t="s">
        <v>23</v>
      </c>
      <c r="F29" s="126"/>
      <c r="G29" s="127"/>
      <c r="H29" s="126"/>
      <c r="I29" s="203">
        <f>J23</f>
        <v>-1312458.08</v>
      </c>
      <c r="J29" s="204"/>
    </row>
    <row r="30" spans="1:10" ht="14.25">
      <c r="A30" s="130" t="s">
        <v>24</v>
      </c>
      <c r="B30" s="130"/>
      <c r="C30" s="131"/>
      <c r="D30" s="132"/>
      <c r="E30" s="132"/>
      <c r="F30" s="132"/>
      <c r="G30" s="127"/>
      <c r="H30" s="126"/>
      <c r="I30" s="126"/>
      <c r="J30" s="126"/>
    </row>
    <row r="31" spans="1:10" ht="15.75">
      <c r="A31" s="122"/>
      <c r="B31" s="124">
        <v>161</v>
      </c>
      <c r="C31" s="128" t="s">
        <v>25</v>
      </c>
      <c r="D31" s="126"/>
      <c r="E31" s="126"/>
      <c r="F31" s="126"/>
      <c r="G31" s="127"/>
      <c r="H31" s="126"/>
      <c r="I31" s="203">
        <f>I23</f>
        <v>23226302.83</v>
      </c>
      <c r="J31" s="204"/>
    </row>
    <row r="32" spans="1:10" ht="14.25">
      <c r="A32" s="130" t="s">
        <v>26</v>
      </c>
      <c r="B32" s="130"/>
      <c r="C32" s="131"/>
      <c r="D32" s="132"/>
      <c r="E32" s="132"/>
      <c r="F32" s="132"/>
      <c r="G32" s="126"/>
      <c r="H32" s="126"/>
      <c r="I32" s="126"/>
      <c r="J32" s="126"/>
    </row>
    <row r="33" spans="2:7" ht="12.75">
      <c r="B33" s="129">
        <v>5</v>
      </c>
      <c r="C33" s="126" t="s">
        <v>27</v>
      </c>
      <c r="G33" s="127"/>
    </row>
    <row r="34" spans="1:5" ht="15">
      <c r="A34" s="74"/>
      <c r="B34" s="74"/>
      <c r="C34" s="74"/>
      <c r="D34" s="74"/>
      <c r="E34" s="73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6">
    <mergeCell ref="A2:J3"/>
    <mergeCell ref="H5:H6"/>
    <mergeCell ref="I5:J5"/>
    <mergeCell ref="A27:C27"/>
    <mergeCell ref="I29:J29"/>
    <mergeCell ref="I31:J31"/>
  </mergeCells>
  <conditionalFormatting sqref="J15">
    <cfRule type="cellIs" priority="2" dxfId="5" operator="notEqual" stopIfTrue="1">
      <formula>ROUND($G$14-$F$14-$H$14,2)</formula>
    </cfRule>
  </conditionalFormatting>
  <conditionalFormatting sqref="J12 J9 J21 J18">
    <cfRule type="cellIs" priority="3" dxfId="5" operator="notEqual" stopIfTrue="1">
      <formula>ROUND(G8-F8-H8,2)</formula>
    </cfRule>
  </conditionalFormatting>
  <conditionalFormatting sqref="F23">
    <cfRule type="cellIs" priority="4" dxfId="0" operator="notEqual" stopIfTrue="1">
      <formula>5122255638.14+176135489.87-1922122-5891220</formula>
    </cfRule>
  </conditionalFormatting>
  <conditionalFormatting sqref="G23">
    <cfRule type="cellIs" priority="5" dxfId="0" operator="notEqual" stopIfTrue="1">
      <formula>5113331197.29+212327151.34</formula>
    </cfRule>
  </conditionalFormatting>
  <conditionalFormatting sqref="H23">
    <cfRule type="cellIs" priority="6" dxfId="0" operator="notEqual" stopIfTrue="1">
      <formula>7813342</formula>
    </cfRule>
  </conditionalFormatting>
  <conditionalFormatting sqref="J24">
    <cfRule type="cellIs" priority="7" dxfId="0" operator="notEqual" stopIfTrue="1">
      <formula>27267220.62</formula>
    </cfRule>
  </conditionalFormatting>
  <conditionalFormatting sqref="F27">
    <cfRule type="cellIs" priority="1" dxfId="0" operator="notEqual" stopIfTrue="1">
      <formula>172-4+1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591"/>
  <sheetViews>
    <sheetView showGridLines="0" tabSelected="1" zoomScalePageLayoutView="0" workbookViewId="0" topLeftCell="A1">
      <selection activeCell="I54" sqref="I5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7.421875" style="1" hidden="1" customWidth="1"/>
    <col min="5" max="5" width="21.140625" style="1" hidden="1" customWidth="1"/>
    <col min="6" max="7" width="13.28125" style="0" customWidth="1"/>
    <col min="8" max="8" width="11.7109375" style="0" customWidth="1"/>
    <col min="9" max="9" width="12.421875" style="0" customWidth="1"/>
    <col min="10" max="10" width="13.28125" style="0" customWidth="1"/>
    <col min="11" max="11" width="11.7109375" style="0" hidden="1" customWidth="1"/>
    <col min="12" max="13" width="13.57421875" style="0" customWidth="1"/>
    <col min="14" max="14" width="15.421875" style="0" hidden="1" customWidth="1"/>
    <col min="15" max="15" width="15.00390625" style="0" hidden="1" customWidth="1"/>
    <col min="16" max="16" width="9.140625" style="0" hidden="1" customWidth="1"/>
    <col min="17" max="17" width="15.7109375" style="0" hidden="1" customWidth="1"/>
    <col min="18" max="26" width="9.140625" style="0" hidden="1" customWidth="1"/>
  </cols>
  <sheetData>
    <row r="1" ht="12.75">
      <c r="C1"/>
    </row>
    <row r="2" spans="1:15" ht="18">
      <c r="A2" s="141" t="s">
        <v>40</v>
      </c>
      <c r="B2" s="141"/>
      <c r="C2" s="142"/>
      <c r="J2" s="140"/>
      <c r="K2" s="140"/>
      <c r="L2" s="140"/>
      <c r="M2" s="140"/>
      <c r="N2" s="140"/>
      <c r="O2" s="140"/>
    </row>
    <row r="3" spans="1:10" ht="15">
      <c r="A3" s="137"/>
      <c r="B3" s="137"/>
      <c r="C3" s="137"/>
      <c r="D3" s="137"/>
      <c r="E3" s="137"/>
      <c r="F3" s="138"/>
      <c r="G3" s="138"/>
      <c r="H3" s="138"/>
      <c r="I3" s="138"/>
      <c r="J3" s="138"/>
    </row>
    <row r="4" spans="1:24" ht="15">
      <c r="A4" s="199" t="s">
        <v>35</v>
      </c>
      <c r="B4" s="209"/>
      <c r="C4" s="209"/>
      <c r="D4" s="209"/>
      <c r="E4" s="209"/>
      <c r="F4" s="209"/>
      <c r="G4" s="209"/>
      <c r="H4" s="209"/>
      <c r="I4" s="209"/>
      <c r="J4" s="209"/>
      <c r="L4" s="138"/>
      <c r="M4" s="138"/>
      <c r="N4" s="138"/>
      <c r="O4" s="138"/>
      <c r="Q4" s="69"/>
      <c r="X4" s="69"/>
    </row>
    <row r="5" ht="13.5" thickBot="1">
      <c r="M5" s="106" t="s">
        <v>17</v>
      </c>
    </row>
    <row r="6" spans="1:24" ht="27.75" customHeight="1" thickTop="1">
      <c r="A6" s="143" t="s">
        <v>2</v>
      </c>
      <c r="B6" s="144"/>
      <c r="C6" s="145"/>
      <c r="D6" s="146"/>
      <c r="E6" s="146"/>
      <c r="F6" s="147" t="s">
        <v>3</v>
      </c>
      <c r="G6" s="148" t="s">
        <v>4</v>
      </c>
      <c r="H6" s="205" t="s">
        <v>16</v>
      </c>
      <c r="I6" s="206" t="s">
        <v>41</v>
      </c>
      <c r="J6" s="207"/>
      <c r="K6" s="149"/>
      <c r="L6" s="182" t="s">
        <v>38</v>
      </c>
      <c r="M6" s="210" t="s">
        <v>42</v>
      </c>
      <c r="R6" s="208" t="s">
        <v>43</v>
      </c>
      <c r="S6" s="208"/>
      <c r="T6" s="208"/>
      <c r="U6" s="190"/>
      <c r="V6" s="208" t="s">
        <v>47</v>
      </c>
      <c r="W6" s="208"/>
      <c r="X6" s="208"/>
    </row>
    <row r="7" spans="1:24" ht="21.75" customHeight="1">
      <c r="A7" s="150"/>
      <c r="B7" s="12"/>
      <c r="C7" s="29"/>
      <c r="D7" s="8"/>
      <c r="E7" s="8"/>
      <c r="F7" s="37"/>
      <c r="G7" s="38"/>
      <c r="H7" s="198"/>
      <c r="I7" s="105" t="s">
        <v>6</v>
      </c>
      <c r="J7" s="104" t="s">
        <v>7</v>
      </c>
      <c r="K7" s="151"/>
      <c r="L7" s="183"/>
      <c r="M7" s="211"/>
      <c r="R7" s="126" t="s">
        <v>44</v>
      </c>
      <c r="S7" s="126" t="s">
        <v>45</v>
      </c>
      <c r="T7" s="126" t="s">
        <v>46</v>
      </c>
      <c r="U7" s="126"/>
      <c r="V7" s="126" t="s">
        <v>44</v>
      </c>
      <c r="W7" s="126" t="s">
        <v>45</v>
      </c>
      <c r="X7" s="126" t="s">
        <v>46</v>
      </c>
    </row>
    <row r="8" spans="1:13" ht="15">
      <c r="A8" s="152"/>
      <c r="B8" s="31"/>
      <c r="C8" s="31"/>
      <c r="D8" s="32"/>
      <c r="E8" s="32"/>
      <c r="F8" s="39"/>
      <c r="G8" s="40"/>
      <c r="H8" s="49"/>
      <c r="I8" s="33"/>
      <c r="J8" s="34"/>
      <c r="K8" s="151"/>
      <c r="L8" s="184"/>
      <c r="M8" s="153"/>
    </row>
    <row r="9" spans="1:25" ht="15">
      <c r="A9" s="154" t="s">
        <v>8</v>
      </c>
      <c r="B9" s="4"/>
      <c r="C9" s="4"/>
      <c r="D9" s="8"/>
      <c r="E9" s="8"/>
      <c r="F9" s="93">
        <v>2776095390.84</v>
      </c>
      <c r="G9" s="83">
        <v>2808713362.82</v>
      </c>
      <c r="H9" s="92">
        <v>2581771.62</v>
      </c>
      <c r="I9" s="81">
        <v>31683684.54</v>
      </c>
      <c r="J9" s="80">
        <v>-1647484.18</v>
      </c>
      <c r="K9" s="155">
        <f>G9-F9-H9</f>
        <v>30036200.360000018</v>
      </c>
      <c r="L9" s="185">
        <f>358541.68+248597.05+1902467.41+1714675+3572943.5</f>
        <v>7797224.64</v>
      </c>
      <c r="M9" s="156"/>
      <c r="N9" s="69">
        <v>5146208844.85</v>
      </c>
      <c r="O9" s="69">
        <v>5131730288.1</v>
      </c>
      <c r="R9" s="191">
        <v>107</v>
      </c>
      <c r="S9" s="191">
        <v>7</v>
      </c>
      <c r="T9" s="191">
        <v>3</v>
      </c>
      <c r="U9" s="121">
        <f>T9+S9+R9</f>
        <v>117</v>
      </c>
      <c r="V9" s="191">
        <v>105</v>
      </c>
      <c r="W9" s="191">
        <v>8</v>
      </c>
      <c r="X9" s="191">
        <v>4</v>
      </c>
      <c r="Y9" s="121">
        <f>X9+W9+V9</f>
        <v>117</v>
      </c>
    </row>
    <row r="10" spans="1:25" ht="15">
      <c r="A10" s="157"/>
      <c r="B10" s="26"/>
      <c r="C10" s="26"/>
      <c r="D10" s="27"/>
      <c r="E10" s="27"/>
      <c r="F10" s="91"/>
      <c r="G10" s="78"/>
      <c r="H10" s="136"/>
      <c r="I10" s="76" t="s">
        <v>9</v>
      </c>
      <c r="J10" s="75">
        <f>I9+J9</f>
        <v>30036200.36</v>
      </c>
      <c r="K10" s="158"/>
      <c r="L10" s="186" t="s">
        <v>39</v>
      </c>
      <c r="M10" s="159">
        <f>J10-L9</f>
        <v>22238975.72</v>
      </c>
      <c r="N10" s="69">
        <v>183519347.34</v>
      </c>
      <c r="O10" s="69">
        <v>227494777.74</v>
      </c>
      <c r="Q10" s="69"/>
      <c r="R10" s="191"/>
      <c r="S10" s="191"/>
      <c r="T10" s="191"/>
      <c r="U10" s="121"/>
      <c r="V10" s="191"/>
      <c r="W10" s="191"/>
      <c r="X10" s="191"/>
      <c r="Y10" s="121"/>
    </row>
    <row r="11" spans="1:25" ht="15">
      <c r="A11" s="160"/>
      <c r="B11" s="13"/>
      <c r="C11" s="13"/>
      <c r="D11" s="14"/>
      <c r="E11" s="14"/>
      <c r="F11" s="101"/>
      <c r="G11" s="88"/>
      <c r="H11" s="100"/>
      <c r="I11" s="86"/>
      <c r="J11" s="85"/>
      <c r="K11" s="158"/>
      <c r="L11" s="184"/>
      <c r="M11" s="153"/>
      <c r="R11" s="191"/>
      <c r="S11" s="191"/>
      <c r="T11" s="191"/>
      <c r="U11" s="121"/>
      <c r="V11" s="191"/>
      <c r="W11" s="191"/>
      <c r="X11" s="191"/>
      <c r="Y11" s="121"/>
    </row>
    <row r="12" spans="1:25" ht="15">
      <c r="A12" s="154" t="s">
        <v>12</v>
      </c>
      <c r="B12" s="4"/>
      <c r="C12" s="4"/>
      <c r="D12" s="8"/>
      <c r="E12" s="8"/>
      <c r="F12" s="93">
        <v>1120145802.72</v>
      </c>
      <c r="G12" s="83">
        <v>1121381485.31</v>
      </c>
      <c r="H12" s="92">
        <v>0</v>
      </c>
      <c r="I12" s="102">
        <v>1241566.88</v>
      </c>
      <c r="J12" s="80">
        <v>-5884.29</v>
      </c>
      <c r="K12" s="155">
        <f>G12-F12-H12</f>
        <v>1235682.5899999142</v>
      </c>
      <c r="L12" s="185">
        <v>1142991.45</v>
      </c>
      <c r="M12" s="156"/>
      <c r="R12" s="191">
        <v>17</v>
      </c>
      <c r="S12" s="191">
        <v>1</v>
      </c>
      <c r="T12" s="191">
        <v>14</v>
      </c>
      <c r="U12" s="121">
        <f>T12+S12+R12</f>
        <v>32</v>
      </c>
      <c r="V12" s="191">
        <v>10</v>
      </c>
      <c r="W12" s="191">
        <v>1</v>
      </c>
      <c r="X12" s="191">
        <v>21</v>
      </c>
      <c r="Y12" s="121">
        <f>X12+W12+V12</f>
        <v>32</v>
      </c>
    </row>
    <row r="13" spans="1:25" ht="15">
      <c r="A13" s="160"/>
      <c r="B13" s="13"/>
      <c r="C13" s="13"/>
      <c r="D13" s="14"/>
      <c r="E13" s="14"/>
      <c r="F13" s="101"/>
      <c r="G13" s="88"/>
      <c r="H13" s="100"/>
      <c r="I13" s="99" t="s">
        <v>9</v>
      </c>
      <c r="J13" s="80">
        <f>ROUND(I12+J12,2)</f>
        <v>1235682.59</v>
      </c>
      <c r="K13" s="158"/>
      <c r="L13" s="186" t="s">
        <v>39</v>
      </c>
      <c r="M13" s="159">
        <f>J13-L12</f>
        <v>92691.14000000013</v>
      </c>
      <c r="R13" s="191"/>
      <c r="S13" s="191"/>
      <c r="T13" s="191"/>
      <c r="U13" s="121"/>
      <c r="V13" s="191"/>
      <c r="W13" s="191"/>
      <c r="X13" s="191"/>
      <c r="Y13" s="121"/>
    </row>
    <row r="14" spans="1:25" ht="15">
      <c r="A14" s="152"/>
      <c r="B14" s="31"/>
      <c r="C14" s="31"/>
      <c r="D14" s="32"/>
      <c r="E14" s="32"/>
      <c r="F14" s="98"/>
      <c r="G14" s="97"/>
      <c r="H14" s="96"/>
      <c r="I14" s="95"/>
      <c r="J14" s="94"/>
      <c r="K14" s="158"/>
      <c r="L14" s="184"/>
      <c r="M14" s="153"/>
      <c r="R14" s="191"/>
      <c r="S14" s="191"/>
      <c r="T14" s="191"/>
      <c r="U14" s="121"/>
      <c r="V14" s="191"/>
      <c r="W14" s="191"/>
      <c r="X14" s="191"/>
      <c r="Y14" s="121"/>
    </row>
    <row r="15" spans="1:25" ht="15">
      <c r="A15" s="154" t="s">
        <v>11</v>
      </c>
      <c r="B15" s="4"/>
      <c r="C15" s="4"/>
      <c r="D15" s="8"/>
      <c r="E15" s="8"/>
      <c r="F15" s="93">
        <v>158835954.86</v>
      </c>
      <c r="G15" s="83">
        <v>160689632.61</v>
      </c>
      <c r="H15" s="92">
        <v>0</v>
      </c>
      <c r="I15" s="81">
        <v>1853677.75</v>
      </c>
      <c r="J15" s="80">
        <v>0</v>
      </c>
      <c r="K15" s="155">
        <f>G15-F15-H15</f>
        <v>1853677.75</v>
      </c>
      <c r="L15" s="185">
        <v>709689.5900000001</v>
      </c>
      <c r="M15" s="156"/>
      <c r="R15" s="191">
        <v>7</v>
      </c>
      <c r="S15" s="191"/>
      <c r="T15" s="191"/>
      <c r="U15" s="121">
        <f>T15+S15+R15</f>
        <v>7</v>
      </c>
      <c r="V15" s="191">
        <v>6</v>
      </c>
      <c r="W15" s="191">
        <v>1</v>
      </c>
      <c r="X15" s="191">
        <v>0</v>
      </c>
      <c r="Y15" s="121">
        <f>X15+W15+V15</f>
        <v>7</v>
      </c>
    </row>
    <row r="16" spans="1:25" ht="15">
      <c r="A16" s="157"/>
      <c r="B16" s="26"/>
      <c r="C16" s="26"/>
      <c r="D16" s="27"/>
      <c r="E16" s="27"/>
      <c r="F16" s="91"/>
      <c r="G16" s="78"/>
      <c r="H16" s="90"/>
      <c r="I16" s="76" t="s">
        <v>9</v>
      </c>
      <c r="J16" s="75">
        <f>I15+J15</f>
        <v>1853677.75</v>
      </c>
      <c r="K16" s="158"/>
      <c r="L16" s="186" t="s">
        <v>39</v>
      </c>
      <c r="M16" s="159">
        <f>J16-L15</f>
        <v>1143988.16</v>
      </c>
      <c r="R16" s="191"/>
      <c r="S16" s="191"/>
      <c r="T16" s="191"/>
      <c r="U16" s="121"/>
      <c r="V16" s="191"/>
      <c r="W16" s="191"/>
      <c r="X16" s="191"/>
      <c r="Y16" s="121"/>
    </row>
    <row r="17" spans="1:25" ht="15">
      <c r="A17" s="152"/>
      <c r="B17" s="31"/>
      <c r="C17" s="31"/>
      <c r="D17" s="32"/>
      <c r="E17" s="32"/>
      <c r="F17" s="98"/>
      <c r="G17" s="97"/>
      <c r="H17" s="96"/>
      <c r="I17" s="95"/>
      <c r="J17" s="94"/>
      <c r="K17" s="158"/>
      <c r="L17" s="184"/>
      <c r="M17" s="153"/>
      <c r="R17" s="191"/>
      <c r="S17" s="191"/>
      <c r="T17" s="191"/>
      <c r="U17" s="121"/>
      <c r="V17" s="191"/>
      <c r="W17" s="191"/>
      <c r="X17" s="191"/>
      <c r="Y17" s="121"/>
    </row>
    <row r="18" spans="1:25" ht="15">
      <c r="A18" s="154" t="s">
        <v>13</v>
      </c>
      <c r="B18" s="4"/>
      <c r="C18" s="4"/>
      <c r="D18" s="8"/>
      <c r="E18" s="8"/>
      <c r="F18" s="93">
        <v>560364164.02</v>
      </c>
      <c r="G18" s="83">
        <v>560666748.91</v>
      </c>
      <c r="H18" s="92">
        <v>8480</v>
      </c>
      <c r="I18" s="81">
        <v>294104.89</v>
      </c>
      <c r="J18" s="80">
        <v>0</v>
      </c>
      <c r="K18" s="155">
        <f>G18-F18-H18</f>
        <v>294104.8899999857</v>
      </c>
      <c r="L18" s="185">
        <v>466513.72</v>
      </c>
      <c r="M18" s="156"/>
      <c r="R18" s="191">
        <v>5</v>
      </c>
      <c r="S18" s="191"/>
      <c r="T18" s="191"/>
      <c r="U18" s="121">
        <f>T18+S18+R18</f>
        <v>5</v>
      </c>
      <c r="V18" s="191">
        <v>3</v>
      </c>
      <c r="W18" s="191">
        <v>2</v>
      </c>
      <c r="X18" s="191">
        <v>0</v>
      </c>
      <c r="Y18" s="121">
        <f>X18+W18+V18</f>
        <v>5</v>
      </c>
    </row>
    <row r="19" spans="1:25" ht="15">
      <c r="A19" s="157"/>
      <c r="B19" s="26"/>
      <c r="C19" s="26"/>
      <c r="D19" s="27"/>
      <c r="E19" s="27"/>
      <c r="F19" s="91"/>
      <c r="G19" s="78"/>
      <c r="H19" s="90"/>
      <c r="I19" s="76" t="s">
        <v>9</v>
      </c>
      <c r="J19" s="75">
        <f>ROUND(I18+J18,2)</f>
        <v>294104.89</v>
      </c>
      <c r="K19" s="158"/>
      <c r="L19" s="186" t="s">
        <v>39</v>
      </c>
      <c r="M19" s="159">
        <f>J19-L18</f>
        <v>-172408.82999999996</v>
      </c>
      <c r="R19" s="191"/>
      <c r="S19" s="191"/>
      <c r="T19" s="191"/>
      <c r="U19" s="121"/>
      <c r="V19" s="191"/>
      <c r="W19" s="191"/>
      <c r="X19" s="191"/>
      <c r="Y19" s="121"/>
    </row>
    <row r="20" spans="1:25" ht="15">
      <c r="A20" s="160"/>
      <c r="B20" s="13"/>
      <c r="C20" s="13"/>
      <c r="D20" s="14"/>
      <c r="E20" s="14"/>
      <c r="F20" s="101"/>
      <c r="G20" s="88"/>
      <c r="H20" s="100"/>
      <c r="I20" s="86"/>
      <c r="J20" s="85"/>
      <c r="K20" s="158"/>
      <c r="L20" s="184"/>
      <c r="M20" s="153"/>
      <c r="N20" s="69">
        <f>SUM(N9:N10)</f>
        <v>5329728192.190001</v>
      </c>
      <c r="O20" s="69">
        <f>SUM(O9:O10)</f>
        <v>5359225065.84</v>
      </c>
      <c r="R20" s="191"/>
      <c r="S20" s="191"/>
      <c r="T20" s="191"/>
      <c r="U20" s="121"/>
      <c r="V20" s="191"/>
      <c r="W20" s="191"/>
      <c r="X20" s="191"/>
      <c r="Y20" s="121"/>
    </row>
    <row r="21" spans="1:25" ht="15">
      <c r="A21" s="154" t="s">
        <v>10</v>
      </c>
      <c r="B21" s="4"/>
      <c r="C21" s="4"/>
      <c r="D21" s="8"/>
      <c r="E21" s="8"/>
      <c r="F21" s="93">
        <v>565261810.87</v>
      </c>
      <c r="G21" s="83">
        <v>578988630.47</v>
      </c>
      <c r="H21" s="103">
        <v>5336766</v>
      </c>
      <c r="I21" s="81">
        <v>8390053.6</v>
      </c>
      <c r="J21" s="80">
        <v>0</v>
      </c>
      <c r="K21" s="155">
        <f>G21-F21-H21</f>
        <v>8390053.600000024</v>
      </c>
      <c r="L21" s="185">
        <v>5706522</v>
      </c>
      <c r="M21" s="156"/>
      <c r="O21" s="69">
        <f>O20-N20</f>
        <v>29496873.64999962</v>
      </c>
      <c r="R21" s="191">
        <v>2</v>
      </c>
      <c r="S21" s="191"/>
      <c r="T21" s="191"/>
      <c r="U21" s="121">
        <f>T21+S21+R21</f>
        <v>2</v>
      </c>
      <c r="V21" s="191">
        <v>2</v>
      </c>
      <c r="W21" s="191"/>
      <c r="X21" s="191"/>
      <c r="Y21" s="121">
        <f>X21+W21+V21</f>
        <v>2</v>
      </c>
    </row>
    <row r="22" spans="1:25" ht="15.75" thickBot="1">
      <c r="A22" s="172"/>
      <c r="B22" s="173"/>
      <c r="C22" s="173"/>
      <c r="D22" s="174"/>
      <c r="E22" s="174"/>
      <c r="F22" s="175"/>
      <c r="G22" s="176"/>
      <c r="H22" s="177"/>
      <c r="I22" s="178" t="s">
        <v>9</v>
      </c>
      <c r="J22" s="179">
        <f>I21+J21</f>
        <v>8390053.6</v>
      </c>
      <c r="K22" s="180"/>
      <c r="L22" s="187" t="s">
        <v>39</v>
      </c>
      <c r="M22" s="181">
        <f>J22-L21</f>
        <v>2683531.5999999996</v>
      </c>
      <c r="R22" s="191"/>
      <c r="S22" s="191"/>
      <c r="T22" s="191"/>
      <c r="U22" s="121"/>
      <c r="V22" s="191"/>
      <c r="W22" s="191"/>
      <c r="X22" s="191"/>
      <c r="Y22" s="121"/>
    </row>
    <row r="23" spans="1:25" ht="15">
      <c r="A23" s="160"/>
      <c r="B23" s="13"/>
      <c r="C23" s="13"/>
      <c r="D23" s="14"/>
      <c r="E23" s="14"/>
      <c r="F23" s="89"/>
      <c r="G23" s="88"/>
      <c r="H23" s="87"/>
      <c r="I23" s="86"/>
      <c r="J23" s="85"/>
      <c r="K23" s="158"/>
      <c r="L23" s="184"/>
      <c r="M23" s="153"/>
      <c r="R23" s="191"/>
      <c r="S23" s="191"/>
      <c r="T23" s="191"/>
      <c r="U23" s="121"/>
      <c r="V23" s="191"/>
      <c r="W23" s="191"/>
      <c r="X23" s="191"/>
      <c r="Y23" s="121"/>
    </row>
    <row r="24" spans="1:25" ht="15">
      <c r="A24" s="154" t="s">
        <v>14</v>
      </c>
      <c r="B24" s="4"/>
      <c r="C24" s="4"/>
      <c r="D24" s="8"/>
      <c r="E24" s="8"/>
      <c r="F24" s="84">
        <f>F18+F12+F15+F21+F9</f>
        <v>5180703123.309999</v>
      </c>
      <c r="G24" s="83">
        <f>G18+G12+G15+G21+G9</f>
        <v>5230439860.120001</v>
      </c>
      <c r="H24" s="82">
        <f>H18+H12+H15+H21+H9</f>
        <v>7927017.62</v>
      </c>
      <c r="I24" s="81">
        <f>I18+I12+I15+I21+I9</f>
        <v>43463087.66</v>
      </c>
      <c r="J24" s="80">
        <f>J18+J12+J15+J21+J9</f>
        <v>-1653368.47</v>
      </c>
      <c r="K24" s="161">
        <f>G24-F24-H24</f>
        <v>41809719.190001376</v>
      </c>
      <c r="L24" s="189">
        <f>L18+L12+L15+L21+L9</f>
        <v>15822941.399999999</v>
      </c>
      <c r="M24" s="156"/>
      <c r="N24" s="69">
        <f>5146208844.85+183519347.34</f>
        <v>5329728192.190001</v>
      </c>
      <c r="O24" s="69">
        <f>N24-F24</f>
        <v>149025068.88000107</v>
      </c>
      <c r="R24" s="191"/>
      <c r="S24" s="191"/>
      <c r="T24" s="191"/>
      <c r="U24" s="121"/>
      <c r="V24" s="191"/>
      <c r="W24" s="191"/>
      <c r="X24" s="191"/>
      <c r="Y24" s="121"/>
    </row>
    <row r="25" spans="1:25" ht="15.75" thickBot="1">
      <c r="A25" s="162"/>
      <c r="B25" s="163"/>
      <c r="C25" s="163"/>
      <c r="D25" s="164"/>
      <c r="E25" s="164"/>
      <c r="F25" s="165"/>
      <c r="G25" s="166"/>
      <c r="H25" s="167"/>
      <c r="I25" s="168" t="s">
        <v>9</v>
      </c>
      <c r="J25" s="169">
        <f>J19+J13+J16+J22+J10</f>
        <v>41809719.19</v>
      </c>
      <c r="K25" s="170"/>
      <c r="L25" s="188" t="s">
        <v>39</v>
      </c>
      <c r="M25" s="171">
        <f>M19+M13+M16+M22+M10</f>
        <v>25986777.79</v>
      </c>
      <c r="R25" s="191">
        <f>SUM(R9:R24)</f>
        <v>138</v>
      </c>
      <c r="S25" s="191">
        <f>SUM(S9:S24)</f>
        <v>8</v>
      </c>
      <c r="T25" s="191">
        <f>SUM(T9:T24)</f>
        <v>17</v>
      </c>
      <c r="U25" s="121">
        <f>T25+S25+R25</f>
        <v>163</v>
      </c>
      <c r="V25" s="191">
        <f>SUM(V9:V24)</f>
        <v>126</v>
      </c>
      <c r="W25" s="191">
        <f>SUM(W9:W24)</f>
        <v>12</v>
      </c>
      <c r="X25" s="191">
        <f>SUM(X9:X24)</f>
        <v>25</v>
      </c>
      <c r="Y25" s="121">
        <f>X25+W25+V25</f>
        <v>163</v>
      </c>
    </row>
    <row r="26" spans="1:25" ht="15.75" thickTop="1">
      <c r="A26" s="68"/>
      <c r="B26" s="68"/>
      <c r="C26" s="68"/>
      <c r="Q26" s="70">
        <f>5028211385.97+160418754.96</f>
        <v>5188630140.93</v>
      </c>
      <c r="R26" s="191"/>
      <c r="S26" s="191"/>
      <c r="T26" s="191"/>
      <c r="Y26" s="121"/>
    </row>
    <row r="27" spans="1:17" ht="15">
      <c r="A27" s="74"/>
      <c r="B27" s="74"/>
      <c r="C27" s="74"/>
      <c r="D27" s="74"/>
      <c r="E27" s="73"/>
      <c r="J27" s="69"/>
      <c r="Q27" s="70">
        <f>2218716.11+5708301.51</f>
        <v>7927017.619999999</v>
      </c>
    </row>
    <row r="28" spans="1:17" ht="12.75">
      <c r="A28" s="202" t="s">
        <v>20</v>
      </c>
      <c r="B28" s="202"/>
      <c r="C28" s="202"/>
      <c r="F28" s="135">
        <v>163</v>
      </c>
      <c r="G28" s="121" t="s">
        <v>34</v>
      </c>
      <c r="Q28" s="69">
        <f>Q26-Q27</f>
        <v>5180703123.31</v>
      </c>
    </row>
    <row r="29" spans="1:17" ht="12.75">
      <c r="A29" s="130" t="s">
        <v>22</v>
      </c>
      <c r="B29" s="130"/>
      <c r="C29" s="131"/>
      <c r="Q29" s="69">
        <f>5035020784.27+195419075.85</f>
        <v>5230439860.120001</v>
      </c>
    </row>
    <row r="30" spans="1:17" ht="15.75">
      <c r="A30" s="123"/>
      <c r="B30" s="124">
        <v>8</v>
      </c>
      <c r="C30" s="125" t="s">
        <v>28</v>
      </c>
      <c r="F30" s="126"/>
      <c r="G30" s="127"/>
      <c r="H30" s="126"/>
      <c r="I30" s="203">
        <f>J24</f>
        <v>-1653368.47</v>
      </c>
      <c r="J30" s="204"/>
      <c r="L30" s="139"/>
      <c r="M30" s="139"/>
      <c r="Q30" s="133"/>
    </row>
    <row r="31" spans="1:17" ht="14.25">
      <c r="A31" s="130" t="s">
        <v>24</v>
      </c>
      <c r="B31" s="130"/>
      <c r="C31" s="131"/>
      <c r="D31" s="132"/>
      <c r="E31" s="132"/>
      <c r="F31" s="132"/>
      <c r="G31" s="127"/>
      <c r="H31" s="126"/>
      <c r="I31" s="126"/>
      <c r="J31" s="126"/>
      <c r="Q31" s="133"/>
    </row>
    <row r="32" spans="1:17" ht="15.75">
      <c r="A32" s="122"/>
      <c r="B32" s="124">
        <v>138</v>
      </c>
      <c r="C32" s="128" t="s">
        <v>25</v>
      </c>
      <c r="D32" s="126"/>
      <c r="E32" s="126"/>
      <c r="F32" s="126"/>
      <c r="G32" s="127"/>
      <c r="H32" s="126"/>
      <c r="I32" s="203">
        <f>I24</f>
        <v>43463087.66</v>
      </c>
      <c r="J32" s="204"/>
      <c r="Q32" s="133"/>
    </row>
    <row r="33" spans="1:10" ht="14.25">
      <c r="A33" s="130" t="s">
        <v>26</v>
      </c>
      <c r="B33" s="130"/>
      <c r="C33" s="131"/>
      <c r="D33" s="132"/>
      <c r="E33" s="132"/>
      <c r="F33" s="132"/>
      <c r="G33" s="126"/>
      <c r="H33" s="126"/>
      <c r="I33" s="126"/>
      <c r="J33" s="126"/>
    </row>
    <row r="34" spans="2:10" ht="12.75">
      <c r="B34" s="129">
        <v>17</v>
      </c>
      <c r="C34" s="126" t="s">
        <v>27</v>
      </c>
      <c r="G34" s="127"/>
      <c r="I34" s="133"/>
      <c r="J34" s="133"/>
    </row>
    <row r="35" spans="1:13" ht="15">
      <c r="A35" s="74"/>
      <c r="B35" s="74"/>
      <c r="C35" s="74"/>
      <c r="D35" s="74"/>
      <c r="E35" s="73"/>
      <c r="L35" s="133"/>
      <c r="M35" s="133"/>
    </row>
    <row r="36" spans="1:3" ht="15">
      <c r="A36" s="68"/>
      <c r="B36" s="134"/>
      <c r="C36" s="68"/>
    </row>
    <row r="37" spans="1:3" ht="15" hidden="1">
      <c r="A37" s="126" t="s">
        <v>36</v>
      </c>
      <c r="B37" s="68"/>
      <c r="C37" s="68"/>
    </row>
    <row r="38" spans="3:6" s="132" customFormat="1" ht="14.25" hidden="1">
      <c r="C38" s="126" t="s">
        <v>29</v>
      </c>
      <c r="F38" s="126">
        <v>117</v>
      </c>
    </row>
    <row r="39" spans="1:6" ht="15" hidden="1">
      <c r="A39" s="68"/>
      <c r="B39" s="68"/>
      <c r="C39" s="126" t="s">
        <v>30</v>
      </c>
      <c r="F39" s="126">
        <v>2</v>
      </c>
    </row>
    <row r="40" spans="1:6" ht="15" hidden="1">
      <c r="A40" s="68"/>
      <c r="B40" s="68"/>
      <c r="C40" s="126" t="s">
        <v>31</v>
      </c>
      <c r="F40" s="126">
        <v>7</v>
      </c>
    </row>
    <row r="41" spans="1:6" ht="15" hidden="1">
      <c r="A41" s="68"/>
      <c r="B41" s="68"/>
      <c r="C41" s="126" t="s">
        <v>32</v>
      </c>
      <c r="F41" s="126">
        <v>32</v>
      </c>
    </row>
    <row r="42" spans="1:6" ht="15" hidden="1">
      <c r="A42" s="68"/>
      <c r="B42" s="68"/>
      <c r="C42" s="126" t="s">
        <v>33</v>
      </c>
      <c r="F42" s="126">
        <v>5</v>
      </c>
    </row>
    <row r="43" spans="1:3" ht="15">
      <c r="A43" s="68" t="s">
        <v>37</v>
      </c>
      <c r="B43" s="68"/>
      <c r="C43" s="68"/>
    </row>
    <row r="44" spans="1:3" ht="15">
      <c r="A44" s="130" t="s">
        <v>22</v>
      </c>
      <c r="B44" s="130"/>
      <c r="C44" s="68"/>
    </row>
    <row r="45" spans="1:12" ht="15.75">
      <c r="A45" s="68"/>
      <c r="B45" s="132">
        <f>W25</f>
        <v>12</v>
      </c>
      <c r="C45" s="125" t="s">
        <v>28</v>
      </c>
      <c r="I45" s="203">
        <f>-266520.24-669662.18-475972.92-432006.07-145386.16</f>
        <v>-1989547.57</v>
      </c>
      <c r="J45" s="204"/>
      <c r="L45" s="139"/>
    </row>
    <row r="46" spans="1:10" ht="14.25">
      <c r="A46" s="130" t="s">
        <v>24</v>
      </c>
      <c r="B46" s="130"/>
      <c r="C46" s="131"/>
      <c r="D46" s="132"/>
      <c r="E46" s="132"/>
      <c r="F46" s="132"/>
      <c r="G46" s="127"/>
      <c r="H46" s="126"/>
      <c r="I46" s="126"/>
      <c r="J46" s="126"/>
    </row>
    <row r="47" spans="1:10" ht="15.75">
      <c r="A47" s="122"/>
      <c r="B47" s="124">
        <f>V25</f>
        <v>126</v>
      </c>
      <c r="C47" s="128" t="s">
        <v>25</v>
      </c>
      <c r="D47" s="126"/>
      <c r="E47" s="126"/>
      <c r="F47" s="126"/>
      <c r="G47" s="127"/>
      <c r="H47" s="126"/>
      <c r="I47" s="203">
        <f>1330790.71+2683531.6+1491906.7+1405567.09+9643223.05+3289275+8132031.21</f>
        <v>27976325.36</v>
      </c>
      <c r="J47" s="204"/>
    </row>
    <row r="48" spans="1:10" ht="14.25">
      <c r="A48" s="130" t="s">
        <v>26</v>
      </c>
      <c r="B48" s="130"/>
      <c r="C48" s="131"/>
      <c r="D48" s="132"/>
      <c r="E48" s="132"/>
      <c r="F48" s="132"/>
      <c r="G48" s="126"/>
      <c r="H48" s="126"/>
      <c r="I48" s="126"/>
      <c r="J48" s="126"/>
    </row>
    <row r="49" spans="2:10" ht="12.75">
      <c r="B49" s="129">
        <f>X25</f>
        <v>25</v>
      </c>
      <c r="C49" s="126" t="s">
        <v>27</v>
      </c>
      <c r="G49" s="127"/>
      <c r="I49" s="133"/>
      <c r="J49" s="133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6" ht="15">
      <c r="A52" s="68"/>
      <c r="B52" s="68"/>
      <c r="C52" s="68"/>
      <c r="F52" s="192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  <row r="591" spans="1:3" ht="15">
      <c r="A591" s="68"/>
      <c r="B591" s="68"/>
      <c r="C591" s="68"/>
    </row>
  </sheetData>
  <sheetProtection/>
  <protectedRanges>
    <protectedRange sqref="F28" name="Oblast1"/>
  </protectedRanges>
  <mergeCells count="11">
    <mergeCell ref="V6:X6"/>
    <mergeCell ref="A28:C28"/>
    <mergeCell ref="A4:J4"/>
    <mergeCell ref="M6:M7"/>
    <mergeCell ref="I30:J30"/>
    <mergeCell ref="I32:J32"/>
    <mergeCell ref="I45:J45"/>
    <mergeCell ref="I47:J47"/>
    <mergeCell ref="H6:H7"/>
    <mergeCell ref="I6:J6"/>
    <mergeCell ref="R6:T6"/>
  </mergeCells>
  <printOptions horizontalCentered="1"/>
  <pageMargins left="0.3937007874015748" right="0.1968503937007874" top="0.984251968503937" bottom="0.984251968503937" header="0.5118110236220472" footer="0.5118110236220472"/>
  <pageSetup firstPageNumber="274" useFirstPageNumber="1" horizontalDpi="600" verticalDpi="600" orientation="portrait" paperSize="9" scale="80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Dostalová Anna</dc:creator>
  <cp:keywords/>
  <dc:description/>
  <cp:lastModifiedBy>Foret Oldřich</cp:lastModifiedBy>
  <cp:lastPrinted>2015-06-08T09:28:38Z</cp:lastPrinted>
  <dcterms:created xsi:type="dcterms:W3CDTF">2010-02-26T09:25:30Z</dcterms:created>
  <dcterms:modified xsi:type="dcterms:W3CDTF">2015-06-08T10:49:06Z</dcterms:modified>
  <cp:category/>
  <cp:version/>
  <cp:contentType/>
  <cp:contentStatus/>
</cp:coreProperties>
</file>