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70" windowWidth="18195" windowHeight="11235" tabRatio="922"/>
  </bookViews>
  <sheets>
    <sheet name="Rekapitulace" sheetId="37" r:id="rId1"/>
    <sheet name="1. DD Javorník" sheetId="4" r:id="rId2"/>
    <sheet name="2. DD Kobylá" sheetId="5" r:id="rId3"/>
    <sheet name="3. Domov Sněženka" sheetId="6" r:id="rId4"/>
    <sheet name="4. Středisko PS Jeseník" sheetId="7" r:id="rId5"/>
    <sheet name="5. DD Červenka" sheetId="8" r:id="rId6"/>
    <sheet name="6. DD Náměšť" sheetId="9" r:id="rId7"/>
    <sheet name="7. DD Hrubá Voda" sheetId="10" r:id="rId8"/>
    <sheet name="8. Pohoda Chválkovice" sheetId="11" r:id="rId9"/>
    <sheet name="9. Soc. sl. Olomouc" sheetId="12" r:id="rId10"/>
    <sheet name="10. Vincentinum" sheetId="13" r:id="rId11"/>
    <sheet name="11. Klíč" sheetId="14" r:id="rId12"/>
    <sheet name="12. Nové Zámky" sheetId="15" r:id="rId13"/>
    <sheet name="13. Středisko soc. prev." sheetId="16" r:id="rId14"/>
    <sheet name="14. DD Šumperk" sheetId="17" r:id="rId15"/>
    <sheet name="15. DD Libina" sheetId="18" r:id="rId16"/>
    <sheet name="16. DD Štíty" sheetId="19" r:id="rId17"/>
    <sheet name="17. Soc. sl. Šumperk" sheetId="20" r:id="rId18"/>
    <sheet name="18. Penzion Loštice" sheetId="21" r:id="rId19"/>
    <sheet name="19. Paprsek Olšany" sheetId="22" r:id="rId20"/>
    <sheet name="20. Duha Vikýřovice" sheetId="23" r:id="rId21"/>
    <sheet name="21. DD Prostějov" sheetId="24" r:id="rId22"/>
    <sheet name="22. DD Jesenec" sheetId="25" r:id="rId23"/>
    <sheet name="23. Domov Na Zámku" sheetId="26" r:id="rId24"/>
    <sheet name="24. Sociální služby Prostějov" sheetId="27" r:id="rId25"/>
    <sheet name="25. Centrum soc. sl. Prostějov" sheetId="28" r:id="rId26"/>
    <sheet name="26. Domov Radkova Lhota" sheetId="29" r:id="rId27"/>
    <sheet name="27.Domov Alfreda Pavlovice" sheetId="30" r:id="rId28"/>
    <sheet name="28. Domov Tovačov" sheetId="31" r:id="rId29"/>
    <sheet name="29. Domov Skalička" sheetId="32" r:id="rId30"/>
    <sheet name="30. Centrum Domimika" sheetId="33" r:id="rId31"/>
    <sheet name="31. Domov Adam" sheetId="34" r:id="rId32"/>
    <sheet name="32. Domov Rokytnice" sheetId="35" r:id="rId33"/>
  </sheets>
  <definedNames>
    <definedName name="__xlnm.Print_Area_21">'20. Duha Vikýřovice'!$A$1:$I$56</definedName>
    <definedName name="_xlnm.Print_Titles" localSheetId="0">Rekapitulace!$8:$10</definedName>
    <definedName name="_xlnm.Print_Area" localSheetId="1">'1. DD Javorník'!$A$1:$I$56</definedName>
    <definedName name="_xlnm.Print_Area" localSheetId="10">'10. Vincentinum'!$A$1:$I$56</definedName>
    <definedName name="_xlnm.Print_Area" localSheetId="11">'11. Klíč'!$A$1:$I$56</definedName>
    <definedName name="_xlnm.Print_Area" localSheetId="12">'12. Nové Zámky'!$A$1:$I$56</definedName>
    <definedName name="_xlnm.Print_Area" localSheetId="13">'13. Středisko soc. prev.'!$A$1:$I$56</definedName>
    <definedName name="_xlnm.Print_Area" localSheetId="14">'14. DD Šumperk'!$A$1:$I$56</definedName>
    <definedName name="_xlnm.Print_Area" localSheetId="15">'15. DD Libina'!$A$1:$I$56</definedName>
    <definedName name="_xlnm.Print_Area" localSheetId="16">'16. DD Štíty'!$A$1:$I$56</definedName>
    <definedName name="_xlnm.Print_Area" localSheetId="17">'17. Soc. sl. Šumperk'!$A$1:$I$56</definedName>
    <definedName name="_xlnm.Print_Area" localSheetId="18">'18. Penzion Loštice'!$A$1:$I$56</definedName>
    <definedName name="_xlnm.Print_Area" localSheetId="19">'19. Paprsek Olšany'!$A$1:$I$56</definedName>
    <definedName name="_xlnm.Print_Area" localSheetId="2">'2. DD Kobylá'!$A$1:$I$56</definedName>
    <definedName name="_xlnm.Print_Area" localSheetId="20">'20. Duha Vikýřovice'!$A$1:$I$56</definedName>
    <definedName name="_xlnm.Print_Area" localSheetId="21">'21. DD Prostějov'!$A$1:$I$56</definedName>
    <definedName name="_xlnm.Print_Area" localSheetId="22">'22. DD Jesenec'!$A$1:$I$56</definedName>
    <definedName name="_xlnm.Print_Area" localSheetId="23">'23. Domov Na Zámku'!$A$1:$I$56</definedName>
    <definedName name="_xlnm.Print_Area" localSheetId="24">'24. Sociální služby Prostějov'!$A$1:$I$56</definedName>
    <definedName name="_xlnm.Print_Area" localSheetId="25">'25. Centrum soc. sl. Prostějov'!$A$1:$I$56</definedName>
    <definedName name="_xlnm.Print_Area" localSheetId="26">'26. Domov Radkova Lhota'!$A$1:$I$56</definedName>
    <definedName name="_xlnm.Print_Area" localSheetId="27">'27.Domov Alfreda Pavlovice'!$A$1:$I$56</definedName>
    <definedName name="_xlnm.Print_Area" localSheetId="28">'28. Domov Tovačov'!$A$1:$I$56</definedName>
    <definedName name="_xlnm.Print_Area" localSheetId="29">'29. Domov Skalička'!$A$1:$I$56</definedName>
    <definedName name="_xlnm.Print_Area" localSheetId="3">'3. Domov Sněženka'!$A$1:$I$56</definedName>
    <definedName name="_xlnm.Print_Area" localSheetId="30">'30. Centrum Domimika'!$A$1:$I$56</definedName>
    <definedName name="_xlnm.Print_Area" localSheetId="31">'31. Domov Adam'!$A$1:$I$56</definedName>
    <definedName name="_xlnm.Print_Area" localSheetId="32">'32. Domov Rokytnice'!$A$1:$I$56</definedName>
    <definedName name="_xlnm.Print_Area" localSheetId="4">'4. Středisko PS Jeseník'!$A$1:$I$56</definedName>
    <definedName name="_xlnm.Print_Area" localSheetId="5">'5. DD Červenka'!$A$1:$I$56</definedName>
    <definedName name="_xlnm.Print_Area" localSheetId="6">'6. DD Náměšť'!$A$1:$I$56</definedName>
    <definedName name="_xlnm.Print_Area" localSheetId="7">'7. DD Hrubá Voda'!$A$1:$I$56</definedName>
    <definedName name="_xlnm.Print_Area" localSheetId="8">'8. Pohoda Chválkovice'!$A$1:$I$56</definedName>
    <definedName name="_xlnm.Print_Area" localSheetId="9">'9. Soc. sl. Olomouc'!$A$1:$I$56</definedName>
    <definedName name="_xlnm.Print_Area" localSheetId="0">Rekapitulace!$A$1:$P$98</definedName>
  </definedNames>
  <calcPr calcId="145621"/>
</workbook>
</file>

<file path=xl/calcChain.xml><?xml version="1.0" encoding="utf-8"?>
<calcChain xmlns="http://schemas.openxmlformats.org/spreadsheetml/2006/main">
  <c r="E18" i="16" l="1"/>
  <c r="X11" i="37" l="1"/>
  <c r="W11" i="37"/>
  <c r="W74" i="37"/>
  <c r="W73" i="37"/>
  <c r="W71" i="37"/>
  <c r="W69" i="37"/>
  <c r="W67" i="37"/>
  <c r="W65" i="37"/>
  <c r="W63" i="37"/>
  <c r="W61" i="37"/>
  <c r="W59" i="37"/>
  <c r="W57" i="37"/>
  <c r="W55" i="37"/>
  <c r="W53" i="37"/>
  <c r="W51" i="37"/>
  <c r="W49" i="37"/>
  <c r="W47" i="37"/>
  <c r="W45" i="37"/>
  <c r="W43" i="37"/>
  <c r="W41" i="37"/>
  <c r="W39" i="37"/>
  <c r="W37" i="37"/>
  <c r="W35" i="37"/>
  <c r="W33" i="37"/>
  <c r="W31" i="37"/>
  <c r="W29" i="37"/>
  <c r="W27" i="37"/>
  <c r="W25" i="37"/>
  <c r="W23" i="37"/>
  <c r="W21" i="37"/>
  <c r="W19" i="37"/>
  <c r="W17" i="37"/>
  <c r="W15" i="37"/>
  <c r="W13" i="37"/>
  <c r="S11" i="37"/>
  <c r="B94" i="37"/>
  <c r="H94" i="37"/>
  <c r="B96" i="37"/>
  <c r="J11" i="37"/>
  <c r="J17" i="37"/>
  <c r="J67" i="37"/>
  <c r="J69" i="37"/>
  <c r="J71" i="37"/>
  <c r="B90" i="37" s="1"/>
  <c r="G32" i="6" l="1"/>
  <c r="H56" i="28" l="1"/>
  <c r="H56" i="31" l="1"/>
  <c r="F40" i="24"/>
  <c r="U85" i="37" l="1"/>
  <c r="U76" i="37"/>
  <c r="U77" i="37"/>
  <c r="F39" i="7" l="1"/>
  <c r="H56" i="10" l="1"/>
  <c r="E58" i="24" l="1"/>
  <c r="G53" i="8"/>
  <c r="F53" i="8"/>
  <c r="H53" i="8"/>
  <c r="G33" i="13" l="1"/>
  <c r="U78" i="37" l="1"/>
  <c r="U79" i="37"/>
  <c r="T76" i="37"/>
  <c r="S71" i="37"/>
  <c r="S69" i="37"/>
  <c r="S67" i="37"/>
  <c r="S65" i="37"/>
  <c r="S63" i="37"/>
  <c r="S57" i="37"/>
  <c r="S55" i="37"/>
  <c r="S53" i="37"/>
  <c r="S51" i="37"/>
  <c r="S49" i="37"/>
  <c r="S47" i="37"/>
  <c r="S45" i="37"/>
  <c r="S43" i="37"/>
  <c r="S41" i="37"/>
  <c r="S39" i="37"/>
  <c r="S37" i="37"/>
  <c r="S35" i="37"/>
  <c r="S33" i="37"/>
  <c r="S31" i="37"/>
  <c r="S27" i="37"/>
  <c r="S25" i="37"/>
  <c r="S21" i="37"/>
  <c r="S19" i="37"/>
  <c r="S17" i="37"/>
  <c r="S15" i="37"/>
  <c r="S13" i="37"/>
  <c r="E18" i="12" l="1"/>
  <c r="H24" i="26" l="1"/>
  <c r="G16" i="23"/>
  <c r="H24" i="15"/>
  <c r="H24" i="12" l="1"/>
  <c r="H24" i="10"/>
  <c r="H24" i="14"/>
  <c r="I24" i="35"/>
  <c r="I24" i="34"/>
  <c r="I24" i="33"/>
  <c r="I24" i="32"/>
  <c r="I24" i="31"/>
  <c r="I24" i="30"/>
  <c r="I24" i="29"/>
  <c r="I24" i="28"/>
  <c r="I24" i="27"/>
  <c r="I24" i="26"/>
  <c r="I24" i="25"/>
  <c r="I24" i="24"/>
  <c r="I24" i="23"/>
  <c r="I24" i="22"/>
  <c r="I24" i="21"/>
  <c r="I24" i="20"/>
  <c r="I24" i="19"/>
  <c r="I24" i="18"/>
  <c r="I24" i="17"/>
  <c r="I24" i="16"/>
  <c r="I24" i="15"/>
  <c r="I24" i="14"/>
  <c r="I24" i="13"/>
  <c r="I24" i="12"/>
  <c r="I24" i="11"/>
  <c r="I24" i="10"/>
  <c r="I24" i="9"/>
  <c r="I24" i="8"/>
  <c r="I24" i="7"/>
  <c r="I24" i="6"/>
  <c r="I24" i="5"/>
  <c r="I24" i="4" l="1"/>
  <c r="H24" i="4"/>
  <c r="G16" i="4"/>
  <c r="G78" i="37"/>
  <c r="P76" i="37" l="1"/>
  <c r="H78" i="37"/>
  <c r="I78" i="37"/>
  <c r="J78" i="37"/>
  <c r="G16" i="35" l="1"/>
  <c r="G73" i="37" s="1"/>
  <c r="H24" i="35"/>
  <c r="K73" i="37"/>
  <c r="O73" i="37"/>
  <c r="I39" i="35"/>
  <c r="I41" i="35"/>
  <c r="I43" i="35"/>
  <c r="H52" i="35"/>
  <c r="H54" i="35"/>
  <c r="I56" i="35"/>
  <c r="F56" i="35"/>
  <c r="G56" i="35"/>
  <c r="H53" i="35" l="1"/>
  <c r="H55" i="35"/>
  <c r="I42" i="35"/>
  <c r="I40" i="35"/>
  <c r="G32" i="35"/>
  <c r="G29" i="35"/>
  <c r="N73" i="37"/>
  <c r="G22" i="35"/>
  <c r="I73" i="37" s="1"/>
  <c r="G18" i="35"/>
  <c r="H73" i="37" s="1"/>
  <c r="G24" i="35"/>
  <c r="J73" i="37" s="1"/>
  <c r="S73" i="37" s="1"/>
  <c r="E56" i="35"/>
  <c r="M73" i="37" l="1"/>
  <c r="L73" i="37"/>
  <c r="H56" i="35"/>
  <c r="G16" i="34"/>
  <c r="G71" i="37" s="1"/>
  <c r="H24" i="34"/>
  <c r="K71" i="37"/>
  <c r="N71" i="37"/>
  <c r="G32" i="34"/>
  <c r="I39" i="34"/>
  <c r="I40" i="34"/>
  <c r="I41" i="34"/>
  <c r="I42" i="34"/>
  <c r="I43" i="34"/>
  <c r="H52" i="34"/>
  <c r="H54" i="34"/>
  <c r="G56" i="34"/>
  <c r="F56" i="34"/>
  <c r="I56" i="34"/>
  <c r="H53" i="34" l="1"/>
  <c r="Q73" i="37"/>
  <c r="R73" i="37"/>
  <c r="H55" i="34"/>
  <c r="G29" i="34"/>
  <c r="O71" i="37"/>
  <c r="G22" i="34"/>
  <c r="I71" i="37" s="1"/>
  <c r="G18" i="34"/>
  <c r="H71" i="37" s="1"/>
  <c r="E56" i="34"/>
  <c r="H56" i="34" l="1"/>
  <c r="G24" i="34"/>
  <c r="G16" i="33"/>
  <c r="G69" i="37" s="1"/>
  <c r="G22" i="33"/>
  <c r="I69" i="37" s="1"/>
  <c r="H24" i="33"/>
  <c r="K69" i="37"/>
  <c r="N69" i="37"/>
  <c r="G32" i="33"/>
  <c r="I39" i="33"/>
  <c r="I40" i="33"/>
  <c r="I41" i="33"/>
  <c r="I42" i="33"/>
  <c r="I43" i="33"/>
  <c r="H52" i="33"/>
  <c r="H54" i="33"/>
  <c r="G56" i="33"/>
  <c r="I56" i="33"/>
  <c r="F56" i="33"/>
  <c r="H55" i="33" l="1"/>
  <c r="G29" i="33"/>
  <c r="O69" i="37"/>
  <c r="G18" i="33"/>
  <c r="H69" i="37" s="1"/>
  <c r="H53" i="33"/>
  <c r="H56" i="33" s="1"/>
  <c r="L71" i="37"/>
  <c r="M71" i="37"/>
  <c r="G24" i="33"/>
  <c r="E56" i="33"/>
  <c r="M69" i="37" l="1"/>
  <c r="L69" i="37"/>
  <c r="R71" i="37"/>
  <c r="Q71" i="37"/>
  <c r="G18" i="32"/>
  <c r="H67" i="37" s="1"/>
  <c r="G22" i="32"/>
  <c r="I67" i="37" s="1"/>
  <c r="H24" i="32"/>
  <c r="K67" i="37"/>
  <c r="N67" i="37"/>
  <c r="I39" i="32"/>
  <c r="I40" i="32"/>
  <c r="I41" i="32"/>
  <c r="I42" i="32"/>
  <c r="I43" i="32"/>
  <c r="H52" i="32"/>
  <c r="I56" i="32"/>
  <c r="F56" i="32"/>
  <c r="H54" i="32"/>
  <c r="E56" i="32"/>
  <c r="G56" i="32"/>
  <c r="G29" i="32" l="1"/>
  <c r="O67" i="37"/>
  <c r="R69" i="37"/>
  <c r="Q69" i="37"/>
  <c r="H55" i="32"/>
  <c r="H53" i="32"/>
  <c r="G32" i="32"/>
  <c r="G16" i="32"/>
  <c r="G67" i="37" s="1"/>
  <c r="G24" i="32" l="1"/>
  <c r="H56" i="32"/>
  <c r="G16" i="31"/>
  <c r="G65" i="37" s="1"/>
  <c r="H24" i="31"/>
  <c r="K65" i="37"/>
  <c r="O65" i="37"/>
  <c r="G32" i="31"/>
  <c r="I39" i="31"/>
  <c r="I40" i="31"/>
  <c r="I41" i="31"/>
  <c r="I42" i="31"/>
  <c r="I43" i="31"/>
  <c r="H52" i="31"/>
  <c r="H54" i="31"/>
  <c r="H55" i="31"/>
  <c r="G56" i="31"/>
  <c r="F56" i="31"/>
  <c r="G29" i="31" l="1"/>
  <c r="N65" i="37"/>
  <c r="I56" i="31"/>
  <c r="H53" i="31"/>
  <c r="G22" i="31"/>
  <c r="I65" i="37" s="1"/>
  <c r="G18" i="31"/>
  <c r="H65" i="37" s="1"/>
  <c r="M67" i="37"/>
  <c r="L67" i="37"/>
  <c r="G24" i="31"/>
  <c r="J65" i="37" s="1"/>
  <c r="E56" i="31"/>
  <c r="L65" i="37" l="1"/>
  <c r="M65" i="37"/>
  <c r="R67" i="37"/>
  <c r="Q67" i="37"/>
  <c r="G16" i="30"/>
  <c r="G63" i="37" s="1"/>
  <c r="H24" i="30"/>
  <c r="K63" i="37"/>
  <c r="O63" i="37"/>
  <c r="G32" i="30"/>
  <c r="I39" i="30"/>
  <c r="I40" i="30"/>
  <c r="I41" i="30"/>
  <c r="I42" i="30"/>
  <c r="I43" i="30"/>
  <c r="H52" i="30"/>
  <c r="I56" i="30"/>
  <c r="F56" i="30"/>
  <c r="H54" i="30"/>
  <c r="E56" i="30"/>
  <c r="G56" i="30"/>
  <c r="G29" i="30" l="1"/>
  <c r="N63" i="37"/>
  <c r="G22" i="30"/>
  <c r="I63" i="37" s="1"/>
  <c r="G18" i="30"/>
  <c r="H63" i="37" s="1"/>
  <c r="R65" i="37"/>
  <c r="Q65" i="37"/>
  <c r="H55" i="30"/>
  <c r="H53" i="30"/>
  <c r="G24" i="30" l="1"/>
  <c r="J63" i="37" s="1"/>
  <c r="H56" i="30"/>
  <c r="G16" i="29"/>
  <c r="H24" i="29"/>
  <c r="K61" i="37"/>
  <c r="O61" i="37"/>
  <c r="G32" i="29"/>
  <c r="I39" i="29"/>
  <c r="I41" i="29"/>
  <c r="I43" i="29"/>
  <c r="H52" i="29"/>
  <c r="H54" i="29"/>
  <c r="F56" i="29"/>
  <c r="I56" i="29"/>
  <c r="G61" i="37" l="1"/>
  <c r="G56" i="29"/>
  <c r="H55" i="29"/>
  <c r="I42" i="29"/>
  <c r="I40" i="29"/>
  <c r="G29" i="29"/>
  <c r="N61" i="37"/>
  <c r="G22" i="29"/>
  <c r="I61" i="37" s="1"/>
  <c r="G18" i="29"/>
  <c r="H61" i="37" s="1"/>
  <c r="H53" i="29"/>
  <c r="L63" i="37"/>
  <c r="M63" i="37"/>
  <c r="G24" i="29"/>
  <c r="J61" i="37" s="1"/>
  <c r="S61" i="37" s="1"/>
  <c r="E56" i="29"/>
  <c r="H56" i="29" l="1"/>
  <c r="M61" i="37"/>
  <c r="L61" i="37"/>
  <c r="Q63" i="37"/>
  <c r="R63" i="37"/>
  <c r="G16" i="28"/>
  <c r="G59" i="37" s="1"/>
  <c r="H24" i="28"/>
  <c r="K59" i="37"/>
  <c r="O59" i="37"/>
  <c r="G32" i="28"/>
  <c r="I39" i="28"/>
  <c r="I41" i="28"/>
  <c r="I43" i="28"/>
  <c r="H52" i="28"/>
  <c r="H54" i="28"/>
  <c r="F56" i="28"/>
  <c r="I56" i="28"/>
  <c r="G56" i="28" l="1"/>
  <c r="H55" i="28"/>
  <c r="I42" i="28"/>
  <c r="I40" i="28"/>
  <c r="G29" i="28"/>
  <c r="N59" i="37"/>
  <c r="G22" i="28"/>
  <c r="I59" i="37" s="1"/>
  <c r="G18" i="28"/>
  <c r="H59" i="37" s="1"/>
  <c r="R61" i="37"/>
  <c r="Q61" i="37"/>
  <c r="G24" i="28"/>
  <c r="J59" i="37" s="1"/>
  <c r="S59" i="37" s="1"/>
  <c r="E56" i="28"/>
  <c r="M59" i="37" l="1"/>
  <c r="L59" i="37"/>
  <c r="G16" i="27"/>
  <c r="G57" i="37" s="1"/>
  <c r="H24" i="27"/>
  <c r="K57" i="37"/>
  <c r="N57" i="37"/>
  <c r="G32" i="27"/>
  <c r="I39" i="27"/>
  <c r="I40" i="27"/>
  <c r="I41" i="27"/>
  <c r="I42" i="27"/>
  <c r="I43" i="27"/>
  <c r="H53" i="27"/>
  <c r="H55" i="27"/>
  <c r="E56" i="27"/>
  <c r="G56" i="27"/>
  <c r="I56" i="27"/>
  <c r="H52" i="27" l="1"/>
  <c r="G29" i="27"/>
  <c r="O57" i="37"/>
  <c r="G18" i="27"/>
  <c r="H57" i="37" s="1"/>
  <c r="Q59" i="37"/>
  <c r="R59" i="37"/>
  <c r="H54" i="27"/>
  <c r="F56" i="27"/>
  <c r="H56" i="27"/>
  <c r="G22" i="27"/>
  <c r="I57" i="37" s="1"/>
  <c r="G24" i="27" l="1"/>
  <c r="J57" i="37" s="1"/>
  <c r="G16" i="26"/>
  <c r="G55" i="37" s="1"/>
  <c r="K55" i="37"/>
  <c r="O55" i="37"/>
  <c r="G32" i="26"/>
  <c r="I39" i="26"/>
  <c r="I40" i="26"/>
  <c r="I41" i="26"/>
  <c r="I43" i="26"/>
  <c r="H52" i="26"/>
  <c r="H54" i="26"/>
  <c r="I56" i="26"/>
  <c r="F56" i="26"/>
  <c r="G56" i="26"/>
  <c r="H53" i="26" l="1"/>
  <c r="H55" i="26"/>
  <c r="I42" i="26"/>
  <c r="G29" i="26"/>
  <c r="N55" i="37"/>
  <c r="G22" i="26"/>
  <c r="I55" i="37" s="1"/>
  <c r="G18" i="26"/>
  <c r="H55" i="37" s="1"/>
  <c r="M57" i="37"/>
  <c r="L57" i="37"/>
  <c r="G24" i="26"/>
  <c r="J55" i="37" s="1"/>
  <c r="E56" i="26"/>
  <c r="L55" i="37" l="1"/>
  <c r="M55" i="37"/>
  <c r="R57" i="37"/>
  <c r="Q57" i="37"/>
  <c r="H56" i="26"/>
  <c r="G16" i="25"/>
  <c r="G53" i="37" s="1"/>
  <c r="G22" i="25"/>
  <c r="I53" i="37" s="1"/>
  <c r="H24" i="25"/>
  <c r="K53" i="37"/>
  <c r="O53" i="37"/>
  <c r="G32" i="25"/>
  <c r="I39" i="25"/>
  <c r="I40" i="25"/>
  <c r="I41" i="25"/>
  <c r="I42" i="25"/>
  <c r="I43" i="25"/>
  <c r="H53" i="25"/>
  <c r="H55" i="25"/>
  <c r="E56" i="25"/>
  <c r="G56" i="25"/>
  <c r="I56" i="25"/>
  <c r="H52" i="25" l="1"/>
  <c r="H54" i="25"/>
  <c r="F56" i="25"/>
  <c r="G29" i="25"/>
  <c r="N53" i="37"/>
  <c r="G18" i="25"/>
  <c r="H53" i="37" s="1"/>
  <c r="Q55" i="37"/>
  <c r="R55" i="37"/>
  <c r="H56" i="25"/>
  <c r="G24" i="25"/>
  <c r="J53" i="37" s="1"/>
  <c r="L53" i="37" l="1"/>
  <c r="M53" i="37"/>
  <c r="G16" i="24"/>
  <c r="G51" i="37" s="1"/>
  <c r="H24" i="24"/>
  <c r="K51" i="37"/>
  <c r="O51" i="37"/>
  <c r="G32" i="24"/>
  <c r="I39" i="24"/>
  <c r="I40" i="24"/>
  <c r="I41" i="24"/>
  <c r="I43" i="24"/>
  <c r="H52" i="24"/>
  <c r="H54" i="24"/>
  <c r="G56" i="24"/>
  <c r="F56" i="24"/>
  <c r="I56" i="24"/>
  <c r="E56" i="24" l="1"/>
  <c r="H55" i="24"/>
  <c r="I42" i="24"/>
  <c r="G29" i="24"/>
  <c r="N51" i="37"/>
  <c r="G22" i="24"/>
  <c r="I51" i="37" s="1"/>
  <c r="G18" i="24"/>
  <c r="H51" i="37" s="1"/>
  <c r="H53" i="24"/>
  <c r="H56" i="24" s="1"/>
  <c r="R53" i="37"/>
  <c r="Q53" i="37"/>
  <c r="G24" i="24"/>
  <c r="J51" i="37" s="1"/>
  <c r="M51" i="37" l="1"/>
  <c r="L51" i="37"/>
  <c r="G49" i="37"/>
  <c r="H24" i="23"/>
  <c r="K49" i="37"/>
  <c r="O49" i="37"/>
  <c r="G32" i="23"/>
  <c r="I39" i="23"/>
  <c r="I40" i="23"/>
  <c r="I41" i="23"/>
  <c r="I42" i="23"/>
  <c r="I43" i="23"/>
  <c r="H52" i="23"/>
  <c r="H54" i="23"/>
  <c r="E56" i="23"/>
  <c r="F56" i="23"/>
  <c r="G56" i="23"/>
  <c r="I56" i="23"/>
  <c r="H55" i="23" l="1"/>
  <c r="G29" i="23"/>
  <c r="N49" i="37"/>
  <c r="G22" i="23"/>
  <c r="I49" i="37" s="1"/>
  <c r="G18" i="23"/>
  <c r="H49" i="37" s="1"/>
  <c r="Q51" i="37"/>
  <c r="R51" i="37"/>
  <c r="H53" i="23"/>
  <c r="H56" i="23" s="1"/>
  <c r="G24" i="23"/>
  <c r="J49" i="37" s="1"/>
  <c r="L49" i="37" l="1"/>
  <c r="M49" i="37"/>
  <c r="G16" i="22"/>
  <c r="G47" i="37" s="1"/>
  <c r="H24" i="22"/>
  <c r="K47" i="37"/>
  <c r="O47" i="37"/>
  <c r="G32" i="22"/>
  <c r="I39" i="22"/>
  <c r="I40" i="22"/>
  <c r="I41" i="22"/>
  <c r="I43" i="22"/>
  <c r="H52" i="22"/>
  <c r="H54" i="22"/>
  <c r="F56" i="22"/>
  <c r="I56" i="22"/>
  <c r="G56" i="22" l="1"/>
  <c r="H55" i="22"/>
  <c r="I42" i="22"/>
  <c r="G29" i="22"/>
  <c r="N47" i="37"/>
  <c r="G22" i="22"/>
  <c r="I47" i="37" s="1"/>
  <c r="G18" i="22"/>
  <c r="H47" i="37" s="1"/>
  <c r="H53" i="22"/>
  <c r="H56" i="22" s="1"/>
  <c r="Q49" i="37"/>
  <c r="R49" i="37"/>
  <c r="G24" i="22"/>
  <c r="J47" i="37" s="1"/>
  <c r="E56" i="22"/>
  <c r="M47" i="37" l="1"/>
  <c r="L47" i="37"/>
  <c r="G16" i="21"/>
  <c r="G45" i="37" s="1"/>
  <c r="H24" i="21"/>
  <c r="K45" i="37"/>
  <c r="O45" i="37"/>
  <c r="G32" i="21"/>
  <c r="I39" i="21"/>
  <c r="I41" i="21"/>
  <c r="I43" i="21"/>
  <c r="H52" i="21"/>
  <c r="H54" i="21"/>
  <c r="F56" i="21"/>
  <c r="I56" i="21"/>
  <c r="G56" i="21" l="1"/>
  <c r="H55" i="21"/>
  <c r="I42" i="21"/>
  <c r="I40" i="21"/>
  <c r="G29" i="21"/>
  <c r="N45" i="37"/>
  <c r="G22" i="21"/>
  <c r="I45" i="37" s="1"/>
  <c r="G18" i="21"/>
  <c r="H45" i="37" s="1"/>
  <c r="Q47" i="37"/>
  <c r="R47" i="37"/>
  <c r="H53" i="21"/>
  <c r="H56" i="21" s="1"/>
  <c r="G24" i="21"/>
  <c r="J45" i="37" s="1"/>
  <c r="E56" i="21"/>
  <c r="L45" i="37" l="1"/>
  <c r="M45" i="37"/>
  <c r="G16" i="20"/>
  <c r="G43" i="37" s="1"/>
  <c r="H24" i="20"/>
  <c r="K43" i="37"/>
  <c r="O43" i="37"/>
  <c r="G32" i="20"/>
  <c r="I39" i="20"/>
  <c r="I41" i="20"/>
  <c r="I43" i="20"/>
  <c r="H52" i="20"/>
  <c r="H54" i="20"/>
  <c r="F56" i="20"/>
  <c r="I56" i="20"/>
  <c r="G56" i="20" l="1"/>
  <c r="H55" i="20"/>
  <c r="I42" i="20"/>
  <c r="I40" i="20"/>
  <c r="G29" i="20"/>
  <c r="N43" i="37"/>
  <c r="G22" i="20"/>
  <c r="I43" i="37" s="1"/>
  <c r="G18" i="20"/>
  <c r="H43" i="37" s="1"/>
  <c r="Q45" i="37"/>
  <c r="R45" i="37"/>
  <c r="H53" i="20"/>
  <c r="H56" i="20" s="1"/>
  <c r="E56" i="20"/>
  <c r="G24" i="20" l="1"/>
  <c r="J43" i="37" s="1"/>
  <c r="G16" i="19"/>
  <c r="G41" i="37" s="1"/>
  <c r="G22" i="19"/>
  <c r="I41" i="37" s="1"/>
  <c r="H24" i="19"/>
  <c r="K41" i="37"/>
  <c r="N41" i="37"/>
  <c r="G32" i="19"/>
  <c r="I39" i="19"/>
  <c r="I40" i="19"/>
  <c r="I41" i="19"/>
  <c r="I42" i="19"/>
  <c r="I43" i="19"/>
  <c r="H52" i="19"/>
  <c r="H54" i="19"/>
  <c r="H55" i="19"/>
  <c r="G56" i="19"/>
  <c r="I56" i="19"/>
  <c r="F56" i="19"/>
  <c r="H53" i="19" l="1"/>
  <c r="H56" i="19" s="1"/>
  <c r="L43" i="37"/>
  <c r="M43" i="37"/>
  <c r="G29" i="19"/>
  <c r="O41" i="37"/>
  <c r="G18" i="19"/>
  <c r="H41" i="37" s="1"/>
  <c r="G24" i="19"/>
  <c r="J41" i="37" s="1"/>
  <c r="E56" i="19"/>
  <c r="R43" i="37" l="1"/>
  <c r="Q43" i="37"/>
  <c r="M41" i="37"/>
  <c r="L41" i="37"/>
  <c r="G16" i="18"/>
  <c r="G39" i="37" s="1"/>
  <c r="H24" i="18"/>
  <c r="K39" i="37"/>
  <c r="O39" i="37"/>
  <c r="G32" i="18"/>
  <c r="I39" i="18"/>
  <c r="I41" i="18"/>
  <c r="I43" i="18"/>
  <c r="H52" i="18"/>
  <c r="H54" i="18"/>
  <c r="E56" i="18"/>
  <c r="F56" i="18"/>
  <c r="G56" i="18"/>
  <c r="I56" i="18"/>
  <c r="H55" i="18" l="1"/>
  <c r="I42" i="18"/>
  <c r="I40" i="18"/>
  <c r="G29" i="18"/>
  <c r="N39" i="37"/>
  <c r="G22" i="18"/>
  <c r="I39" i="37" s="1"/>
  <c r="G18" i="18"/>
  <c r="H39" i="37" s="1"/>
  <c r="R41" i="37"/>
  <c r="Q41" i="37"/>
  <c r="H53" i="18"/>
  <c r="H56" i="18" s="1"/>
  <c r="G24" i="18"/>
  <c r="J39" i="37" s="1"/>
  <c r="M39" i="37" l="1"/>
  <c r="L39" i="37"/>
  <c r="G16" i="17"/>
  <c r="G37" i="37" s="1"/>
  <c r="G22" i="17"/>
  <c r="I37" i="37" s="1"/>
  <c r="K37" i="37"/>
  <c r="O37" i="37"/>
  <c r="I39" i="17"/>
  <c r="I41" i="17"/>
  <c r="I43" i="17"/>
  <c r="F56" i="17"/>
  <c r="H52" i="17"/>
  <c r="H54" i="17"/>
  <c r="Q39" i="37" l="1"/>
  <c r="R39" i="37"/>
  <c r="G56" i="17"/>
  <c r="H53" i="17"/>
  <c r="H55" i="17"/>
  <c r="I56" i="17"/>
  <c r="I42" i="17"/>
  <c r="I40" i="17"/>
  <c r="G32" i="17"/>
  <c r="G29" i="17"/>
  <c r="N37" i="37"/>
  <c r="G18" i="17"/>
  <c r="H56" i="17"/>
  <c r="E56" i="17"/>
  <c r="H24" i="17"/>
  <c r="G24" i="17" l="1"/>
  <c r="J37" i="37" s="1"/>
  <c r="H37" i="37"/>
  <c r="G16" i="16"/>
  <c r="G35" i="37" s="1"/>
  <c r="G22" i="16"/>
  <c r="I35" i="37" s="1"/>
  <c r="H24" i="16"/>
  <c r="K35" i="37"/>
  <c r="O35" i="37"/>
  <c r="G32" i="16"/>
  <c r="I39" i="16"/>
  <c r="I40" i="16"/>
  <c r="I41" i="16"/>
  <c r="I42" i="16"/>
  <c r="I43" i="16"/>
  <c r="H52" i="16"/>
  <c r="H54" i="16"/>
  <c r="G56" i="16"/>
  <c r="F56" i="16"/>
  <c r="I56" i="16"/>
  <c r="H55" i="16" l="1"/>
  <c r="G29" i="16"/>
  <c r="N35" i="37"/>
  <c r="G18" i="16"/>
  <c r="H35" i="37" s="1"/>
  <c r="H53" i="16"/>
  <c r="H56" i="16" s="1"/>
  <c r="M37" i="37"/>
  <c r="L37" i="37"/>
  <c r="G24" i="16"/>
  <c r="J35" i="37" s="1"/>
  <c r="E56" i="16"/>
  <c r="R37" i="37" l="1"/>
  <c r="Q37" i="37"/>
  <c r="L35" i="37"/>
  <c r="M35" i="37"/>
  <c r="G18" i="15"/>
  <c r="H33" i="37" s="1"/>
  <c r="G22" i="15"/>
  <c r="I33" i="37" s="1"/>
  <c r="K33" i="37"/>
  <c r="O33" i="37"/>
  <c r="G32" i="15"/>
  <c r="I39" i="15"/>
  <c r="I40" i="15"/>
  <c r="I41" i="15"/>
  <c r="I42" i="15"/>
  <c r="I43" i="15"/>
  <c r="H52" i="15"/>
  <c r="H54" i="15"/>
  <c r="E56" i="15"/>
  <c r="F56" i="15"/>
  <c r="G56" i="15"/>
  <c r="I56" i="15"/>
  <c r="H55" i="15" l="1"/>
  <c r="G29" i="15"/>
  <c r="N33" i="37"/>
  <c r="H53" i="15"/>
  <c r="H56" i="15" s="1"/>
  <c r="G16" i="15"/>
  <c r="G33" i="37" s="1"/>
  <c r="Q35" i="37"/>
  <c r="R35" i="37"/>
  <c r="G24" i="15"/>
  <c r="J33" i="37" s="1"/>
  <c r="M33" i="37" l="1"/>
  <c r="L33" i="37"/>
  <c r="G16" i="14"/>
  <c r="G31" i="37" s="1"/>
  <c r="K31" i="37"/>
  <c r="O31" i="37"/>
  <c r="G32" i="14"/>
  <c r="I39" i="14"/>
  <c r="I41" i="14"/>
  <c r="I43" i="14"/>
  <c r="H52" i="14"/>
  <c r="F56" i="14"/>
  <c r="H55" i="14" l="1"/>
  <c r="H54" i="14"/>
  <c r="I56" i="14"/>
  <c r="I42" i="14"/>
  <c r="I40" i="14"/>
  <c r="G29" i="14"/>
  <c r="N31" i="37"/>
  <c r="G22" i="14"/>
  <c r="I31" i="37" s="1"/>
  <c r="G18" i="14"/>
  <c r="H31" i="37" s="1"/>
  <c r="Q33" i="37"/>
  <c r="R33" i="37"/>
  <c r="G56" i="14"/>
  <c r="H53" i="14"/>
  <c r="H56" i="14"/>
  <c r="G24" i="14"/>
  <c r="J31" i="37" s="1"/>
  <c r="E56" i="14"/>
  <c r="L31" i="37" l="1"/>
  <c r="M31" i="37"/>
  <c r="G16" i="13"/>
  <c r="G29" i="37" s="1"/>
  <c r="H24" i="13"/>
  <c r="K29" i="37"/>
  <c r="O29" i="37"/>
  <c r="G32" i="13"/>
  <c r="I39" i="13"/>
  <c r="I41" i="13"/>
  <c r="I43" i="13"/>
  <c r="H52" i="13"/>
  <c r="H54" i="13"/>
  <c r="I56" i="13"/>
  <c r="F56" i="13"/>
  <c r="G56" i="13"/>
  <c r="H55" i="13" l="1"/>
  <c r="I42" i="13"/>
  <c r="I40" i="13"/>
  <c r="G29" i="13"/>
  <c r="N29" i="37"/>
  <c r="G22" i="13"/>
  <c r="I29" i="37" s="1"/>
  <c r="G18" i="13"/>
  <c r="H29" i="37" s="1"/>
  <c r="H53" i="13"/>
  <c r="H56" i="13" s="1"/>
  <c r="R31" i="37"/>
  <c r="Q31" i="37"/>
  <c r="G24" i="13"/>
  <c r="J29" i="37" s="1"/>
  <c r="S29" i="37" s="1"/>
  <c r="E56" i="13"/>
  <c r="L29" i="37" l="1"/>
  <c r="M29" i="37"/>
  <c r="G16" i="12"/>
  <c r="G27" i="37" s="1"/>
  <c r="K27" i="37"/>
  <c r="O27" i="37"/>
  <c r="G32" i="12"/>
  <c r="I39" i="12"/>
  <c r="I41" i="12"/>
  <c r="I43" i="12"/>
  <c r="H52" i="12"/>
  <c r="E56" i="12"/>
  <c r="G56" i="12"/>
  <c r="H54" i="12"/>
  <c r="F56" i="12"/>
  <c r="I56" i="12"/>
  <c r="H55" i="12" l="1"/>
  <c r="I42" i="12"/>
  <c r="I40" i="12"/>
  <c r="G29" i="12"/>
  <c r="N27" i="37"/>
  <c r="G22" i="12"/>
  <c r="I27" i="37" s="1"/>
  <c r="G18" i="12"/>
  <c r="H27" i="37" s="1"/>
  <c r="H53" i="12"/>
  <c r="H56" i="12" s="1"/>
  <c r="R29" i="37"/>
  <c r="Q29" i="37"/>
  <c r="G24" i="12"/>
  <c r="J27" i="37" s="1"/>
  <c r="M27" i="37" l="1"/>
  <c r="L27" i="37"/>
  <c r="G16" i="11"/>
  <c r="G25" i="37" s="1"/>
  <c r="H24" i="11"/>
  <c r="K25" i="37"/>
  <c r="O25" i="37"/>
  <c r="G32" i="11"/>
  <c r="I39" i="11"/>
  <c r="I40" i="11"/>
  <c r="I41" i="11"/>
  <c r="I42" i="11"/>
  <c r="I43" i="11"/>
  <c r="H52" i="11"/>
  <c r="H54" i="11"/>
  <c r="G56" i="11"/>
  <c r="I56" i="11"/>
  <c r="F56" i="11"/>
  <c r="H55" i="11" l="1"/>
  <c r="G29" i="11"/>
  <c r="N25" i="37"/>
  <c r="G22" i="11"/>
  <c r="I25" i="37" s="1"/>
  <c r="G18" i="11"/>
  <c r="H25" i="37" s="1"/>
  <c r="R27" i="37"/>
  <c r="Q27" i="37"/>
  <c r="H53" i="11"/>
  <c r="H56" i="11" s="1"/>
  <c r="G24" i="11"/>
  <c r="J25" i="37" s="1"/>
  <c r="E56" i="11"/>
  <c r="L25" i="37" l="1"/>
  <c r="M25" i="37"/>
  <c r="G16" i="10"/>
  <c r="G23" i="37" s="1"/>
  <c r="G22" i="10"/>
  <c r="I23" i="37" s="1"/>
  <c r="K23" i="37"/>
  <c r="N23" i="37"/>
  <c r="G32" i="10"/>
  <c r="I39" i="10"/>
  <c r="I40" i="10"/>
  <c r="I41" i="10"/>
  <c r="I42" i="10"/>
  <c r="I43" i="10"/>
  <c r="H52" i="10"/>
  <c r="H54" i="10"/>
  <c r="G56" i="10"/>
  <c r="F56" i="10"/>
  <c r="I56" i="10"/>
  <c r="H55" i="10" l="1"/>
  <c r="G29" i="10"/>
  <c r="O23" i="37"/>
  <c r="G18" i="10"/>
  <c r="H23" i="37" s="1"/>
  <c r="H53" i="10"/>
  <c r="Q25" i="37"/>
  <c r="R25" i="37"/>
  <c r="G24" i="10"/>
  <c r="J23" i="37" s="1"/>
  <c r="S23" i="37" s="1"/>
  <c r="E56" i="10"/>
  <c r="H95" i="37" l="1"/>
  <c r="H93" i="37" s="1"/>
  <c r="B95" i="37"/>
  <c r="M23" i="37"/>
  <c r="L23" i="37"/>
  <c r="G16" i="9"/>
  <c r="G21" i="37" s="1"/>
  <c r="H24" i="9"/>
  <c r="K21" i="37"/>
  <c r="O21" i="37"/>
  <c r="G32" i="9"/>
  <c r="I39" i="9"/>
  <c r="I40" i="9"/>
  <c r="I41" i="9"/>
  <c r="I42" i="9"/>
  <c r="I43" i="9"/>
  <c r="H52" i="9"/>
  <c r="H54" i="9"/>
  <c r="E56" i="9"/>
  <c r="F56" i="9"/>
  <c r="G56" i="9"/>
  <c r="I56" i="9"/>
  <c r="H55" i="9" l="1"/>
  <c r="G22" i="9"/>
  <c r="I21" i="37" s="1"/>
  <c r="G18" i="9"/>
  <c r="H21" i="37" s="1"/>
  <c r="R23" i="37"/>
  <c r="Q23" i="37"/>
  <c r="H53" i="9"/>
  <c r="H56" i="9" s="1"/>
  <c r="G29" i="9"/>
  <c r="N21" i="37"/>
  <c r="G24" i="9"/>
  <c r="J21" i="37" s="1"/>
  <c r="M21" i="37" l="1"/>
  <c r="L21" i="37"/>
  <c r="G16" i="8"/>
  <c r="G19" i="37" s="1"/>
  <c r="H24" i="8"/>
  <c r="K19" i="37"/>
  <c r="O19" i="37"/>
  <c r="G32" i="8"/>
  <c r="I39" i="8"/>
  <c r="I41" i="8"/>
  <c r="I43" i="8"/>
  <c r="H52" i="8"/>
  <c r="H54" i="8"/>
  <c r="F56" i="8"/>
  <c r="I56" i="8"/>
  <c r="G56" i="8" l="1"/>
  <c r="H55" i="8"/>
  <c r="I42" i="8"/>
  <c r="I40" i="8"/>
  <c r="G29" i="8"/>
  <c r="N19" i="37"/>
  <c r="G22" i="8"/>
  <c r="I19" i="37" s="1"/>
  <c r="G18" i="8"/>
  <c r="H19" i="37" s="1"/>
  <c r="Q21" i="37"/>
  <c r="R21" i="37"/>
  <c r="H56" i="8"/>
  <c r="E56" i="8"/>
  <c r="G24" i="8" l="1"/>
  <c r="J19" i="37" s="1"/>
  <c r="G16" i="7"/>
  <c r="G17" i="37" s="1"/>
  <c r="H24" i="7"/>
  <c r="K17" i="37"/>
  <c r="N17" i="37"/>
  <c r="G32" i="7"/>
  <c r="I39" i="7"/>
  <c r="I40" i="7"/>
  <c r="I41" i="7"/>
  <c r="I42" i="7"/>
  <c r="I43" i="7"/>
  <c r="H52" i="7"/>
  <c r="H54" i="7"/>
  <c r="F56" i="7"/>
  <c r="I56" i="7"/>
  <c r="H53" i="7" l="1"/>
  <c r="G29" i="7"/>
  <c r="O17" i="37"/>
  <c r="L19" i="37"/>
  <c r="M19" i="37"/>
  <c r="G56" i="7"/>
  <c r="H55" i="7"/>
  <c r="G22" i="7"/>
  <c r="I17" i="37" s="1"/>
  <c r="G18" i="7"/>
  <c r="H17" i="37" s="1"/>
  <c r="E56" i="7"/>
  <c r="G24" i="7" l="1"/>
  <c r="R19" i="37"/>
  <c r="Q19" i="37"/>
  <c r="H56" i="7"/>
  <c r="G16" i="6"/>
  <c r="G15" i="37" s="1"/>
  <c r="H24" i="6"/>
  <c r="K15" i="37"/>
  <c r="N15" i="37"/>
  <c r="I40" i="6"/>
  <c r="I41" i="6"/>
  <c r="I42" i="6"/>
  <c r="I43" i="6"/>
  <c r="F56" i="6"/>
  <c r="H53" i="6"/>
  <c r="H54" i="6"/>
  <c r="H55" i="6"/>
  <c r="I56" i="6"/>
  <c r="G56" i="6"/>
  <c r="E56" i="6" l="1"/>
  <c r="H52" i="6"/>
  <c r="H56" i="6" s="1"/>
  <c r="I39" i="6"/>
  <c r="G29" i="6"/>
  <c r="O15" i="37"/>
  <c r="G18" i="6"/>
  <c r="H15" i="37" s="1"/>
  <c r="L17" i="37"/>
  <c r="M17" i="37"/>
  <c r="G22" i="6"/>
  <c r="I15" i="37" s="1"/>
  <c r="G24" i="6" l="1"/>
  <c r="J15" i="37" s="1"/>
  <c r="Q17" i="37"/>
  <c r="R17" i="37"/>
  <c r="G16" i="5"/>
  <c r="G13" i="37" s="1"/>
  <c r="H24" i="5"/>
  <c r="K13" i="37"/>
  <c r="O13" i="37"/>
  <c r="I39" i="5"/>
  <c r="I41" i="5"/>
  <c r="I43" i="5"/>
  <c r="H52" i="5"/>
  <c r="H54" i="5"/>
  <c r="F56" i="5"/>
  <c r="I56" i="5"/>
  <c r="G56" i="5" l="1"/>
  <c r="H55" i="5"/>
  <c r="I42" i="5"/>
  <c r="I40" i="5"/>
  <c r="G32" i="5"/>
  <c r="G29" i="5"/>
  <c r="N13" i="37"/>
  <c r="G22" i="5"/>
  <c r="I13" i="37" s="1"/>
  <c r="G18" i="5"/>
  <c r="H13" i="37" s="1"/>
  <c r="H53" i="5"/>
  <c r="H56" i="5" s="1"/>
  <c r="M15" i="37"/>
  <c r="L15" i="37"/>
  <c r="G24" i="5"/>
  <c r="J13" i="37" s="1"/>
  <c r="E56" i="5"/>
  <c r="L13" i="37" l="1"/>
  <c r="M13" i="37"/>
  <c r="Q15" i="37"/>
  <c r="R15" i="37"/>
  <c r="G32" i="4"/>
  <c r="I39" i="4"/>
  <c r="I41" i="4"/>
  <c r="I43" i="4"/>
  <c r="H52" i="4"/>
  <c r="H54" i="4"/>
  <c r="E56" i="4"/>
  <c r="F56" i="4"/>
  <c r="G56" i="4"/>
  <c r="I56" i="4"/>
  <c r="H55" i="4" l="1"/>
  <c r="I42" i="4"/>
  <c r="I40" i="4"/>
  <c r="G29" i="4"/>
  <c r="N11" i="37"/>
  <c r="N76" i="37" s="1"/>
  <c r="H53" i="4"/>
  <c r="O11" i="37"/>
  <c r="K11" i="37"/>
  <c r="K76" i="37" s="1"/>
  <c r="G22" i="4"/>
  <c r="G18" i="4"/>
  <c r="R13" i="37"/>
  <c r="Q13" i="37"/>
  <c r="G24" i="4"/>
  <c r="H11" i="37" l="1"/>
  <c r="I11" i="37"/>
  <c r="I76" i="37" s="1"/>
  <c r="I81" i="37" s="1"/>
  <c r="H56" i="4"/>
  <c r="G11" i="37"/>
  <c r="G76" i="37" s="1"/>
  <c r="G81" i="37" s="1"/>
  <c r="O76" i="37"/>
  <c r="P77" i="37" l="1"/>
  <c r="H76" i="37"/>
  <c r="H81" i="37" s="1"/>
  <c r="H88" i="37" l="1"/>
  <c r="B88" i="37"/>
  <c r="H89" i="37"/>
  <c r="B89" i="37"/>
  <c r="L11" i="37"/>
  <c r="M11" i="37"/>
  <c r="J76" i="37"/>
  <c r="M76" i="37" l="1"/>
  <c r="I84" i="37"/>
  <c r="I82" i="37" s="1"/>
  <c r="H87" i="37"/>
  <c r="J81" i="37"/>
  <c r="Q11" i="37"/>
  <c r="L76" i="37"/>
  <c r="M77" i="37" s="1"/>
  <c r="I83" i="37"/>
  <c r="R11" i="37"/>
</calcChain>
</file>

<file path=xl/comments1.xml><?xml version="1.0" encoding="utf-8"?>
<comments xmlns="http://schemas.openxmlformats.org/spreadsheetml/2006/main">
  <authors>
    <author>Dostálová Anna</author>
  </authors>
  <commentList>
    <comment ref="E54" authorId="0">
      <text>
        <r>
          <rPr>
            <sz val="9"/>
            <color indexed="81"/>
            <rFont val="Tahoma"/>
            <family val="2"/>
            <charset val="238"/>
          </rPr>
          <t xml:space="preserve">Příspěvková organizace Domov Paprsek Olšany převedla prostředky ve výši 19 438,-Kč z tzv. fondu depozit do rezervního fondu příspěvkové organizace a to do počátečního stavu. V průběhu roku 2014 převedla tyto prostředky na účet 378 10 – Ostatní krátkodobé závazky.
</t>
        </r>
      </text>
    </comment>
  </commentList>
</comments>
</file>

<file path=xl/sharedStrings.xml><?xml version="1.0" encoding="utf-8"?>
<sst xmlns="http://schemas.openxmlformats.org/spreadsheetml/2006/main" count="2347" uniqueCount="366">
  <si>
    <t>celkem</t>
  </si>
  <si>
    <t>Investiční fond</t>
  </si>
  <si>
    <t>Fond rezervní</t>
  </si>
  <si>
    <t>FKSP</t>
  </si>
  <si>
    <t>Fond odměn</t>
  </si>
  <si>
    <t>Finanční krytí k</t>
  </si>
  <si>
    <t xml:space="preserve">Stav k </t>
  </si>
  <si>
    <t>Čerpání</t>
  </si>
  <si>
    <t>Tvorba</t>
  </si>
  <si>
    <t>Stav k 1.1.2014</t>
  </si>
  <si>
    <t>jednotka -  Kč na 2 des. místa</t>
  </si>
  <si>
    <t>Fondy</t>
  </si>
  <si>
    <t>4)</t>
  </si>
  <si>
    <t xml:space="preserve">Pozn. : </t>
  </si>
  <si>
    <t>Odvody z investičního fondu /spolufin. akcí/</t>
  </si>
  <si>
    <t>Odvody z investičního fondu /odpisy/</t>
  </si>
  <si>
    <t>Neinvestiční příspěvek/nájemné/</t>
  </si>
  <si>
    <t>Neinvestiční příspěvek /odpisy/</t>
  </si>
  <si>
    <t>Limit mzdových prostředků</t>
  </si>
  <si>
    <t>% plnění</t>
  </si>
  <si>
    <t>Skutečnost</t>
  </si>
  <si>
    <t>Schválená částka</t>
  </si>
  <si>
    <t>Závazné ukazatele</t>
  </si>
  <si>
    <t>3)</t>
  </si>
  <si>
    <t>b)</t>
  </si>
  <si>
    <t xml:space="preserve"> - Nerozdělený výsledek hospodaření (transfer)</t>
  </si>
  <si>
    <t>z toho :</t>
  </si>
  <si>
    <t xml:space="preserve"> - Návrh na příděly do fondů:</t>
  </si>
  <si>
    <t>a)Rozdělení výsledku hospodaření</t>
  </si>
  <si>
    <t>2)</t>
  </si>
  <si>
    <t>b) Transferový podíl (účet 672)</t>
  </si>
  <si>
    <t>a) Výsledek hospodaření po zdanění  (bez transferového podílu)</t>
  </si>
  <si>
    <t>Výsledek hospodaření /po zdanění/</t>
  </si>
  <si>
    <t>daň z příjmů,dodatečné odvody daně z příjmů (nákladová položka)</t>
  </si>
  <si>
    <t>Doplňující údaje :</t>
  </si>
  <si>
    <t>Výnosy</t>
  </si>
  <si>
    <t>Náklady</t>
  </si>
  <si>
    <t xml:space="preserve">1)    Náklady a výnosy    </t>
  </si>
  <si>
    <t>jednotka - Kč na 2 des. místa</t>
  </si>
  <si>
    <t>Doplňková  činnost</t>
  </si>
  <si>
    <t>Hlavní činnost</t>
  </si>
  <si>
    <t xml:space="preserve">celkem   </t>
  </si>
  <si>
    <t>rozpočet</t>
  </si>
  <si>
    <t>z toho:</t>
  </si>
  <si>
    <t>Upravený</t>
  </si>
  <si>
    <t xml:space="preserve">Schválený </t>
  </si>
  <si>
    <t>………………………………                                                                  ………….…..……………………………</t>
  </si>
  <si>
    <t>ORG</t>
  </si>
  <si>
    <t>IĆ</t>
  </si>
  <si>
    <t>……………………………………….……..………………………………………..…………………………………</t>
  </si>
  <si>
    <t>Adresa :</t>
  </si>
  <si>
    <t>Název organizace :</t>
  </si>
  <si>
    <t>REKAPITULACE ZA ORGANIZACI :</t>
  </si>
  <si>
    <t>Kč</t>
  </si>
  <si>
    <t>v Kč</t>
  </si>
  <si>
    <t>Po vyloučení transferového podílu jsou výsledky příspěvkových organizací následující:</t>
  </si>
  <si>
    <t>Z celkového počtu 32 organizací skončilo :</t>
  </si>
  <si>
    <r>
      <rPr>
        <sz val="4"/>
        <rFont val="Arial"/>
        <family val="2"/>
        <charset val="238"/>
      </rPr>
      <t xml:space="preserve">POČET  </t>
    </r>
    <r>
      <rPr>
        <sz val="10"/>
        <rFont val="Arial"/>
        <family val="2"/>
        <charset val="238"/>
      </rPr>
      <t>PO v  -</t>
    </r>
  </si>
  <si>
    <r>
      <rPr>
        <sz val="4"/>
        <rFont val="Arial"/>
        <family val="2"/>
        <charset val="238"/>
      </rPr>
      <t xml:space="preserve">POČET  </t>
    </r>
    <r>
      <rPr>
        <sz val="10"/>
        <rFont val="Arial"/>
        <family val="2"/>
        <charset val="238"/>
      </rPr>
      <t>PO v  +</t>
    </r>
  </si>
  <si>
    <t>Rozdíl :</t>
  </si>
  <si>
    <t>vedlejší činnost</t>
  </si>
  <si>
    <t>hlavní činnost</t>
  </si>
  <si>
    <t>Kontrolní sestava:</t>
  </si>
  <si>
    <t>Celkem rozděleno :</t>
  </si>
  <si>
    <t>Saldo</t>
  </si>
  <si>
    <t>CELKEM</t>
  </si>
  <si>
    <t>751 04 Rokytnice</t>
  </si>
  <si>
    <t>U Rybníčka 1</t>
  </si>
  <si>
    <t>Domov Na zámečku Rokytnice, příspěvková organizace</t>
  </si>
  <si>
    <t>§ 4357</t>
  </si>
  <si>
    <t>751 05 Dřevohostice</t>
  </si>
  <si>
    <t>Lapač 449</t>
  </si>
  <si>
    <t>Domov ADAM Dřevohostice, příspěvková organizace</t>
  </si>
  <si>
    <t>751 05  Kokory</t>
  </si>
  <si>
    <t>Kokory 54</t>
  </si>
  <si>
    <t>Centrum Dominika Kokory, příspěvková organizace</t>
  </si>
  <si>
    <t>753 52 Skalička</t>
  </si>
  <si>
    <t>Skalička 1</t>
  </si>
  <si>
    <t>Domov Větrný mlýn Skalička, příspěvková organizace</t>
  </si>
  <si>
    <t>751 01 Tovačov</t>
  </si>
  <si>
    <t>Nádražní ul. 94</t>
  </si>
  <si>
    <t>Domov pro seniory Tovačov, příspěvková organizace</t>
  </si>
  <si>
    <t>751 12 Pavlovice u Přerova</t>
  </si>
  <si>
    <t>Pavlovice u Přerova 95</t>
  </si>
  <si>
    <t>Domov Alfreda Skeneho Pavlovice u Přerova, příspěvková organizace</t>
  </si>
  <si>
    <t>751 14 Dřevohostice</t>
  </si>
  <si>
    <t>Radkova Lhota 16</t>
  </si>
  <si>
    <t>Domov pro seniory Radkova Lhota, příspěvková organizace</t>
  </si>
  <si>
    <t>796 01 Prostějov</t>
  </si>
  <si>
    <t>Lidická 86</t>
  </si>
  <si>
    <t>Centrum sociálních služeb, Prostějov, příspěvková organizace</t>
  </si>
  <si>
    <t>Pod Kosířem 27</t>
  </si>
  <si>
    <t>Sociální služby Prostějov, příspěvková organizace</t>
  </si>
  <si>
    <t>§ 4351</t>
  </si>
  <si>
    <t>798 26 Nezamyslice</t>
  </si>
  <si>
    <t>Děkana Kvapily 17</t>
  </si>
  <si>
    <t>Domov "Na Zámku", příspěvková organizace</t>
  </si>
  <si>
    <t>Jesenec 1</t>
  </si>
  <si>
    <t xml:space="preserve"> Domov důchodců Jesenec, příspěvková organizace</t>
  </si>
  <si>
    <t>Nerudova 70</t>
  </si>
  <si>
    <t>Domov důchodců Prostějov, příspěvková organizace</t>
  </si>
  <si>
    <t>788 13 Vikýřovice, Šumperk</t>
  </si>
  <si>
    <t>Krenišovská 224</t>
  </si>
  <si>
    <t>Duha - centrum sociálních služeb Vikýřovice, příspěvková organizace</t>
  </si>
  <si>
    <t>§ 4356</t>
  </si>
  <si>
    <t>789 62 Olšany, Šumperk</t>
  </si>
  <si>
    <t xml:space="preserve">Olšany 105 </t>
  </si>
  <si>
    <t>Domov Paprsek Olšany, příspěvková organizace</t>
  </si>
  <si>
    <t>789 83 Loštice</t>
  </si>
  <si>
    <t xml:space="preserve">Hradská 113  </t>
  </si>
  <si>
    <t>Penzion pro důchodce Loštice,příspěvková organizace</t>
  </si>
  <si>
    <t>§ 4354</t>
  </si>
  <si>
    <t>787 01 Šumperk</t>
  </si>
  <si>
    <t>Vančurova 37</t>
  </si>
  <si>
    <t>Sociální služby Šumperk, příspěvková organizace</t>
  </si>
  <si>
    <t>789 91 Štíty</t>
  </si>
  <si>
    <t xml:space="preserve">Na Pilníku 222 </t>
  </si>
  <si>
    <t>Domov důchodců Štíty, příspěvková organizace</t>
  </si>
  <si>
    <t>788 05 Libina</t>
  </si>
  <si>
    <t>Libina 540</t>
  </si>
  <si>
    <t>Domov důchodců Libina, příspěvková organizace</t>
  </si>
  <si>
    <t xml:space="preserve">U Sanatoria 25 </t>
  </si>
  <si>
    <t>Domov důchodců Šumperk,příspěvková organizace</t>
  </si>
  <si>
    <t>772 00 Olomouc</t>
  </si>
  <si>
    <t xml:space="preserve">Na Vozovce 26 </t>
  </si>
  <si>
    <t>Středisko sociální prevence Olomouc, příspěvková organizace</t>
  </si>
  <si>
    <t>§ 4372</t>
  </si>
  <si>
    <t>784 01 Litovel</t>
  </si>
  <si>
    <t>Nové Zámky 2</t>
  </si>
  <si>
    <t>Nové Zámky - poskytovatel sociálních služeb, příspěvková organizace</t>
  </si>
  <si>
    <t>779 00 Olomouc</t>
  </si>
  <si>
    <t>Dolní Hejčínská 28</t>
  </si>
  <si>
    <t>Klíč - centrum sociálních služeb, příspěvková organizace</t>
  </si>
  <si>
    <t>785 01 Šternberk</t>
  </si>
  <si>
    <t xml:space="preserve">Sadová 7 </t>
  </si>
  <si>
    <t>Vincentinum - poskytovatel sociálních služeb Šternberk, přísp. org.</t>
  </si>
  <si>
    <t xml:space="preserve"> 779 00 Olomouc</t>
  </si>
  <si>
    <t>Zikova 14</t>
  </si>
  <si>
    <t>Sociální služby pro seniory Olomouc, příspěvková organizace</t>
  </si>
  <si>
    <t>772 00 Olomouc - Chválkovice</t>
  </si>
  <si>
    <t>Švabinského 3</t>
  </si>
  <si>
    <t>Domov seniorů POHODA Chválkovice, přísp. organizace</t>
  </si>
  <si>
    <t>783 61 Hlubočky</t>
  </si>
  <si>
    <t>Hlubočky 11</t>
  </si>
  <si>
    <t>Domov důchodců Hrubá Voda,přísp.organizace</t>
  </si>
  <si>
    <t>783 44 Náměšť na Hané</t>
  </si>
  <si>
    <t>Komenského 291</t>
  </si>
  <si>
    <t>Dům seniorů FRANTIŠEK Náměšť na Hané, příspěvková organizace</t>
  </si>
  <si>
    <t>Nádražní 105</t>
  </si>
  <si>
    <t>Domov důchodců Červenka, příspěvková organizace</t>
  </si>
  <si>
    <t>790 01 Jeseník</t>
  </si>
  <si>
    <t>Kostelní 160</t>
  </si>
  <si>
    <t>Středisko pečovatelské služby Jeseník,  příspěvková organizace</t>
  </si>
  <si>
    <t xml:space="preserve">Moravská 814/2 </t>
  </si>
  <si>
    <t>Domov Sněženka Jeseník, příspěvková organizace</t>
  </si>
  <si>
    <t>790 56 Kobylá nad Vidnavkou</t>
  </si>
  <si>
    <t>Kobylá nad Vidnavkou č. 153</t>
  </si>
  <si>
    <t>Domov důchodců Kobylá, příspěvková organizace</t>
  </si>
  <si>
    <t xml:space="preserve"> 790 70 Javorník</t>
  </si>
  <si>
    <t>Školní 104</t>
  </si>
  <si>
    <t>Domov pro seniory Javorník, příspěvková organizace</t>
  </si>
  <si>
    <t>ztráta</t>
  </si>
  <si>
    <t>zlepšený VH</t>
  </si>
  <si>
    <t>b)Pokrytí ztáty z minulých období</t>
  </si>
  <si>
    <t>a)Rozdělení do fondů</t>
  </si>
  <si>
    <t>Výsledek hospodaření očištěný o transferový podíl</t>
  </si>
  <si>
    <t>Transferový podíl          (účet 432)</t>
  </si>
  <si>
    <r>
      <t xml:space="preserve">Dle účetního výkazu                                                                                                                                 </t>
    </r>
    <r>
      <rPr>
        <b/>
        <sz val="7"/>
        <rFont val="Arial"/>
        <family val="2"/>
        <charset val="238"/>
      </rPr>
      <t>(po zdanění)</t>
    </r>
  </si>
  <si>
    <r>
      <t xml:space="preserve">Rozdělení zlepšeného výsledku hospodaření                                        </t>
    </r>
    <r>
      <rPr>
        <sz val="10"/>
        <rFont val="Arial"/>
        <family val="2"/>
        <charset val="238"/>
      </rPr>
      <t>(očištěného o transferový podíl)</t>
    </r>
  </si>
  <si>
    <t>Výsledek hospodaření</t>
  </si>
  <si>
    <t>Daň</t>
  </si>
  <si>
    <t>Adresa</t>
  </si>
  <si>
    <t>Název zařízení</t>
  </si>
  <si>
    <t>PO</t>
  </si>
  <si>
    <t>§</t>
  </si>
  <si>
    <t>Mgr. Irena Sonntagová, vedoucí odboru</t>
  </si>
  <si>
    <t>ORJ -11</t>
  </si>
  <si>
    <t>b) Příspěvkové organizace v oblasti sociálních věcí</t>
  </si>
  <si>
    <t>Rekapitulace  hospodaření /výsledek hospodaření -2014/</t>
  </si>
  <si>
    <t>KS</t>
  </si>
  <si>
    <r>
      <rPr>
        <sz val="4"/>
        <rFont val="Arial"/>
        <family val="2"/>
        <charset val="238"/>
      </rPr>
      <t xml:space="preserve">POČET  </t>
    </r>
    <r>
      <rPr>
        <sz val="10"/>
        <rFont val="Arial"/>
        <family val="2"/>
        <charset val="238"/>
      </rPr>
      <t>PO vyrovnaný</t>
    </r>
  </si>
  <si>
    <t>Domov pro seniory Javorník příspěvková organizace</t>
  </si>
  <si>
    <t>Školní 104 790 70 Javorník</t>
  </si>
  <si>
    <t>75004101</t>
  </si>
  <si>
    <t>1631</t>
  </si>
  <si>
    <t>Domov důchodců Kobylá nad Vidnavkou, příspěvková org.</t>
  </si>
  <si>
    <t>Kobylá nad Vidnavkou 153, 790 65</t>
  </si>
  <si>
    <t>75004127</t>
  </si>
  <si>
    <t>1632</t>
  </si>
  <si>
    <t>Moravská 814/2, 790 01  Jeseník</t>
  </si>
  <si>
    <t>75004097</t>
  </si>
  <si>
    <t>1633</t>
  </si>
  <si>
    <t>Středisko pečovatelské služby Jeseník, p.o.</t>
  </si>
  <si>
    <t>Otakara Březiny 1370/2c, 790 01 Jeseník</t>
  </si>
  <si>
    <t>75004143</t>
  </si>
  <si>
    <t>1634</t>
  </si>
  <si>
    <t>Nádražní 105, Červenka</t>
  </si>
  <si>
    <t>75004402</t>
  </si>
  <si>
    <t>1635</t>
  </si>
  <si>
    <t>Dům seniorů FRANTIŠEK Náměšť na Hané, p.o.</t>
  </si>
  <si>
    <t>Komenského 291, 783 44 Náměšť na Hané</t>
  </si>
  <si>
    <t>75004381</t>
  </si>
  <si>
    <t>1636</t>
  </si>
  <si>
    <t>Domov důchodců Hrubá Voda p.o.</t>
  </si>
  <si>
    <t>Hrubá Voda 11, 783 61 Hlubočky</t>
  </si>
  <si>
    <t>75004399</t>
  </si>
  <si>
    <t>1637</t>
  </si>
  <si>
    <t>Domov seniorů Pohoda Chválkovice</t>
  </si>
  <si>
    <t>Švabinského 3, Olomouc 772 00</t>
  </si>
  <si>
    <t>75 00 43 72</t>
  </si>
  <si>
    <t>1638</t>
  </si>
  <si>
    <t>Zikova 618/14, 770 10  Olomouc</t>
  </si>
  <si>
    <t>75004259</t>
  </si>
  <si>
    <t>1639</t>
  </si>
  <si>
    <t>Vincentinum - poskytovatel sociálních služeb Šternberk</t>
  </si>
  <si>
    <t>Sadová 7, 785 01 Šternberk</t>
  </si>
  <si>
    <t>75004429</t>
  </si>
  <si>
    <t>1640</t>
  </si>
  <si>
    <t>Dolní Hejčínská 28, 779 00 Olomouc</t>
  </si>
  <si>
    <t>70890595</t>
  </si>
  <si>
    <t>1641</t>
  </si>
  <si>
    <t>Nové Zámky-poskytovatel sociálních služeb,příspěvková organizace</t>
  </si>
  <si>
    <t>Mladeč,Nové Zámky č.p.2,Litovel,78401</t>
  </si>
  <si>
    <t>70890871</t>
  </si>
  <si>
    <t>1642</t>
  </si>
  <si>
    <t>Na Vozovce 26, 779 00 Olomouc</t>
  </si>
  <si>
    <t>75004437</t>
  </si>
  <si>
    <t>1644</t>
  </si>
  <si>
    <t>Domov důchodců Šumperk, příspěvková organizace</t>
  </si>
  <si>
    <t>U sanatoria 2631/25, 787 01 Šumperk</t>
  </si>
  <si>
    <t>75004011</t>
  </si>
  <si>
    <t>1645</t>
  </si>
  <si>
    <t>Libina 540, 788 05 Libina</t>
  </si>
  <si>
    <t>75003988</t>
  </si>
  <si>
    <t>1646</t>
  </si>
  <si>
    <t>Na Pilníku 222</t>
  </si>
  <si>
    <t>750 04 003</t>
  </si>
  <si>
    <t>1647</t>
  </si>
  <si>
    <t>Vančurova 37, 787 01 Šumperk</t>
  </si>
  <si>
    <t>75004038</t>
  </si>
  <si>
    <t>1648</t>
  </si>
  <si>
    <t>Penzion pro důchodce Loštice, příspěvková organizace</t>
  </si>
  <si>
    <t>Hradská 113/5, 789 83 Loštice</t>
  </si>
  <si>
    <t>75004020</t>
  </si>
  <si>
    <t>1649</t>
  </si>
  <si>
    <t>Domov Paprsek Olšany, p.o.</t>
  </si>
  <si>
    <t>Olšany 105, 789 62</t>
  </si>
  <si>
    <t>75004054</t>
  </si>
  <si>
    <t>1650</t>
  </si>
  <si>
    <t>Duha-centrum sociálních služeb Vikýřovice, p.o.</t>
  </si>
  <si>
    <t>Krenišovská 224, 788 13 Vikýřovice</t>
  </si>
  <si>
    <t>75004089</t>
  </si>
  <si>
    <t>1651</t>
  </si>
  <si>
    <t>Domov důchodců Prostějov</t>
  </si>
  <si>
    <t>Nerudova 1666/70 796 01 Prostějov</t>
  </si>
  <si>
    <t>71197699</t>
  </si>
  <si>
    <t>1652</t>
  </si>
  <si>
    <t>Domov důchodců Jesenec, příspěvková organizace</t>
  </si>
  <si>
    <t>Jesenec 1, 798 53 Jesenec</t>
  </si>
  <si>
    <t>711 97 702</t>
  </si>
  <si>
    <t>1653</t>
  </si>
  <si>
    <t>nám. děk. Františka Kvapila 17, PSČ 798 26</t>
  </si>
  <si>
    <t>71197737</t>
  </si>
  <si>
    <t>1654</t>
  </si>
  <si>
    <t>Pod Kosířem 27, Prostějov, 796 01</t>
  </si>
  <si>
    <t>00150100</t>
  </si>
  <si>
    <t>1655</t>
  </si>
  <si>
    <t>Centrum sociálních služeb Prostějov, příspěvková organizace</t>
  </si>
  <si>
    <t>Lidická 86, Prostějov 796 01</t>
  </si>
  <si>
    <t>47921293</t>
  </si>
  <si>
    <t>1656</t>
  </si>
  <si>
    <t>Domov pro seniory Radkova Lhota, p.o.</t>
  </si>
  <si>
    <t>Radkova Lhota 16, 751 14 Dřevohostice</t>
  </si>
  <si>
    <t>61985881</t>
  </si>
  <si>
    <t>1657</t>
  </si>
  <si>
    <t>Domov Alfreda Skeneho Pavlovice u Přerova, p.o.</t>
  </si>
  <si>
    <t>Pavlovice u Přerova č. 95, 751 12</t>
  </si>
  <si>
    <t>61985864</t>
  </si>
  <si>
    <t>1658</t>
  </si>
  <si>
    <t>Nádražní 94, 751 01 Tovačov</t>
  </si>
  <si>
    <t>619 85 872</t>
  </si>
  <si>
    <t>1659</t>
  </si>
  <si>
    <t>Domov Větrný mlýn Skalička p.o.</t>
  </si>
  <si>
    <t>Skalička č.1, PSČ 753 52</t>
  </si>
  <si>
    <t>61985902</t>
  </si>
  <si>
    <t>1660</t>
  </si>
  <si>
    <t>Centrum Dominika Kokory,příspěvková organizace</t>
  </si>
  <si>
    <t>Kokory 54, 751 05 Kokory</t>
  </si>
  <si>
    <t>61985929</t>
  </si>
  <si>
    <t>1661</t>
  </si>
  <si>
    <t>Lapač 449, Dřevohostice  751 14</t>
  </si>
  <si>
    <t>61985899</t>
  </si>
  <si>
    <t>1662</t>
  </si>
  <si>
    <t>Domov Na zámečku Rokytnice, p. o.</t>
  </si>
  <si>
    <t>Rokytnice, č. p. 1, PSČ 751 04</t>
  </si>
  <si>
    <t>61985911</t>
  </si>
  <si>
    <t>1663</t>
  </si>
  <si>
    <t xml:space="preserve">organizací  se zlepšeným hospodářským výsledkem, v celkové výši </t>
  </si>
  <si>
    <t xml:space="preserve"> -</t>
  </si>
  <si>
    <t xml:space="preserve">organizace  se záporným hospodářským výsledkem, v celkové výši </t>
  </si>
  <si>
    <t>organizace  s vyrovnaným  hospodářským výsledkem</t>
  </si>
  <si>
    <t>Transferový podíl (ručně z rozborů tab. 1.1)</t>
  </si>
  <si>
    <t>je VH doplňková činnost</t>
  </si>
  <si>
    <t>je VH (ztráta)doplňková činnost</t>
  </si>
  <si>
    <t>celkem transfer</t>
  </si>
  <si>
    <t>VH doplňková činnost zisk</t>
  </si>
  <si>
    <t>VH doplňková činnost ztráta</t>
  </si>
  <si>
    <t>Zlepšený výsledek hospodaření za rok 2014 ve výši 15 010,- Kč bude použit k úhradě ztráty minulých let, která je k 31.12.2014 ve výši    274 245,18 Kč. Zbylá část  tj.  259 235,18 Kč bude uhrazena ze zlepšeného výsledku hospodaření v následujících letech.</t>
  </si>
  <si>
    <t>Výsledek hospod. předcház. účet.období k 31.12.2014</t>
  </si>
  <si>
    <t>Výše výsledku hospodaření za rok 2014 je ovlivněna transferovým podílem, což je pouze účetní zápis bez vazby na finanční prostředky. Po odečtení transferového podílu z výsledku hospodaření příspěvkové organizace, skončila tato organizace s vyrovnaným výsledkem hospodaření.</t>
  </si>
  <si>
    <t xml:space="preserve">Výše výsledku hospodaření za rok 2014 je ovlivněna transferovým podílem, což je pouze účetní zápis bez vazby na finanční prostředky. Po odečtení transferového podílu z výsledku hospodaření příspěvkové organizace, skončila tato organizace se zlepšeným výsledkem hospodaření ve výši 18 859,- Kč. </t>
  </si>
  <si>
    <t xml:space="preserve">Výše výsledku hospodaření za rok 2014 je ovlivněna transferovým podílem, což je pouze účetní zápis bez vazby na finanční prostředky. Po odečtení transferového podílu z výsledku hospodaření příspěvkové organizace, skončila tato organizace se zlepšeným výsledkem hospodaření ve výši 1 653,- Kč. </t>
  </si>
  <si>
    <t>Výše výsledku hospodaření za rok 2014 je ovlivněna transferovým podílem, což je pouze účetní zápis bez vazby na finanční prostředky. Po odečtení transferového podílu z výsledku hospodaření příspěvkové organizace, skončila tato organizace se  zlepšeným výsledkem hospodaření  9 042,- Kč.</t>
  </si>
  <si>
    <t>Vynaložené odpisy nad stanovený limit byly finančně pokryty z provozních prostředků organizace-7 171,- Kč.</t>
  </si>
  <si>
    <t>Překročení limitu mzdových prostředků  o 97 327,- Kč, jedná se o zapojení prostředků na mzdy, poskytnuté Úřadem práce a to ve výši 97 355,- Kč a současně se zde promítlo nedočerpání limitu ve výši 28,- Kč.</t>
  </si>
  <si>
    <t>Překročení limitu mzdových prostředků  o 153 889,- Kč, jedná se o zapojení prostředků na mzdy, poskytnuté Úřadem práce a to ve výši 224 164,- Kč a současně se zde promítlo nedočerpání limitu ve výši 70 275,- Kč.</t>
  </si>
  <si>
    <t>Překročení limitu mzdových prostředků  o 232 423,- Kč, jedná se o zapojení prostředků na mzdy, poskytnuté Úřadem práce Jeseník na platy.</t>
  </si>
  <si>
    <t>Vynaložené odpisy nad stanovený limit byly finančně pokryty z provozních prostředků organizace- 184,- Kč.</t>
  </si>
  <si>
    <t>Překročení limitu mzdových prostředků  o 20 505,- Kč, jedná se o zapojení prostředků na mzdy, poskytnuté Úřadem práce a to ve výši 20 852,- Kč a současně se zde promítlo nedočerpání limitu ve výši 347,- Kč.</t>
  </si>
  <si>
    <t>Vynaložené odpisy nad stanovený limit byly finančně pokryty z provozních prostředků organizace- 9 337,- Kč.</t>
  </si>
  <si>
    <t>Vynaložené odpisy nad stanovený limit byly finančně pokryty z provozních prostředků organizace- 558,-Kč</t>
  </si>
  <si>
    <t>Částka 2 349,- Kč byla vrácena na účet Olomouckého kraje 27-4228330207 dne 18.12.2014 (odpisy - doplňk. činnost za IV. čtvrtletí).</t>
  </si>
  <si>
    <t>Překročení limitu mzdových prostředků  o 16 000,- Kč, jedná se o zapojení prostředků na mzdy, poskytnuté Úřadem práce a to ve výši 16 000,- Kč</t>
  </si>
  <si>
    <t>Překročení limitu mzdových prostředků  o 113 139,- Kč, jedná se o zapojení prostředků na mzdy, poskytnuté Úřadem práce a to ve výši 113 139,- Kč</t>
  </si>
  <si>
    <t>Překročení limitu mzdových prostředků  o 106 915,16 Kč, jedná se o zapojení prostředků na mzdy, poskytnuté Úřadem práce a to ve výši 106 915,16Kč</t>
  </si>
  <si>
    <t>Částka 41,- Kč byla vrácena na účet Olomouckého kraje 27-4228330207 dne 29.12.2014 (odpisy - doplňk. činnost), částka 5 571,- Kč byla vrácena na účet Olom. kraje27-4228320287/0100 dne 14.1.2015 a 0,40 Kč bylo  finančně pokryto z provozních prostředků organizace.</t>
  </si>
  <si>
    <t>Překročení limitu mzdových prostředků  o 812 127 Kč, jedná se o zapojení prostředků na mzdy, poskytnuté Úřadem práce a to ve výši 808 092,-Kč a 4 035,- Kč představuje čerpání z fondu odměn.</t>
  </si>
  <si>
    <t>Vynaložené odpisy nad stanovený limit byly finančně pokryty z provozních prostředků organizace-2 088,- Kč.</t>
  </si>
  <si>
    <t>Nedočerpání limitu mzdových prostředků  o 670 603,- Kč., bylo způsobeno jak pracovní neschopností zaměstnanců a časovou prodlevou při obsazování pracovních pozic novými zaměstnanci tak nerealizováním plánované přípravy žadatelů o náhradní rodinnou péči z důvodu nedostaku zájemců OSPOD.</t>
  </si>
  <si>
    <t>Vynaložené odpisy nad stanovený limit byly finančně pokryty z provozních prostředků organizace-212,70 Kč.</t>
  </si>
  <si>
    <t>Částka 4 770,- Kč byla vrácena na účet Olomouckého kraje 27-4228330207 dne 28.1.2015.</t>
  </si>
  <si>
    <t>Vynaložené odpisy nad stanovený limit byly finančně pokryty z provozních prostředků organizace-24,- Kč.</t>
  </si>
  <si>
    <t>Překročení limitu mzdových prostředků  o 32 550,- Kč bylo způsobeno zapojením prostředků na mzdy, poskytnuté  na projekt  "Práce na šitá na míru" .</t>
  </si>
  <si>
    <t>Vynaložené odpisy nad stanovený limit byly finančně pokryty z provozních prostředků organizace- 832,- Kč.</t>
  </si>
  <si>
    <t>Překročení limitu mzdových prostředků  o 64 635- Kč bylo způsobeno zapojením prostředků z úřadu práce a to ve výši  31 440,-Kč a 33 195,- Kč bylo hrazeno z fondu odměn.</t>
  </si>
  <si>
    <t>Vynaložené odpisy nad stanovený limit byly finančně pokryty z provozních prostředků organizace- 13 990,-Kč.</t>
  </si>
  <si>
    <t>Překročení limitu mzdových prostředků  o 190 873,- Kč, jedná se o zapojení prostředků na mzdy, poskytnuté Úřadem práce a to ve výši 192 974,- Kč a současně se zde promítlo nedočerpání limitu ve výši 2 101,- Kč.</t>
  </si>
  <si>
    <t>Částka 1 196,- Kč byla vrácena na účet Olomouckého kraje 27-4228330207 dne 13.1.2015.</t>
  </si>
  <si>
    <t xml:space="preserve">Překročení limitu mzdových prostředků  o 240 005,- Kč, jedná se o zapojení prostředků na mzdy, poskytnuté Úřadem práce. </t>
  </si>
  <si>
    <t>Částka 30 630- Kč byla vrácena na účet Olomouckého kraje 27-4228330207 dne 16.1.2015 a částka 12,- Kč dne 31.12.2014.</t>
  </si>
  <si>
    <t>Částka 2695, - Kč byla vrácena na účet Olomouckého kraje 27-4228330207 dne 13.1.2015 a částka 1 070,- Kč dne 31.12.2014.</t>
  </si>
  <si>
    <t>Překročení limitu mzdových prostředků  o 880 329,- Kč, jedná se o zapojení prostředků na mzdy, poskytnuté Úřadem práce ve výši 880 336,- Kč a nedočerpání limitu o 7,-Kč.</t>
  </si>
  <si>
    <t xml:space="preserve">Částka 0,30 Kč byla vrácena na účet Olomouckého kraje  dne 30.1.2015. </t>
  </si>
  <si>
    <t>Překročení limitu mzdových prostředků  o 310 724,- Kč, jedná se o zapojení prostředků na mzdy, poskytnuté Úřadem práce ve výši  310 724 ,- Kč .</t>
  </si>
  <si>
    <t>Částka 30 533,53,- Kč byla vrácena na účet Olomouckého kraje 27-4228330207 dne 19.12.2014 (odpisy - doplňk. činnost ), částka 9 068,70Kč byla hrazena z vlastních prostředků organizace.</t>
  </si>
  <si>
    <t>Překročení limitu mzdových prostředků  o 697 275,38 Kč, jedná se o zapojení prostředků na mzdy, poskytnuté Úřadem práce ve výši  737 566 ,- Kč a nedočerpání limitu o 40 290,62 Kč.</t>
  </si>
  <si>
    <t>Překročení limitu mzdových prostředků  o 217 724,- Kč, jedná se o zapojení prostředků na mzdy, poskytnuté Úřadem práce ve výši  217 724 ,- Kč.</t>
  </si>
  <si>
    <t>Překročení limitu mzdových prostředků  o 167 914,- Kč, jedná se o zapojení prostředků na mzdy, poskytnuté Úřadem práce ve výši  167 914 ,- Kč.</t>
  </si>
  <si>
    <t>Vynaložené odpisy nad stanovený limit byly finančně pokryty z provozních prostředků organizace-1 192,-Kč.</t>
  </si>
  <si>
    <t>Překročení limitu mzdových prostředků  o 78 358,- Kč, jedná se o zapojení prostředků na mzdy, poskytnuté Úřadem práce ve výši  78 358 ,- Kč.</t>
  </si>
  <si>
    <t>Překročení limitu mzdových prostředků  o 31 364- Kč bylo způsobeno zapojením prostředků z úřadu práce a to ve výši 19 198.-Kč a 12 166,- Kč bylo hrazeno z fondu odměn.</t>
  </si>
  <si>
    <t>Částka 856,30 Kč byla vrácena na účet Olomouckého kraje 27-4228330207 dne 14.1.2015 a 416,30 Kč bylo pokryto z prostředků PO.</t>
  </si>
  <si>
    <r>
      <t>Překročení limitu mzdových prostředků  o 284 538,- Kč bylo způsobeno zapojením prostředků na mzdy, poskytnuté Úřadem práce ČR ve výši 219 413,-Kč;příspěvkem od agentury BEC ve výši 60 000,- Kč a</t>
    </r>
    <r>
      <rPr>
        <sz val="9"/>
        <color rgb="FFFF0000"/>
        <rFont val="Arial"/>
        <family val="2"/>
        <charset val="238"/>
      </rPr>
      <t xml:space="preserve"> </t>
    </r>
    <r>
      <rPr>
        <sz val="9"/>
        <rFont val="Arial"/>
        <family val="2"/>
        <charset val="238"/>
      </rPr>
      <t>náhradou mzdy za pracovní úraz 5 125,- kč.</t>
    </r>
  </si>
  <si>
    <t xml:space="preserve">Příspěvková organizace skončila za rok 2014 ve ztrátě a to ve výši 5 884,29 Kč, tato ztráta bude pokryta ze zlepšeného výsledku hospodaření v následujícíh letech.Ke ztrátě došlo z důvodu montáže radiových poměrových měřičů tepla koncem roku 2014. </t>
  </si>
  <si>
    <t>Částka 8 304,17 Kč byla vrácena na účet Olomouckého kraje t 27-4228330207 dne 22.12.20144 (odpisy - doplňk. činnost ) a částka 448,- Kč byla vráceno na účet 27-4228320287 dne 13.1.2015.</t>
  </si>
  <si>
    <t>ztáta v dopl. Činnosti</t>
  </si>
  <si>
    <t>KS 92691,14</t>
  </si>
  <si>
    <t>Překročení limitu mzdových prostředků  o 211 205,- Kč, jedná se o zapojení prostředků na mzdy, poskytnuté Úřadem práce.</t>
  </si>
  <si>
    <t>Částka 76,- Kč byla vrácena na účet Olomouckého kraje 27-4228330207 dne 14.1.2015 (odpisy - doplňk. činnost ).</t>
  </si>
  <si>
    <t>Překročení mzdového limitu o 408 574,17 Kč je způsobeno získáním prostředků z Úřadu práce v rámci dohody o vyhrazení společensky účelného pracovního místa ve výši 63 914,- Kč a dohod  v rámci projektu „Podpora odborného vzdělávání“ ve výši 142 594,- Kč, prostředků z projektů „Nový impuls“, „Návrat do práce po 50", "Odborná praxe pro mladé do 30 let" ve výši 160 801,17- Kč. Příspěvková organizace současně zapojila prostředky z daru na zvýšenou péči klientky ve výši 41 265,- Kč.</t>
  </si>
  <si>
    <t>Částka 2 421,- Kč byla vrácena na účet Olomouckého kraje 27-4228330207 dne 18.12.2014 (doplňková činnost) a částka 497,- Kč byla hrazena z prostředků organizace.</t>
  </si>
  <si>
    <t>Překročení limitu mzdových prostředků  o 26 912,- Kč, 26 551,- Kč  bylo způsobeno vytvořením pracovního místa na základě projektu "Do práce i po padesátce" a 361,- Kč refundací mzdy u 3 hodin u jednoho pracovníka.</t>
  </si>
  <si>
    <t>Překročení mzdového limitu o 413 246,- Kč je způsobeno zapojením prostředků projektů Nový impulz CZ1.0183.3..05/75.00252, Aktivní ženy 50+ a jejich uplatnění na trhu práce CZ.1.04/3.4.,04/88.00362 v celkové výši 437062,- Kč, nečerpáním mzdových prostředků ve výši 24 816,- Kč. V rámci mzdového limitu je zahrnuto i četpání fondu odměn ve výši 116 200,- Kč.</t>
  </si>
  <si>
    <t>Usnesením Zastupitelstva Olomouckého kraje UZ/13/37/2014 ze dne 12.12.2014 došlo k 1.1.2015 k sloučení příspěvkových organizací a to  Sociálních služeb Šumperk a Domova důchodců Šumperk. Veškerá práva, majetek, povinnosti a závazky přechází na Domov důchodců Šumperk, jako na nástupnickou organizaci.</t>
  </si>
  <si>
    <t>Usnesením Zastupitelstva Olomouckého kraje UZ/13/37/2014 ze dne 12.12.2014 došlo k 1.1.2015 k sloučení příspěvkových organizací a to Duhy-centra sociálních služeb Vikýřovice a Vincentina - poskytovatele sociálních služeb Šternberk. Veškerá práva, majetek, povinnosti a závazky přechází na Vincentinum- poskytovatele sociálních služeb Šternberk, jako na nástupnickou organizaci.</t>
  </si>
  <si>
    <t>Usnesením Zastupitelstva Olomouckého kraje UZ/13/37/2014 ze dne 12.12.2014 došlo k 1.1.2015 k sloučení příspěvkových organizací a to Sociálních služeb Prostějov a Centra sociálních služeb Prostějov. Veškerá práva, majetek, povinnosti a závazky přechází na Centrum sociálních služeb, jako na nástupnickou organizaci.Výsledek hospodaření bude ve výši 2 474,- Kč bude  převeden do rezervního fondu nástupnické organizace Centra sociálních služeb Prostějov.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</si>
</sst>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00&quot; Kč&quot;"/>
  </numFmts>
  <fonts count="58" x14ac:knownFonts="1">
    <font>
      <sz val="11"/>
      <color theme="1"/>
      <name val="Calibri"/>
      <family val="2"/>
      <charset val="238"/>
      <scheme val="minor"/>
    </font>
    <font>
      <b/>
      <sz val="11"/>
      <color theme="1"/>
      <name val="Calibri"/>
      <family val="2"/>
      <charset val="238"/>
      <scheme val="minor"/>
    </font>
    <font>
      <sz val="10"/>
      <name val="Arial"/>
      <family val="2"/>
      <charset val="238"/>
    </font>
    <font>
      <sz val="10"/>
      <name val="Arial"/>
      <family val="2"/>
      <charset val="238"/>
    </font>
    <font>
      <sz val="11"/>
      <name val="Arial"/>
      <family val="2"/>
      <charset val="238"/>
    </font>
    <font>
      <b/>
      <sz val="11"/>
      <color indexed="19"/>
      <name val="Comic Sans MS"/>
      <family val="4"/>
      <charset val="238"/>
    </font>
    <font>
      <sz val="8"/>
      <name val="Comic Sans MS"/>
      <family val="4"/>
      <charset val="238"/>
    </font>
    <font>
      <sz val="9"/>
      <name val="Arial"/>
      <family val="2"/>
      <charset val="238"/>
    </font>
    <font>
      <b/>
      <sz val="10"/>
      <name val="Arial"/>
      <family val="2"/>
      <charset val="238"/>
    </font>
    <font>
      <b/>
      <sz val="11"/>
      <name val="Arial"/>
      <family val="2"/>
      <charset val="238"/>
    </font>
    <font>
      <b/>
      <sz val="11"/>
      <name val="Comic Sans MS"/>
      <family val="4"/>
      <charset val="238"/>
    </font>
    <font>
      <sz val="8"/>
      <name val="Arial"/>
      <family val="2"/>
      <charset val="238"/>
    </font>
    <font>
      <b/>
      <sz val="11"/>
      <color indexed="19"/>
      <name val="Arial Black"/>
      <family val="2"/>
      <charset val="238"/>
    </font>
    <font>
      <b/>
      <sz val="11"/>
      <name val="Arial Black"/>
      <family val="2"/>
      <charset val="238"/>
    </font>
    <font>
      <b/>
      <sz val="10"/>
      <name val="Comic Sans MS"/>
      <family val="4"/>
      <charset val="238"/>
    </font>
    <font>
      <sz val="10"/>
      <name val="Comic Sans MS"/>
      <family val="4"/>
      <charset val="238"/>
    </font>
    <font>
      <b/>
      <sz val="9"/>
      <name val="Arial"/>
      <family val="2"/>
      <charset val="238"/>
    </font>
    <font>
      <sz val="11"/>
      <name val="Arial Black"/>
      <family val="2"/>
      <charset val="238"/>
    </font>
    <font>
      <sz val="12"/>
      <name val="Arial Black"/>
      <family val="2"/>
    </font>
    <font>
      <sz val="9"/>
      <name val="Arial Black"/>
      <family val="2"/>
      <charset val="238"/>
    </font>
    <font>
      <sz val="11"/>
      <name val="Comic Sans MS"/>
      <family val="4"/>
      <charset val="238"/>
    </font>
    <font>
      <sz val="10"/>
      <name val="Arial Black"/>
      <family val="2"/>
      <charset val="238"/>
    </font>
    <font>
      <sz val="12"/>
      <name val="Arial Black"/>
      <family val="2"/>
      <charset val="238"/>
    </font>
    <font>
      <b/>
      <sz val="10"/>
      <name val="Arial Black"/>
      <family val="2"/>
      <charset val="238"/>
    </font>
    <font>
      <b/>
      <sz val="14"/>
      <name val="Arial Black"/>
      <family val="2"/>
      <charset val="238"/>
    </font>
    <font>
      <sz val="14"/>
      <name val="Arial Black"/>
      <family val="2"/>
      <charset val="238"/>
    </font>
    <font>
      <sz val="14"/>
      <name val="Arial"/>
      <family val="2"/>
      <charset val="238"/>
    </font>
    <font>
      <b/>
      <sz val="12"/>
      <name val="Comic Sans MS"/>
      <family val="4"/>
      <charset val="238"/>
    </font>
    <font>
      <b/>
      <sz val="12"/>
      <name val="Arial"/>
      <family val="2"/>
      <charset val="238"/>
    </font>
    <font>
      <sz val="9"/>
      <name val="Comic Sans MS"/>
      <family val="4"/>
      <charset val="238"/>
    </font>
    <font>
      <b/>
      <sz val="10"/>
      <color indexed="19"/>
      <name val="Comic Sans MS"/>
      <family val="4"/>
      <charset val="238"/>
    </font>
    <font>
      <b/>
      <sz val="12"/>
      <name val="Arial Black"/>
      <family val="2"/>
      <charset val="238"/>
    </font>
    <font>
      <sz val="12"/>
      <name val="Arial"/>
      <family val="2"/>
      <charset val="238"/>
    </font>
    <font>
      <u/>
      <sz val="12"/>
      <name val="Arial Black"/>
      <family val="2"/>
      <charset val="238"/>
    </font>
    <font>
      <sz val="10"/>
      <color indexed="10"/>
      <name val="Arial"/>
      <family val="2"/>
      <charset val="238"/>
    </font>
    <font>
      <sz val="12"/>
      <color indexed="10"/>
      <name val="Arial"/>
      <family val="2"/>
      <charset val="238"/>
    </font>
    <font>
      <sz val="4"/>
      <name val="Arial"/>
      <family val="2"/>
      <charset val="238"/>
    </font>
    <font>
      <sz val="8"/>
      <color indexed="10"/>
      <name val="Arial"/>
      <family val="2"/>
      <charset val="238"/>
    </font>
    <font>
      <sz val="7"/>
      <name val="Arial"/>
      <family val="2"/>
      <charset val="238"/>
    </font>
    <font>
      <b/>
      <sz val="8"/>
      <name val="Arial"/>
      <family val="2"/>
      <charset val="238"/>
    </font>
    <font>
      <sz val="11"/>
      <color theme="1"/>
      <name val="Arial Black"/>
      <family val="2"/>
      <charset val="238"/>
    </font>
    <font>
      <sz val="8"/>
      <name val="Times New Roman"/>
      <family val="1"/>
      <charset val="238"/>
    </font>
    <font>
      <sz val="10"/>
      <color theme="3" tint="0.39997558519241921"/>
      <name val="Arial"/>
      <family val="2"/>
      <charset val="238"/>
    </font>
    <font>
      <sz val="10"/>
      <color theme="1"/>
      <name val="Calibri"/>
      <family val="2"/>
      <charset val="238"/>
      <scheme val="minor"/>
    </font>
    <font>
      <b/>
      <sz val="7"/>
      <name val="Arial"/>
      <family val="2"/>
      <charset val="238"/>
    </font>
    <font>
      <u/>
      <sz val="12"/>
      <name val="Arial"/>
      <family val="2"/>
      <charset val="238"/>
    </font>
    <font>
      <b/>
      <u/>
      <sz val="12"/>
      <name val="Arial"/>
      <family val="2"/>
      <charset val="238"/>
    </font>
    <font>
      <b/>
      <sz val="14"/>
      <name val="Arial"/>
      <family val="2"/>
      <charset val="238"/>
    </font>
    <font>
      <b/>
      <u/>
      <sz val="16"/>
      <name val="Arial CE"/>
      <family val="2"/>
      <charset val="238"/>
    </font>
    <font>
      <u/>
      <sz val="10"/>
      <name val="Arial"/>
      <family val="2"/>
      <charset val="238"/>
    </font>
    <font>
      <sz val="10"/>
      <color rgb="FFFF0000"/>
      <name val="Arial"/>
      <family val="2"/>
      <charset val="238"/>
    </font>
    <font>
      <sz val="9"/>
      <color indexed="81"/>
      <name val="Tahoma"/>
      <family val="2"/>
      <charset val="238"/>
    </font>
    <font>
      <b/>
      <u/>
      <sz val="11"/>
      <name val="Arial"/>
      <family val="2"/>
      <charset val="238"/>
    </font>
    <font>
      <sz val="10"/>
      <color theme="1"/>
      <name val="Arial"/>
      <family val="2"/>
      <charset val="238"/>
    </font>
    <font>
      <sz val="11"/>
      <color theme="1"/>
      <name val="Calibri"/>
      <family val="2"/>
      <charset val="238"/>
      <scheme val="minor"/>
    </font>
    <font>
      <sz val="11"/>
      <color theme="1"/>
      <name val="Arial"/>
      <family val="2"/>
      <charset val="238"/>
    </font>
    <font>
      <sz val="9"/>
      <color rgb="FFFF0000"/>
      <name val="Arial"/>
      <family val="2"/>
      <charset val="238"/>
    </font>
    <font>
      <sz val="10"/>
      <name val="Calibri"/>
      <family val="2"/>
      <charset val="238"/>
    </font>
  </fonts>
  <fills count="10">
    <fill>
      <patternFill patternType="none"/>
    </fill>
    <fill>
      <patternFill patternType="gray125"/>
    </fill>
    <fill>
      <patternFill patternType="solid">
        <fgColor indexed="9"/>
        <bgColor indexed="64"/>
      </patternFill>
    </fill>
    <fill>
      <patternFill patternType="solid">
        <fgColor indexed="9"/>
        <bgColor indexed="45"/>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theme="6" tint="0.79998168889431442"/>
        <bgColor indexed="64"/>
      </patternFill>
    </fill>
  </fills>
  <borders count="79">
    <border>
      <left/>
      <right/>
      <top/>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diagonal/>
    </border>
    <border>
      <left style="thin">
        <color indexed="64"/>
      </left>
      <right style="thin">
        <color indexed="64"/>
      </right>
      <top/>
      <bottom/>
      <diagonal/>
    </border>
    <border>
      <left style="thick">
        <color indexed="64"/>
      </left>
      <right/>
      <top/>
      <bottom/>
      <diagonal/>
    </border>
    <border>
      <left/>
      <right/>
      <top style="thick">
        <color indexed="64"/>
      </top>
      <bottom/>
      <diagonal/>
    </border>
    <border>
      <left/>
      <right style="thick">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ck">
        <color indexed="8"/>
      </left>
      <right style="thin">
        <color indexed="8"/>
      </right>
      <top style="thin">
        <color indexed="8"/>
      </top>
      <bottom style="thick">
        <color indexed="8"/>
      </bottom>
      <diagonal/>
    </border>
    <border>
      <left/>
      <right/>
      <top/>
      <bottom style="thick">
        <color indexed="8"/>
      </bottom>
      <diagonal/>
    </border>
    <border>
      <left style="thick">
        <color indexed="8"/>
      </left>
      <right/>
      <top/>
      <bottom style="thick">
        <color indexed="8"/>
      </bottom>
      <diagonal/>
    </border>
    <border>
      <left/>
      <right style="thick">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ck">
        <color indexed="8"/>
      </top>
      <bottom/>
      <diagonal/>
    </border>
    <border>
      <left style="thin">
        <color indexed="8"/>
      </left>
      <right style="thin">
        <color indexed="8"/>
      </right>
      <top style="thick">
        <color indexed="8"/>
      </top>
      <bottom/>
      <diagonal/>
    </border>
    <border>
      <left style="thick">
        <color indexed="8"/>
      </left>
      <right/>
      <top style="thick">
        <color indexed="8"/>
      </top>
      <bottom/>
      <diagonal/>
    </border>
    <border>
      <left/>
      <right/>
      <top style="thick">
        <color indexed="8"/>
      </top>
      <bottom style="thin">
        <color indexed="8"/>
      </bottom>
      <diagonal/>
    </border>
    <border>
      <left style="thick">
        <color indexed="8"/>
      </left>
      <right/>
      <top style="thick">
        <color indexed="8"/>
      </top>
      <bottom style="thin">
        <color indexed="8"/>
      </bottom>
      <diagonal/>
    </border>
    <border>
      <left/>
      <right style="thick">
        <color indexed="8"/>
      </right>
      <top/>
      <bottom style="thick">
        <color indexed="8"/>
      </bottom>
      <diagonal/>
    </border>
    <border>
      <left style="thin">
        <color indexed="8"/>
      </left>
      <right style="thin">
        <color indexed="8"/>
      </right>
      <top/>
      <bottom style="thick">
        <color indexed="8"/>
      </bottom>
      <diagonal/>
    </border>
    <border>
      <left/>
      <right style="thick">
        <color indexed="8"/>
      </right>
      <top/>
      <bottom/>
      <diagonal/>
    </border>
    <border>
      <left style="thin">
        <color indexed="8"/>
      </left>
      <right style="thin">
        <color indexed="8"/>
      </right>
      <top/>
      <bottom/>
      <diagonal/>
    </border>
    <border>
      <left style="thick">
        <color indexed="8"/>
      </left>
      <right/>
      <top/>
      <bottom/>
      <diagonal/>
    </border>
    <border>
      <left/>
      <right/>
      <top style="thick">
        <color indexed="8"/>
      </top>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thick">
        <color indexed="64"/>
      </right>
      <top/>
      <bottom style="thick">
        <color indexed="64"/>
      </bottom>
      <diagonal/>
    </border>
    <border>
      <left/>
      <right style="thick">
        <color indexed="64"/>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right style="thick">
        <color indexed="64"/>
      </right>
      <top/>
      <bottom style="hair">
        <color indexed="64"/>
      </bottom>
      <diagonal/>
    </border>
    <border>
      <left/>
      <right style="thin">
        <color indexed="64"/>
      </right>
      <top/>
      <bottom style="hair">
        <color indexed="64"/>
      </bottom>
      <diagonal/>
    </border>
    <border>
      <left style="thick">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thick">
        <color indexed="64"/>
      </right>
      <top/>
      <bottom style="hair">
        <color indexed="64"/>
      </bottom>
      <diagonal/>
    </border>
    <border>
      <left/>
      <right style="thin">
        <color indexed="64"/>
      </right>
      <top/>
      <bottom/>
      <diagonal/>
    </border>
    <border>
      <left style="medium">
        <color indexed="64"/>
      </left>
      <right style="medium">
        <color indexed="64"/>
      </right>
      <top/>
      <bottom/>
      <diagonal/>
    </border>
    <border>
      <left style="thin">
        <color indexed="64"/>
      </left>
      <right style="thick">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ck">
        <color indexed="64"/>
      </right>
      <top style="hair">
        <color indexed="64"/>
      </top>
      <bottom/>
      <diagonal/>
    </border>
    <border>
      <left style="thick">
        <color indexed="64"/>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64"/>
      </right>
      <top style="thick">
        <color indexed="64"/>
      </top>
      <bottom style="thin">
        <color indexed="64"/>
      </bottom>
      <diagonal/>
    </border>
    <border>
      <left style="medium">
        <color indexed="64"/>
      </left>
      <right style="medium">
        <color indexed="64"/>
      </right>
      <top style="thick">
        <color indexed="64"/>
      </top>
      <bottom/>
      <diagonal/>
    </border>
    <border>
      <left style="thin">
        <color indexed="64"/>
      </left>
      <right/>
      <top style="thick">
        <color indexed="64"/>
      </top>
      <bottom/>
      <diagonal/>
    </border>
  </borders>
  <cellStyleXfs count="4">
    <xf numFmtId="0" fontId="0" fillId="0" borderId="0"/>
    <xf numFmtId="0" fontId="2" fillId="0" borderId="0"/>
    <xf numFmtId="0" fontId="3" fillId="0" borderId="0"/>
    <xf numFmtId="0" fontId="3" fillId="0" borderId="0"/>
  </cellStyleXfs>
  <cellXfs count="715">
    <xf numFmtId="0" fontId="0" fillId="0" borderId="0" xfId="0"/>
    <xf numFmtId="0" fontId="2" fillId="0" borderId="0" xfId="1"/>
    <xf numFmtId="0" fontId="3" fillId="0" borderId="0" xfId="1" applyFont="1" applyProtection="1">
      <protection hidden="1"/>
    </xf>
    <xf numFmtId="0" fontId="3" fillId="0" borderId="0" xfId="1" applyFont="1" applyProtection="1">
      <protection locked="0"/>
    </xf>
    <xf numFmtId="0" fontId="3" fillId="0" borderId="0" xfId="1" applyFont="1" applyBorder="1" applyProtection="1">
      <protection hidden="1"/>
    </xf>
    <xf numFmtId="0" fontId="4" fillId="0" borderId="0" xfId="1" applyFont="1" applyBorder="1" applyProtection="1">
      <protection hidden="1"/>
    </xf>
    <xf numFmtId="0" fontId="5" fillId="0" borderId="0" xfId="1" applyFont="1" applyBorder="1" applyProtection="1">
      <protection hidden="1"/>
    </xf>
    <xf numFmtId="0" fontId="6" fillId="0" borderId="0" xfId="1" applyFont="1" applyBorder="1" applyProtection="1">
      <protection hidden="1"/>
    </xf>
    <xf numFmtId="4" fontId="7" fillId="0" borderId="0" xfId="1" applyNumberFormat="1" applyFont="1" applyProtection="1">
      <protection hidden="1"/>
    </xf>
    <xf numFmtId="0" fontId="3" fillId="0" borderId="0" xfId="1" applyFont="1" applyBorder="1" applyAlignment="1" applyProtection="1">
      <alignment shrinkToFit="1"/>
      <protection hidden="1"/>
    </xf>
    <xf numFmtId="4" fontId="8" fillId="0" borderId="0" xfId="1" applyNumberFormat="1" applyFont="1" applyBorder="1" applyProtection="1">
      <protection hidden="1"/>
    </xf>
    <xf numFmtId="4" fontId="9" fillId="0" borderId="1" xfId="1" applyNumberFormat="1" applyFont="1" applyBorder="1" applyAlignment="1" applyProtection="1">
      <alignment shrinkToFit="1"/>
      <protection hidden="1"/>
    </xf>
    <xf numFmtId="4" fontId="9" fillId="0" borderId="2" xfId="1" applyNumberFormat="1" applyFont="1" applyBorder="1" applyAlignment="1" applyProtection="1">
      <alignment shrinkToFit="1"/>
      <protection hidden="1"/>
    </xf>
    <xf numFmtId="4" fontId="9" fillId="0" borderId="3" xfId="1" applyNumberFormat="1" applyFont="1" applyBorder="1" applyAlignment="1" applyProtection="1">
      <alignment shrinkToFit="1"/>
      <protection hidden="1"/>
    </xf>
    <xf numFmtId="0" fontId="9" fillId="0" borderId="4" xfId="1" applyFont="1" applyBorder="1" applyProtection="1">
      <protection hidden="1"/>
    </xf>
    <xf numFmtId="0" fontId="10" fillId="0" borderId="5" xfId="1" applyFont="1" applyBorder="1" applyProtection="1">
      <protection hidden="1"/>
    </xf>
    <xf numFmtId="4" fontId="3" fillId="0" borderId="6" xfId="1" applyNumberFormat="1" applyFont="1" applyBorder="1" applyAlignment="1" applyProtection="1">
      <alignment shrinkToFit="1"/>
      <protection hidden="1"/>
    </xf>
    <xf numFmtId="4" fontId="3" fillId="0" borderId="7" xfId="1" applyNumberFormat="1" applyFont="1" applyBorder="1" applyAlignment="1" applyProtection="1">
      <alignment shrinkToFit="1"/>
      <protection hidden="1"/>
    </xf>
    <xf numFmtId="4" fontId="3" fillId="0" borderId="7" xfId="1" applyNumberFormat="1" applyFont="1" applyBorder="1" applyAlignment="1" applyProtection="1">
      <alignment horizontal="right" shrinkToFit="1"/>
      <protection hidden="1"/>
    </xf>
    <xf numFmtId="4" fontId="3" fillId="0" borderId="8" xfId="1" applyNumberFormat="1" applyFont="1" applyBorder="1" applyAlignment="1" applyProtection="1">
      <alignment shrinkToFit="1"/>
      <protection hidden="1"/>
    </xf>
    <xf numFmtId="0" fontId="3" fillId="0" borderId="9" xfId="1" applyFont="1" applyBorder="1" applyProtection="1">
      <protection hidden="1"/>
    </xf>
    <xf numFmtId="0" fontId="3" fillId="0" borderId="8" xfId="1" applyFont="1" applyBorder="1" applyProtection="1">
      <protection hidden="1"/>
    </xf>
    <xf numFmtId="4" fontId="3" fillId="0" borderId="10" xfId="1" applyNumberFormat="1" applyFont="1" applyBorder="1" applyAlignment="1" applyProtection="1">
      <alignment shrinkToFit="1"/>
      <protection hidden="1"/>
    </xf>
    <xf numFmtId="4" fontId="3" fillId="0" borderId="11" xfId="1" applyNumberFormat="1" applyFont="1" applyBorder="1" applyAlignment="1" applyProtection="1">
      <alignment shrinkToFit="1"/>
      <protection hidden="1"/>
    </xf>
    <xf numFmtId="4" fontId="3" fillId="0" borderId="11" xfId="1" applyNumberFormat="1" applyFont="1" applyBorder="1" applyAlignment="1" applyProtection="1">
      <alignment horizontal="right" shrinkToFit="1"/>
      <protection hidden="1"/>
    </xf>
    <xf numFmtId="4" fontId="3" fillId="0" borderId="12" xfId="1" applyNumberFormat="1" applyFont="1" applyBorder="1" applyAlignment="1" applyProtection="1">
      <alignment shrinkToFit="1"/>
      <protection hidden="1"/>
    </xf>
    <xf numFmtId="0" fontId="3" fillId="0" borderId="13" xfId="1" applyFont="1" applyBorder="1" applyProtection="1">
      <protection hidden="1"/>
    </xf>
    <xf numFmtId="0" fontId="3" fillId="0" borderId="14" xfId="1" applyFont="1" applyBorder="1" applyProtection="1">
      <protection hidden="1"/>
    </xf>
    <xf numFmtId="0" fontId="3" fillId="0" borderId="15" xfId="1" applyFont="1" applyBorder="1" applyProtection="1">
      <protection hidden="1"/>
    </xf>
    <xf numFmtId="0" fontId="3" fillId="0" borderId="16" xfId="1" applyFont="1" applyBorder="1" applyProtection="1">
      <protection hidden="1"/>
    </xf>
    <xf numFmtId="0" fontId="3" fillId="0" borderId="5" xfId="1" applyFont="1" applyBorder="1" applyProtection="1">
      <protection hidden="1"/>
    </xf>
    <xf numFmtId="0" fontId="3" fillId="0" borderId="4" xfId="1" applyFont="1" applyBorder="1" applyProtection="1">
      <protection hidden="1"/>
    </xf>
    <xf numFmtId="0" fontId="3" fillId="0" borderId="17" xfId="1" applyFont="1" applyBorder="1" applyProtection="1">
      <protection hidden="1"/>
    </xf>
    <xf numFmtId="0" fontId="3" fillId="0" borderId="18" xfId="1" applyFont="1" applyBorder="1" applyAlignment="1" applyProtection="1">
      <alignment horizontal="center"/>
      <protection hidden="1"/>
    </xf>
    <xf numFmtId="0" fontId="3" fillId="0" borderId="19" xfId="1" applyFont="1" applyBorder="1" applyProtection="1">
      <protection hidden="1"/>
    </xf>
    <xf numFmtId="14" fontId="3" fillId="0" borderId="17" xfId="1" applyNumberFormat="1" applyFont="1" applyBorder="1" applyProtection="1">
      <protection hidden="1"/>
    </xf>
    <xf numFmtId="14" fontId="3" fillId="0" borderId="18" xfId="1" applyNumberFormat="1" applyFont="1" applyBorder="1" applyProtection="1">
      <protection hidden="1"/>
    </xf>
    <xf numFmtId="0" fontId="3" fillId="0" borderId="18" xfId="1" applyFont="1" applyBorder="1" applyProtection="1">
      <protection hidden="1"/>
    </xf>
    <xf numFmtId="0" fontId="3" fillId="0" borderId="10" xfId="1" applyFont="1" applyBorder="1" applyProtection="1">
      <protection hidden="1"/>
    </xf>
    <xf numFmtId="0" fontId="3" fillId="0" borderId="11" xfId="1" applyFont="1" applyBorder="1" applyProtection="1">
      <protection hidden="1"/>
    </xf>
    <xf numFmtId="0" fontId="3" fillId="0" borderId="11" xfId="1" applyFont="1" applyBorder="1" applyAlignment="1" applyProtection="1">
      <alignment horizontal="center"/>
      <protection hidden="1"/>
    </xf>
    <xf numFmtId="0" fontId="11" fillId="0" borderId="12" xfId="1" applyFont="1" applyBorder="1" applyAlignment="1" applyProtection="1">
      <alignment horizontal="center"/>
      <protection hidden="1"/>
    </xf>
    <xf numFmtId="0" fontId="3" fillId="0" borderId="20" xfId="1" applyFont="1" applyBorder="1" applyProtection="1">
      <protection hidden="1"/>
    </xf>
    <xf numFmtId="0" fontId="5" fillId="0" borderId="20" xfId="1" applyFont="1" applyBorder="1" applyProtection="1">
      <protection hidden="1"/>
    </xf>
    <xf numFmtId="0" fontId="10" fillId="0" borderId="12" xfId="1" applyFont="1" applyBorder="1" applyProtection="1">
      <protection hidden="1"/>
    </xf>
    <xf numFmtId="0" fontId="12" fillId="0" borderId="0" xfId="1" applyFont="1" applyBorder="1" applyProtection="1">
      <protection hidden="1"/>
    </xf>
    <xf numFmtId="0" fontId="13" fillId="0" borderId="0" xfId="1" applyFont="1" applyBorder="1" applyProtection="1">
      <protection hidden="1"/>
    </xf>
    <xf numFmtId="10" fontId="3" fillId="0" borderId="0" xfId="1" applyNumberFormat="1" applyFont="1" applyBorder="1" applyAlignment="1" applyProtection="1">
      <alignment horizontal="right" indent="3"/>
      <protection locked="0"/>
    </xf>
    <xf numFmtId="0" fontId="3" fillId="0" borderId="0" xfId="1" applyFont="1" applyBorder="1" applyAlignment="1" applyProtection="1">
      <alignment horizontal="center"/>
      <protection locked="0"/>
    </xf>
    <xf numFmtId="4" fontId="3" fillId="0" borderId="0" xfId="1" applyNumberFormat="1" applyFont="1" applyBorder="1" applyProtection="1">
      <protection locked="0"/>
    </xf>
    <xf numFmtId="0" fontId="4" fillId="0" borderId="0" xfId="1" applyFont="1" applyBorder="1" applyProtection="1">
      <protection locked="0"/>
    </xf>
    <xf numFmtId="0" fontId="14" fillId="0" borderId="0" xfId="1" applyFont="1" applyBorder="1" applyProtection="1">
      <protection locked="0"/>
    </xf>
    <xf numFmtId="0" fontId="15" fillId="0" borderId="0" xfId="1" applyFont="1" applyBorder="1" applyProtection="1">
      <protection locked="0"/>
    </xf>
    <xf numFmtId="0" fontId="3" fillId="0" borderId="0" xfId="1" applyFont="1" applyBorder="1" applyAlignment="1" applyProtection="1">
      <alignment horizontal="left" indent="2"/>
      <protection locked="0"/>
    </xf>
    <xf numFmtId="0" fontId="16" fillId="0" borderId="0" xfId="1" applyFont="1" applyBorder="1" applyProtection="1">
      <protection locked="0"/>
    </xf>
    <xf numFmtId="0" fontId="7" fillId="0" borderId="0" xfId="1" applyFont="1" applyBorder="1" applyProtection="1">
      <protection locked="0"/>
    </xf>
    <xf numFmtId="0" fontId="3" fillId="0" borderId="0" xfId="1" applyFont="1" applyBorder="1" applyAlignment="1" applyProtection="1">
      <protection locked="0"/>
    </xf>
    <xf numFmtId="10" fontId="3" fillId="0" borderId="0" xfId="1" applyNumberFormat="1" applyFont="1" applyBorder="1" applyAlignment="1" applyProtection="1">
      <alignment horizontal="right" indent="3"/>
      <protection hidden="1"/>
    </xf>
    <xf numFmtId="0" fontId="3" fillId="0" borderId="0" xfId="1" applyFont="1" applyBorder="1" applyAlignment="1" applyProtection="1">
      <alignment horizontal="center"/>
      <protection hidden="1"/>
    </xf>
    <xf numFmtId="4" fontId="3" fillId="0" borderId="0" xfId="1" applyNumberFormat="1" applyFont="1" applyBorder="1" applyAlignment="1" applyProtection="1">
      <alignment shrinkToFit="1"/>
      <protection hidden="1"/>
    </xf>
    <xf numFmtId="0" fontId="14" fillId="0" borderId="0" xfId="1" applyFont="1" applyBorder="1" applyProtection="1">
      <protection hidden="1"/>
    </xf>
    <xf numFmtId="0" fontId="15" fillId="0" borderId="0" xfId="1" applyFont="1" applyBorder="1" applyProtection="1">
      <protection hidden="1"/>
    </xf>
    <xf numFmtId="0" fontId="3" fillId="0" borderId="0" xfId="1" applyFont="1" applyBorder="1" applyAlignment="1" applyProtection="1">
      <alignment horizontal="left" indent="2"/>
      <protection hidden="1"/>
    </xf>
    <xf numFmtId="0" fontId="9" fillId="0" borderId="0" xfId="1" applyFont="1" applyBorder="1" applyProtection="1">
      <protection hidden="1"/>
    </xf>
    <xf numFmtId="0" fontId="3" fillId="0" borderId="0" xfId="2" applyAlignment="1">
      <alignment shrinkToFit="1"/>
    </xf>
    <xf numFmtId="164" fontId="11" fillId="0" borderId="0" xfId="2" applyNumberFormat="1" applyFont="1" applyAlignment="1">
      <alignment shrinkToFit="1"/>
    </xf>
    <xf numFmtId="164" fontId="7" fillId="0" borderId="0" xfId="2" applyNumberFormat="1" applyFont="1" applyAlignment="1">
      <alignment shrinkToFit="1"/>
    </xf>
    <xf numFmtId="0" fontId="3" fillId="0" borderId="0" xfId="1" applyFont="1" applyBorder="1" applyAlignment="1" applyProtection="1">
      <alignment horizontal="right" indent="3"/>
      <protection hidden="1"/>
    </xf>
    <xf numFmtId="0" fontId="11" fillId="0" borderId="0" xfId="1" applyFont="1" applyBorder="1" applyAlignment="1" applyProtection="1">
      <alignment horizontal="right" shrinkToFit="1"/>
      <protection hidden="1"/>
    </xf>
    <xf numFmtId="0" fontId="17" fillId="0" borderId="0" xfId="1" applyFont="1" applyBorder="1" applyProtection="1">
      <protection hidden="1"/>
    </xf>
    <xf numFmtId="4" fontId="18" fillId="0" borderId="0" xfId="1" applyNumberFormat="1" applyFont="1" applyBorder="1" applyProtection="1">
      <protection hidden="1"/>
    </xf>
    <xf numFmtId="0" fontId="10" fillId="0" borderId="0" xfId="1" applyFont="1" applyBorder="1" applyProtection="1">
      <protection hidden="1"/>
    </xf>
    <xf numFmtId="0" fontId="3" fillId="2" borderId="0" xfId="1" applyFont="1" applyFill="1" applyBorder="1" applyProtection="1">
      <protection hidden="1"/>
    </xf>
    <xf numFmtId="4" fontId="8" fillId="0" borderId="0" xfId="1" applyNumberFormat="1" applyFont="1" applyProtection="1">
      <protection hidden="1"/>
    </xf>
    <xf numFmtId="0" fontId="13" fillId="2" borderId="0" xfId="1" applyFont="1" applyFill="1" applyBorder="1" applyProtection="1">
      <protection hidden="1"/>
    </xf>
    <xf numFmtId="4" fontId="3" fillId="2" borderId="0" xfId="1" applyNumberFormat="1" applyFont="1" applyFill="1" applyBorder="1" applyAlignment="1" applyProtection="1">
      <alignment horizontal="right" shrinkToFit="1"/>
      <protection hidden="1"/>
    </xf>
    <xf numFmtId="0" fontId="20" fillId="2" borderId="0" xfId="1" applyFont="1" applyFill="1" applyBorder="1" applyProtection="1">
      <protection hidden="1"/>
    </xf>
    <xf numFmtId="0" fontId="15" fillId="2" borderId="0" xfId="1" applyFont="1" applyFill="1" applyBorder="1" applyProtection="1">
      <protection hidden="1"/>
    </xf>
    <xf numFmtId="0" fontId="21" fillId="2" borderId="0" xfId="1" applyFont="1" applyFill="1" applyBorder="1" applyProtection="1">
      <protection hidden="1"/>
    </xf>
    <xf numFmtId="4" fontId="3" fillId="0" borderId="0" xfId="1" applyNumberFormat="1" applyFont="1" applyFill="1" applyBorder="1" applyAlignment="1" applyProtection="1">
      <alignment shrinkToFit="1"/>
      <protection hidden="1"/>
    </xf>
    <xf numFmtId="0" fontId="3" fillId="0" borderId="0" xfId="1" applyFont="1" applyFill="1" applyBorder="1" applyProtection="1">
      <protection hidden="1"/>
    </xf>
    <xf numFmtId="4" fontId="3" fillId="2" borderId="0" xfId="1" applyNumberFormat="1" applyFont="1" applyFill="1" applyBorder="1" applyAlignment="1" applyProtection="1">
      <alignment shrinkToFit="1"/>
      <protection hidden="1"/>
    </xf>
    <xf numFmtId="0" fontId="15" fillId="2" borderId="0" xfId="1" applyFont="1" applyFill="1" applyBorder="1" applyAlignment="1" applyProtection="1">
      <alignment horizontal="right"/>
      <protection hidden="1"/>
    </xf>
    <xf numFmtId="4" fontId="22" fillId="0" borderId="0" xfId="1" applyNumberFormat="1" applyFont="1" applyBorder="1" applyAlignment="1" applyProtection="1">
      <alignment shrinkToFit="1"/>
      <protection hidden="1"/>
    </xf>
    <xf numFmtId="0" fontId="23" fillId="0" borderId="0" xfId="1" applyFont="1" applyBorder="1" applyProtection="1">
      <protection hidden="1"/>
    </xf>
    <xf numFmtId="4" fontId="21" fillId="0" borderId="0" xfId="1" applyNumberFormat="1" applyFont="1" applyProtection="1">
      <protection hidden="1"/>
    </xf>
    <xf numFmtId="0" fontId="21" fillId="0" borderId="0" xfId="1" applyFont="1" applyProtection="1">
      <protection hidden="1"/>
    </xf>
    <xf numFmtId="4" fontId="22" fillId="0" borderId="0" xfId="1" applyNumberFormat="1" applyFont="1" applyFill="1" applyBorder="1" applyAlignment="1" applyProtection="1">
      <alignment shrinkToFit="1"/>
      <protection hidden="1"/>
    </xf>
    <xf numFmtId="4" fontId="24" fillId="0" borderId="0" xfId="1" applyNumberFormat="1" applyFont="1" applyFill="1" applyBorder="1" applyAlignment="1" applyProtection="1">
      <alignment shrinkToFit="1"/>
      <protection hidden="1"/>
    </xf>
    <xf numFmtId="0" fontId="24" fillId="2" borderId="0" xfId="1" applyFont="1" applyFill="1" applyBorder="1" applyProtection="1">
      <protection hidden="1"/>
    </xf>
    <xf numFmtId="0" fontId="25" fillId="2" borderId="0" xfId="1" applyFont="1" applyFill="1" applyProtection="1">
      <protection hidden="1"/>
    </xf>
    <xf numFmtId="4" fontId="9" fillId="0" borderId="0" xfId="1" applyNumberFormat="1" applyFont="1" applyFill="1" applyBorder="1" applyAlignment="1" applyProtection="1">
      <alignment shrinkToFit="1"/>
      <protection hidden="1"/>
    </xf>
    <xf numFmtId="0" fontId="26" fillId="2" borderId="0" xfId="1" applyFont="1" applyFill="1" applyBorder="1" applyProtection="1">
      <protection hidden="1"/>
    </xf>
    <xf numFmtId="0" fontId="26" fillId="2" borderId="0" xfId="1" applyFont="1" applyFill="1" applyProtection="1">
      <protection hidden="1"/>
    </xf>
    <xf numFmtId="0" fontId="4" fillId="2" borderId="0" xfId="1" applyFont="1" applyFill="1" applyBorder="1" applyProtection="1">
      <protection hidden="1"/>
    </xf>
    <xf numFmtId="0" fontId="10" fillId="0" borderId="0" xfId="1" applyFont="1" applyFill="1" applyBorder="1" applyProtection="1"/>
    <xf numFmtId="0" fontId="11" fillId="0" borderId="0" xfId="1" applyFont="1" applyFill="1" applyBorder="1" applyProtection="1"/>
    <xf numFmtId="0" fontId="10" fillId="2" borderId="0" xfId="1" applyFont="1" applyFill="1" applyBorder="1" applyProtection="1">
      <protection hidden="1"/>
    </xf>
    <xf numFmtId="4" fontId="10" fillId="2" borderId="0" xfId="1" applyNumberFormat="1" applyFont="1" applyFill="1" applyBorder="1" applyProtection="1">
      <protection hidden="1"/>
    </xf>
    <xf numFmtId="0" fontId="27" fillId="0" borderId="0" xfId="1" applyFont="1" applyFill="1" applyBorder="1" applyProtection="1"/>
    <xf numFmtId="4" fontId="10" fillId="0" borderId="0" xfId="1" applyNumberFormat="1" applyFont="1" applyFill="1" applyBorder="1" applyAlignment="1" applyProtection="1">
      <alignment shrinkToFit="1"/>
      <protection hidden="1"/>
    </xf>
    <xf numFmtId="0" fontId="10" fillId="0" borderId="0" xfId="1" applyFont="1" applyFill="1" applyBorder="1" applyProtection="1">
      <protection hidden="1"/>
    </xf>
    <xf numFmtId="0" fontId="14" fillId="0" borderId="0" xfId="1" applyFont="1" applyFill="1" applyBorder="1" applyProtection="1">
      <protection hidden="1"/>
    </xf>
    <xf numFmtId="4" fontId="8" fillId="0" borderId="0" xfId="1" applyNumberFormat="1" applyFont="1" applyFill="1" applyBorder="1" applyAlignment="1" applyProtection="1">
      <alignment shrinkToFit="1"/>
      <protection hidden="1"/>
    </xf>
    <xf numFmtId="4" fontId="28" fillId="0" borderId="0" xfId="1" applyNumberFormat="1" applyFont="1" applyFill="1" applyBorder="1" applyAlignment="1" applyProtection="1">
      <alignment shrinkToFit="1"/>
      <protection hidden="1"/>
    </xf>
    <xf numFmtId="4" fontId="28" fillId="0" borderId="0" xfId="1" applyNumberFormat="1" applyFont="1" applyFill="1" applyAlignment="1" applyProtection="1">
      <alignment shrinkToFit="1"/>
      <protection hidden="1"/>
    </xf>
    <xf numFmtId="0" fontId="14" fillId="2" borderId="0" xfId="1" applyFont="1" applyFill="1" applyBorder="1" applyProtection="1">
      <protection hidden="1"/>
    </xf>
    <xf numFmtId="4" fontId="3" fillId="0" borderId="0" xfId="1" applyNumberFormat="1" applyFont="1" applyFill="1" applyAlignment="1" applyProtection="1">
      <alignment shrinkToFit="1"/>
      <protection hidden="1"/>
    </xf>
    <xf numFmtId="0" fontId="27" fillId="2" borderId="0" xfId="1" applyFont="1" applyFill="1" applyBorder="1" applyProtection="1">
      <protection hidden="1"/>
    </xf>
    <xf numFmtId="0" fontId="3" fillId="2" borderId="0" xfId="1" applyFont="1" applyFill="1" applyProtection="1">
      <protection hidden="1"/>
    </xf>
    <xf numFmtId="0" fontId="3" fillId="2" borderId="0" xfId="1" applyFont="1" applyFill="1" applyAlignment="1" applyProtection="1">
      <alignment shrinkToFit="1"/>
      <protection hidden="1"/>
    </xf>
    <xf numFmtId="0" fontId="7" fillId="2" borderId="0" xfId="1" applyFont="1" applyFill="1" applyProtection="1">
      <protection hidden="1"/>
    </xf>
    <xf numFmtId="0" fontId="29" fillId="2" borderId="0" xfId="1" applyFont="1" applyFill="1" applyBorder="1" applyProtection="1">
      <protection hidden="1"/>
    </xf>
    <xf numFmtId="0" fontId="12" fillId="2" borderId="0" xfId="1" applyFont="1" applyFill="1" applyBorder="1" applyProtection="1">
      <protection hidden="1"/>
    </xf>
    <xf numFmtId="0" fontId="21" fillId="2" borderId="0" xfId="1" applyFont="1" applyFill="1" applyProtection="1">
      <protection hidden="1"/>
    </xf>
    <xf numFmtId="0" fontId="30" fillId="2" borderId="0" xfId="1" applyFont="1" applyFill="1" applyBorder="1" applyProtection="1">
      <protection hidden="1"/>
    </xf>
    <xf numFmtId="0" fontId="3" fillId="0" borderId="0" xfId="1" applyFont="1" applyAlignment="1" applyProtection="1">
      <alignment horizontal="right"/>
      <protection hidden="1"/>
    </xf>
    <xf numFmtId="0" fontId="3" fillId="0" borderId="0" xfId="1" applyFont="1" applyFill="1" applyAlignment="1" applyProtection="1">
      <alignment horizontal="right"/>
      <protection hidden="1"/>
    </xf>
    <xf numFmtId="0" fontId="4" fillId="2" borderId="0" xfId="1" applyFont="1" applyFill="1" applyAlignment="1" applyProtection="1">
      <alignment horizontal="right"/>
      <protection hidden="1"/>
    </xf>
    <xf numFmtId="0" fontId="21" fillId="2" borderId="0" xfId="1" applyFont="1" applyFill="1" applyBorder="1" applyAlignment="1" applyProtection="1">
      <alignment horizontal="center" vertical="center"/>
      <protection hidden="1"/>
    </xf>
    <xf numFmtId="0" fontId="3" fillId="2" borderId="0" xfId="1" applyFont="1" applyFill="1" applyBorder="1" applyAlignment="1" applyProtection="1">
      <alignment horizontal="center" shrinkToFit="1"/>
      <protection hidden="1"/>
    </xf>
    <xf numFmtId="0" fontId="11" fillId="2" borderId="0" xfId="1" applyFont="1" applyFill="1" applyBorder="1" applyAlignment="1" applyProtection="1">
      <alignment horizontal="center" shrinkToFit="1"/>
      <protection hidden="1"/>
    </xf>
    <xf numFmtId="0" fontId="17" fillId="2" borderId="0" xfId="1" applyFont="1" applyFill="1" applyBorder="1" applyAlignment="1" applyProtection="1">
      <alignment horizontal="right"/>
      <protection hidden="1"/>
    </xf>
    <xf numFmtId="0" fontId="8" fillId="0" borderId="0" xfId="1" applyFont="1" applyAlignment="1" applyProtection="1">
      <alignment horizontal="right"/>
      <protection hidden="1"/>
    </xf>
    <xf numFmtId="0" fontId="3" fillId="2" borderId="0" xfId="1" applyFont="1" applyFill="1" applyBorder="1" applyAlignment="1" applyProtection="1">
      <alignment horizontal="center"/>
      <protection hidden="1"/>
    </xf>
    <xf numFmtId="0" fontId="8" fillId="2" borderId="0" xfId="1" applyFont="1" applyFill="1" applyProtection="1">
      <protection hidden="1"/>
    </xf>
    <xf numFmtId="0" fontId="3" fillId="0" borderId="0" xfId="1" applyFont="1" applyAlignment="1" applyProtection="1">
      <alignment horizontal="left" shrinkToFit="1"/>
      <protection hidden="1"/>
    </xf>
    <xf numFmtId="0" fontId="21" fillId="0" borderId="0" xfId="1" applyFont="1" applyAlignment="1" applyProtection="1">
      <alignment shrinkToFit="1"/>
      <protection hidden="1"/>
    </xf>
    <xf numFmtId="0" fontId="31" fillId="0" borderId="0" xfId="1" applyFont="1" applyProtection="1">
      <protection hidden="1"/>
    </xf>
    <xf numFmtId="0" fontId="2" fillId="0" borderId="0" xfId="1" applyAlignment="1" applyProtection="1">
      <alignment horizontal="left" shrinkToFit="1"/>
      <protection hidden="1"/>
    </xf>
    <xf numFmtId="0" fontId="28" fillId="0" borderId="0" xfId="1" applyFont="1" applyProtection="1">
      <protection hidden="1"/>
    </xf>
    <xf numFmtId="0" fontId="31" fillId="0" borderId="0" xfId="1" applyFont="1" applyAlignment="1" applyProtection="1">
      <protection hidden="1"/>
    </xf>
    <xf numFmtId="0" fontId="2" fillId="0" borderId="0" xfId="1" applyAlignment="1" applyProtection="1">
      <alignment horizontal="left"/>
      <protection hidden="1"/>
    </xf>
    <xf numFmtId="0" fontId="32" fillId="0" borderId="0" xfId="1" applyFont="1" applyProtection="1">
      <protection hidden="1"/>
    </xf>
    <xf numFmtId="0" fontId="33" fillId="0" borderId="0" xfId="1" applyFont="1" applyProtection="1">
      <protection hidden="1"/>
    </xf>
    <xf numFmtId="0" fontId="3" fillId="0" borderId="0" xfId="3"/>
    <xf numFmtId="0" fontId="0" fillId="0" borderId="0" xfId="3" applyFont="1" applyProtection="1">
      <protection hidden="1"/>
    </xf>
    <xf numFmtId="0" fontId="0" fillId="0" borderId="0" xfId="3" applyFont="1" applyProtection="1">
      <protection locked="0"/>
    </xf>
    <xf numFmtId="0" fontId="0" fillId="0" borderId="0" xfId="3" applyFont="1" applyBorder="1" applyProtection="1">
      <protection hidden="1"/>
    </xf>
    <xf numFmtId="0" fontId="4" fillId="0" borderId="0" xfId="3" applyFont="1" applyBorder="1" applyProtection="1">
      <protection hidden="1"/>
    </xf>
    <xf numFmtId="0" fontId="5" fillId="0" borderId="0" xfId="3" applyFont="1" applyBorder="1" applyProtection="1">
      <protection hidden="1"/>
    </xf>
    <xf numFmtId="0" fontId="6" fillId="0" borderId="0" xfId="3" applyFont="1" applyBorder="1" applyProtection="1">
      <protection hidden="1"/>
    </xf>
    <xf numFmtId="4" fontId="7" fillId="0" borderId="0" xfId="3" applyNumberFormat="1" applyFont="1" applyProtection="1">
      <protection hidden="1"/>
    </xf>
    <xf numFmtId="0" fontId="0" fillId="0" borderId="0" xfId="3" applyFont="1" applyBorder="1" applyAlignment="1" applyProtection="1">
      <alignment shrinkToFit="1"/>
      <protection hidden="1"/>
    </xf>
    <xf numFmtId="4" fontId="8" fillId="0" borderId="0" xfId="3" applyNumberFormat="1" applyFont="1" applyBorder="1" applyProtection="1">
      <protection hidden="1"/>
    </xf>
    <xf numFmtId="4" fontId="9" fillId="0" borderId="21" xfId="3" applyNumberFormat="1" applyFont="1" applyBorder="1" applyAlignment="1" applyProtection="1">
      <alignment shrinkToFit="1"/>
      <protection hidden="1"/>
    </xf>
    <xf numFmtId="4" fontId="9" fillId="0" borderId="22" xfId="3" applyNumberFormat="1" applyFont="1" applyBorder="1" applyAlignment="1" applyProtection="1">
      <alignment shrinkToFit="1"/>
      <protection hidden="1"/>
    </xf>
    <xf numFmtId="4" fontId="9" fillId="0" borderId="23" xfId="3" applyNumberFormat="1" applyFont="1" applyBorder="1" applyAlignment="1" applyProtection="1">
      <alignment shrinkToFit="1"/>
      <protection hidden="1"/>
    </xf>
    <xf numFmtId="0" fontId="9" fillId="0" borderId="24" xfId="3" applyFont="1" applyBorder="1" applyProtection="1">
      <protection hidden="1"/>
    </xf>
    <xf numFmtId="0" fontId="10" fillId="0" borderId="25" xfId="3" applyFont="1" applyBorder="1" applyProtection="1">
      <protection hidden="1"/>
    </xf>
    <xf numFmtId="4" fontId="0" fillId="0" borderId="26" xfId="3" applyNumberFormat="1" applyFont="1" applyBorder="1" applyAlignment="1" applyProtection="1">
      <alignment shrinkToFit="1"/>
      <protection hidden="1"/>
    </xf>
    <xf numFmtId="4" fontId="0" fillId="0" borderId="27" xfId="3" applyNumberFormat="1" applyFont="1" applyBorder="1" applyAlignment="1" applyProtection="1">
      <alignment shrinkToFit="1"/>
      <protection hidden="1"/>
    </xf>
    <xf numFmtId="4" fontId="0" fillId="0" borderId="27" xfId="3" applyNumberFormat="1" applyFont="1" applyBorder="1" applyAlignment="1" applyProtection="1">
      <alignment horizontal="right" shrinkToFit="1"/>
      <protection hidden="1"/>
    </xf>
    <xf numFmtId="4" fontId="0" fillId="0" borderId="28" xfId="3" applyNumberFormat="1" applyFont="1" applyBorder="1" applyAlignment="1" applyProtection="1">
      <alignment shrinkToFit="1"/>
      <protection hidden="1"/>
    </xf>
    <xf numFmtId="0" fontId="0" fillId="0" borderId="29" xfId="3" applyFont="1" applyBorder="1" applyProtection="1">
      <protection hidden="1"/>
    </xf>
    <xf numFmtId="0" fontId="0" fillId="0" borderId="28" xfId="3" applyFont="1" applyBorder="1" applyProtection="1">
      <protection hidden="1"/>
    </xf>
    <xf numFmtId="4" fontId="0" fillId="0" borderId="30" xfId="3" applyNumberFormat="1" applyFont="1" applyBorder="1" applyAlignment="1" applyProtection="1">
      <alignment shrinkToFit="1"/>
      <protection hidden="1"/>
    </xf>
    <xf numFmtId="4" fontId="0" fillId="0" borderId="31" xfId="3" applyNumberFormat="1" applyFont="1" applyBorder="1" applyAlignment="1" applyProtection="1">
      <alignment shrinkToFit="1"/>
      <protection hidden="1"/>
    </xf>
    <xf numFmtId="4" fontId="0" fillId="0" borderId="31" xfId="3" applyNumberFormat="1" applyFont="1" applyBorder="1" applyAlignment="1" applyProtection="1">
      <alignment horizontal="right" shrinkToFit="1"/>
      <protection hidden="1"/>
    </xf>
    <xf numFmtId="4" fontId="0" fillId="0" borderId="32" xfId="3" applyNumberFormat="1" applyFont="1" applyBorder="1" applyAlignment="1" applyProtection="1">
      <alignment shrinkToFit="1"/>
      <protection hidden="1"/>
    </xf>
    <xf numFmtId="0" fontId="0" fillId="0" borderId="33" xfId="3" applyFont="1" applyBorder="1" applyProtection="1">
      <protection hidden="1"/>
    </xf>
    <xf numFmtId="0" fontId="0" fillId="0" borderId="34" xfId="3" applyFont="1" applyBorder="1" applyProtection="1">
      <protection hidden="1"/>
    </xf>
    <xf numFmtId="0" fontId="0" fillId="0" borderId="35" xfId="3" applyFont="1" applyBorder="1" applyProtection="1">
      <protection hidden="1"/>
    </xf>
    <xf numFmtId="0" fontId="0" fillId="0" borderId="36" xfId="3" applyFont="1" applyBorder="1" applyProtection="1">
      <protection hidden="1"/>
    </xf>
    <xf numFmtId="0" fontId="0" fillId="0" borderId="25" xfId="3" applyFont="1" applyBorder="1" applyProtection="1">
      <protection hidden="1"/>
    </xf>
    <xf numFmtId="0" fontId="0" fillId="0" borderId="24" xfId="3" applyFont="1" applyBorder="1" applyProtection="1">
      <protection hidden="1"/>
    </xf>
    <xf numFmtId="0" fontId="0" fillId="0" borderId="37" xfId="3" applyFont="1" applyBorder="1" applyProtection="1">
      <protection hidden="1"/>
    </xf>
    <xf numFmtId="0" fontId="0" fillId="0" borderId="38" xfId="3" applyFont="1" applyBorder="1" applyAlignment="1" applyProtection="1">
      <alignment horizontal="center"/>
      <protection hidden="1"/>
    </xf>
    <xf numFmtId="0" fontId="0" fillId="0" borderId="39" xfId="3" applyFont="1" applyBorder="1" applyProtection="1">
      <protection hidden="1"/>
    </xf>
    <xf numFmtId="14" fontId="0" fillId="0" borderId="37" xfId="3" applyNumberFormat="1" applyFont="1" applyBorder="1" applyProtection="1">
      <protection hidden="1"/>
    </xf>
    <xf numFmtId="14" fontId="0" fillId="0" borderId="38" xfId="3" applyNumberFormat="1" applyFont="1" applyBorder="1" applyProtection="1">
      <protection hidden="1"/>
    </xf>
    <xf numFmtId="0" fontId="0" fillId="0" borderId="38" xfId="3" applyFont="1" applyBorder="1" applyProtection="1">
      <protection hidden="1"/>
    </xf>
    <xf numFmtId="0" fontId="0" fillId="0" borderId="30" xfId="3" applyFont="1" applyBorder="1" applyProtection="1">
      <protection hidden="1"/>
    </xf>
    <xf numFmtId="0" fontId="0" fillId="0" borderId="31" xfId="3" applyFont="1" applyBorder="1" applyProtection="1">
      <protection hidden="1"/>
    </xf>
    <xf numFmtId="0" fontId="0" fillId="0" borderId="31" xfId="3" applyFont="1" applyBorder="1" applyAlignment="1" applyProtection="1">
      <alignment horizontal="center"/>
      <protection hidden="1"/>
    </xf>
    <xf numFmtId="0" fontId="11" fillId="0" borderId="32" xfId="3" applyFont="1" applyBorder="1" applyAlignment="1" applyProtection="1">
      <alignment horizontal="center"/>
      <protection hidden="1"/>
    </xf>
    <xf numFmtId="0" fontId="0" fillId="0" borderId="40" xfId="3" applyFont="1" applyBorder="1" applyProtection="1">
      <protection hidden="1"/>
    </xf>
    <xf numFmtId="0" fontId="5" fillId="0" borderId="40" xfId="3" applyFont="1" applyBorder="1" applyProtection="1">
      <protection hidden="1"/>
    </xf>
    <xf numFmtId="0" fontId="10" fillId="0" borderId="32" xfId="3" applyFont="1" applyBorder="1" applyProtection="1">
      <protection hidden="1"/>
    </xf>
    <xf numFmtId="0" fontId="12" fillId="0" borderId="0" xfId="3" applyFont="1" applyBorder="1" applyProtection="1">
      <protection hidden="1"/>
    </xf>
    <xf numFmtId="0" fontId="13" fillId="0" borderId="0" xfId="3" applyFont="1" applyBorder="1" applyProtection="1">
      <protection hidden="1"/>
    </xf>
    <xf numFmtId="10" fontId="0" fillId="0" borderId="0" xfId="3" applyNumberFormat="1" applyFont="1" applyBorder="1" applyAlignment="1" applyProtection="1">
      <alignment horizontal="right" indent="3"/>
      <protection locked="0"/>
    </xf>
    <xf numFmtId="0" fontId="0" fillId="0" borderId="0" xfId="3" applyFont="1" applyBorder="1" applyAlignment="1" applyProtection="1">
      <alignment horizontal="center"/>
      <protection locked="0"/>
    </xf>
    <xf numFmtId="4" fontId="0" fillId="0" borderId="0" xfId="3" applyNumberFormat="1" applyFont="1" applyBorder="1" applyProtection="1">
      <protection locked="0"/>
    </xf>
    <xf numFmtId="0" fontId="4" fillId="0" borderId="0" xfId="3" applyFont="1" applyBorder="1" applyProtection="1">
      <protection locked="0"/>
    </xf>
    <xf numFmtId="0" fontId="0" fillId="0" borderId="0" xfId="3" applyFont="1" applyBorder="1" applyAlignment="1" applyProtection="1">
      <alignment horizontal="left" indent="2"/>
      <protection locked="0"/>
    </xf>
    <xf numFmtId="0" fontId="16" fillId="0" borderId="0" xfId="3" applyFont="1" applyBorder="1" applyProtection="1">
      <protection locked="0"/>
    </xf>
    <xf numFmtId="0" fontId="7" fillId="0" borderId="0" xfId="3" applyFont="1" applyBorder="1" applyProtection="1">
      <protection locked="0"/>
    </xf>
    <xf numFmtId="0" fontId="0" fillId="0" borderId="0" xfId="3" applyFont="1" applyBorder="1" applyAlignment="1" applyProtection="1">
      <protection locked="0"/>
    </xf>
    <xf numFmtId="10" fontId="0" fillId="0" borderId="0" xfId="3" applyNumberFormat="1" applyFont="1" applyBorder="1" applyAlignment="1" applyProtection="1">
      <alignment horizontal="right" indent="3"/>
      <protection hidden="1"/>
    </xf>
    <xf numFmtId="0" fontId="0" fillId="0" borderId="0" xfId="3" applyFont="1" applyBorder="1" applyAlignment="1" applyProtection="1">
      <alignment horizontal="center"/>
      <protection hidden="1"/>
    </xf>
    <xf numFmtId="4" fontId="0" fillId="0" borderId="0" xfId="3" applyNumberFormat="1" applyFont="1" applyBorder="1" applyAlignment="1" applyProtection="1">
      <alignment shrinkToFit="1"/>
      <protection hidden="1"/>
    </xf>
    <xf numFmtId="0" fontId="14" fillId="0" borderId="0" xfId="3" applyFont="1" applyBorder="1" applyProtection="1">
      <protection hidden="1"/>
    </xf>
    <xf numFmtId="0" fontId="15" fillId="0" borderId="0" xfId="3" applyFont="1" applyBorder="1" applyProtection="1">
      <protection hidden="1"/>
    </xf>
    <xf numFmtId="0" fontId="0" fillId="0" borderId="0" xfId="3" applyFont="1" applyBorder="1" applyAlignment="1" applyProtection="1">
      <alignment horizontal="left" indent="2"/>
      <protection hidden="1"/>
    </xf>
    <xf numFmtId="0" fontId="9" fillId="0" borderId="0" xfId="3" applyFont="1" applyBorder="1" applyProtection="1">
      <protection hidden="1"/>
    </xf>
    <xf numFmtId="165" fontId="11" fillId="0" borderId="0" xfId="2" applyNumberFormat="1" applyFont="1" applyAlignment="1">
      <alignment shrinkToFit="1"/>
    </xf>
    <xf numFmtId="165" fontId="7" fillId="0" borderId="0" xfId="2" applyNumberFormat="1" applyFont="1" applyAlignment="1">
      <alignment shrinkToFit="1"/>
    </xf>
    <xf numFmtId="0" fontId="0" fillId="0" borderId="0" xfId="3" applyFont="1" applyBorder="1" applyAlignment="1" applyProtection="1">
      <alignment horizontal="right" indent="3"/>
      <protection hidden="1"/>
    </xf>
    <xf numFmtId="0" fontId="11" fillId="0" borderId="0" xfId="3" applyFont="1" applyBorder="1" applyAlignment="1" applyProtection="1">
      <alignment horizontal="right" shrinkToFit="1"/>
      <protection hidden="1"/>
    </xf>
    <xf numFmtId="0" fontId="17" fillId="0" borderId="0" xfId="3" applyFont="1" applyBorder="1" applyProtection="1">
      <protection hidden="1"/>
    </xf>
    <xf numFmtId="4" fontId="18" fillId="0" borderId="0" xfId="3" applyNumberFormat="1" applyFont="1" applyBorder="1" applyProtection="1">
      <protection hidden="1"/>
    </xf>
    <xf numFmtId="0" fontId="10" fillId="0" borderId="0" xfId="3" applyFont="1" applyBorder="1" applyProtection="1">
      <protection hidden="1"/>
    </xf>
    <xf numFmtId="0" fontId="0" fillId="3" borderId="0" xfId="3" applyFont="1" applyFill="1" applyBorder="1" applyProtection="1">
      <protection hidden="1"/>
    </xf>
    <xf numFmtId="4" fontId="8" fillId="0" borderId="0" xfId="3" applyNumberFormat="1" applyFont="1" applyProtection="1">
      <protection hidden="1"/>
    </xf>
    <xf numFmtId="0" fontId="13" fillId="3" borderId="0" xfId="3" applyFont="1" applyFill="1" applyBorder="1" applyProtection="1">
      <protection hidden="1"/>
    </xf>
    <xf numFmtId="4" fontId="0" fillId="3" borderId="0" xfId="3" applyNumberFormat="1" applyFont="1" applyFill="1" applyBorder="1" applyAlignment="1" applyProtection="1">
      <alignment horizontal="right" shrinkToFit="1"/>
      <protection hidden="1"/>
    </xf>
    <xf numFmtId="0" fontId="20" fillId="3" borderId="0" xfId="3" applyFont="1" applyFill="1" applyBorder="1" applyProtection="1">
      <protection hidden="1"/>
    </xf>
    <xf numFmtId="0" fontId="15" fillId="3" borderId="0" xfId="3" applyFont="1" applyFill="1" applyBorder="1" applyProtection="1">
      <protection hidden="1"/>
    </xf>
    <xf numFmtId="0" fontId="21" fillId="3" borderId="0" xfId="3" applyFont="1" applyFill="1" applyBorder="1" applyProtection="1">
      <protection hidden="1"/>
    </xf>
    <xf numFmtId="4" fontId="0" fillId="0" borderId="0" xfId="3" applyNumberFormat="1" applyFont="1" applyFill="1" applyBorder="1" applyAlignment="1" applyProtection="1">
      <alignment shrinkToFit="1"/>
      <protection hidden="1"/>
    </xf>
    <xf numFmtId="0" fontId="0" fillId="0" borderId="0" xfId="3" applyFont="1" applyFill="1" applyBorder="1" applyProtection="1">
      <protection hidden="1"/>
    </xf>
    <xf numFmtId="4" fontId="0" fillId="3" borderId="0" xfId="3" applyNumberFormat="1" applyFont="1" applyFill="1" applyBorder="1" applyAlignment="1" applyProtection="1">
      <alignment shrinkToFit="1"/>
      <protection hidden="1"/>
    </xf>
    <xf numFmtId="0" fontId="15" fillId="3" borderId="0" xfId="3" applyFont="1" applyFill="1" applyBorder="1" applyAlignment="1" applyProtection="1">
      <alignment horizontal="right"/>
      <protection hidden="1"/>
    </xf>
    <xf numFmtId="4" fontId="22" fillId="0" borderId="0" xfId="3" applyNumberFormat="1" applyFont="1" applyBorder="1" applyAlignment="1" applyProtection="1">
      <alignment shrinkToFit="1"/>
      <protection hidden="1"/>
    </xf>
    <xf numFmtId="0" fontId="23" fillId="0" borderId="0" xfId="3" applyFont="1" applyBorder="1" applyProtection="1">
      <protection hidden="1"/>
    </xf>
    <xf numFmtId="4" fontId="21" fillId="0" borderId="0" xfId="3" applyNumberFormat="1" applyFont="1" applyProtection="1">
      <protection hidden="1"/>
    </xf>
    <xf numFmtId="0" fontId="21" fillId="0" borderId="0" xfId="3" applyFont="1" applyProtection="1">
      <protection hidden="1"/>
    </xf>
    <xf numFmtId="4" fontId="22" fillId="0" borderId="0" xfId="3" applyNumberFormat="1" applyFont="1" applyFill="1" applyBorder="1" applyAlignment="1" applyProtection="1">
      <alignment shrinkToFit="1"/>
      <protection hidden="1"/>
    </xf>
    <xf numFmtId="4" fontId="24" fillId="0" borderId="0" xfId="3" applyNumberFormat="1" applyFont="1" applyFill="1" applyBorder="1" applyAlignment="1" applyProtection="1">
      <alignment shrinkToFit="1"/>
      <protection hidden="1"/>
    </xf>
    <xf numFmtId="0" fontId="24" fillId="3" borderId="0" xfId="3" applyFont="1" applyFill="1" applyBorder="1" applyProtection="1">
      <protection hidden="1"/>
    </xf>
    <xf numFmtId="0" fontId="25" fillId="3" borderId="0" xfId="3" applyFont="1" applyFill="1" applyProtection="1">
      <protection hidden="1"/>
    </xf>
    <xf numFmtId="4" fontId="9" fillId="0" borderId="0" xfId="3" applyNumberFormat="1" applyFont="1" applyFill="1" applyBorder="1" applyAlignment="1" applyProtection="1">
      <alignment shrinkToFit="1"/>
      <protection hidden="1"/>
    </xf>
    <xf numFmtId="0" fontId="26" fillId="3" borderId="0" xfId="3" applyFont="1" applyFill="1" applyBorder="1" applyProtection="1">
      <protection hidden="1"/>
    </xf>
    <xf numFmtId="0" fontId="26" fillId="3" borderId="0" xfId="3" applyFont="1" applyFill="1" applyProtection="1">
      <protection hidden="1"/>
    </xf>
    <xf numFmtId="0" fontId="4" fillId="3" borderId="0" xfId="3" applyFont="1" applyFill="1" applyBorder="1" applyProtection="1">
      <protection hidden="1"/>
    </xf>
    <xf numFmtId="0" fontId="10" fillId="0" borderId="0" xfId="3" applyFont="1" applyFill="1" applyBorder="1" applyProtection="1"/>
    <xf numFmtId="0" fontId="11" fillId="0" borderId="0" xfId="3" applyFont="1" applyFill="1" applyBorder="1" applyProtection="1"/>
    <xf numFmtId="0" fontId="10" fillId="3" borderId="0" xfId="3" applyFont="1" applyFill="1" applyBorder="1" applyProtection="1">
      <protection hidden="1"/>
    </xf>
    <xf numFmtId="4" fontId="10" fillId="3" borderId="0" xfId="3" applyNumberFormat="1" applyFont="1" applyFill="1" applyBorder="1" applyProtection="1">
      <protection hidden="1"/>
    </xf>
    <xf numFmtId="0" fontId="27" fillId="0" borderId="0" xfId="3" applyFont="1" applyFill="1" applyBorder="1" applyProtection="1"/>
    <xf numFmtId="4" fontId="10" fillId="0" borderId="0" xfId="3" applyNumberFormat="1" applyFont="1" applyFill="1" applyBorder="1" applyAlignment="1" applyProtection="1">
      <alignment shrinkToFit="1"/>
      <protection hidden="1"/>
    </xf>
    <xf numFmtId="0" fontId="10" fillId="0" borderId="0" xfId="3" applyFont="1" applyFill="1" applyBorder="1" applyProtection="1">
      <protection hidden="1"/>
    </xf>
    <xf numFmtId="0" fontId="14" fillId="0" borderId="0" xfId="3" applyFont="1" applyFill="1" applyBorder="1" applyProtection="1">
      <protection hidden="1"/>
    </xf>
    <xf numFmtId="4" fontId="8" fillId="0" borderId="0" xfId="3" applyNumberFormat="1" applyFont="1" applyFill="1" applyBorder="1" applyAlignment="1" applyProtection="1">
      <alignment shrinkToFit="1"/>
      <protection hidden="1"/>
    </xf>
    <xf numFmtId="4" fontId="28" fillId="0" borderId="0" xfId="3" applyNumberFormat="1" applyFont="1" applyFill="1" applyBorder="1" applyAlignment="1" applyProtection="1">
      <alignment shrinkToFit="1"/>
      <protection hidden="1"/>
    </xf>
    <xf numFmtId="4" fontId="28" fillId="0" borderId="0" xfId="3" applyNumberFormat="1" applyFont="1" applyFill="1" applyAlignment="1" applyProtection="1">
      <alignment shrinkToFit="1"/>
      <protection hidden="1"/>
    </xf>
    <xf numFmtId="0" fontId="14" fillId="3" borderId="0" xfId="3" applyFont="1" applyFill="1" applyBorder="1" applyProtection="1">
      <protection hidden="1"/>
    </xf>
    <xf numFmtId="4" fontId="0" fillId="0" borderId="0" xfId="3" applyNumberFormat="1" applyFont="1" applyFill="1" applyAlignment="1" applyProtection="1">
      <alignment shrinkToFit="1"/>
      <protection hidden="1"/>
    </xf>
    <xf numFmtId="0" fontId="27" fillId="3" borderId="0" xfId="3" applyFont="1" applyFill="1" applyBorder="1" applyProtection="1">
      <protection hidden="1"/>
    </xf>
    <xf numFmtId="0" fontId="0" fillId="3" borderId="0" xfId="3" applyFont="1" applyFill="1" applyProtection="1">
      <protection hidden="1"/>
    </xf>
    <xf numFmtId="0" fontId="0" fillId="3" borderId="0" xfId="3" applyFont="1" applyFill="1" applyAlignment="1" applyProtection="1">
      <alignment shrinkToFit="1"/>
      <protection hidden="1"/>
    </xf>
    <xf numFmtId="0" fontId="7" fillId="3" borderId="0" xfId="3" applyFont="1" applyFill="1" applyProtection="1">
      <protection hidden="1"/>
    </xf>
    <xf numFmtId="0" fontId="29" fillId="3" borderId="0" xfId="3" applyFont="1" applyFill="1" applyBorder="1" applyProtection="1">
      <protection hidden="1"/>
    </xf>
    <xf numFmtId="0" fontId="12" fillId="3" borderId="0" xfId="3" applyFont="1" applyFill="1" applyBorder="1" applyProtection="1">
      <protection hidden="1"/>
    </xf>
    <xf numFmtId="0" fontId="21" fillId="3" borderId="0" xfId="3" applyFont="1" applyFill="1" applyProtection="1">
      <protection hidden="1"/>
    </xf>
    <xf numFmtId="0" fontId="30" fillId="3" borderId="0" xfId="3" applyFont="1" applyFill="1" applyBorder="1" applyProtection="1">
      <protection hidden="1"/>
    </xf>
    <xf numFmtId="0" fontId="0" fillId="0" borderId="0" xfId="3" applyFont="1" applyAlignment="1" applyProtection="1">
      <alignment horizontal="right"/>
      <protection hidden="1"/>
    </xf>
    <xf numFmtId="0" fontId="0" fillId="0" borderId="0" xfId="3" applyFont="1" applyFill="1" applyAlignment="1" applyProtection="1">
      <alignment horizontal="right"/>
      <protection hidden="1"/>
    </xf>
    <xf numFmtId="0" fontId="4" fillId="3" borderId="0" xfId="3" applyFont="1" applyFill="1" applyAlignment="1" applyProtection="1">
      <alignment horizontal="right"/>
      <protection hidden="1"/>
    </xf>
    <xf numFmtId="0" fontId="21" fillId="3" borderId="0" xfId="3" applyFont="1" applyFill="1" applyBorder="1" applyAlignment="1" applyProtection="1">
      <alignment horizontal="center" vertical="center"/>
      <protection hidden="1"/>
    </xf>
    <xf numFmtId="0" fontId="0" fillId="3" borderId="0" xfId="3" applyFont="1" applyFill="1" applyBorder="1" applyAlignment="1" applyProtection="1">
      <alignment horizontal="center" shrinkToFit="1"/>
      <protection hidden="1"/>
    </xf>
    <xf numFmtId="0" fontId="11" fillId="3" borderId="0" xfId="3" applyFont="1" applyFill="1" applyBorder="1" applyAlignment="1" applyProtection="1">
      <alignment horizontal="center" shrinkToFit="1"/>
      <protection hidden="1"/>
    </xf>
    <xf numFmtId="0" fontId="17" fillId="3" borderId="0" xfId="3" applyFont="1" applyFill="1" applyBorder="1" applyAlignment="1" applyProtection="1">
      <alignment horizontal="right"/>
      <protection hidden="1"/>
    </xf>
    <xf numFmtId="0" fontId="8" fillId="0" borderId="0" xfId="3" applyFont="1" applyAlignment="1" applyProtection="1">
      <alignment horizontal="right"/>
      <protection hidden="1"/>
    </xf>
    <xf numFmtId="0" fontId="0" fillId="3" borderId="0" xfId="3" applyFont="1" applyFill="1" applyBorder="1" applyAlignment="1" applyProtection="1">
      <alignment horizontal="center"/>
      <protection hidden="1"/>
    </xf>
    <xf numFmtId="0" fontId="8" fillId="3" borderId="0" xfId="3" applyFont="1" applyFill="1" applyProtection="1">
      <protection hidden="1"/>
    </xf>
    <xf numFmtId="0" fontId="0" fillId="0" borderId="0" xfId="3" applyFont="1" applyAlignment="1" applyProtection="1">
      <alignment horizontal="left" shrinkToFit="1"/>
      <protection hidden="1"/>
    </xf>
    <xf numFmtId="0" fontId="21" fillId="0" borderId="0" xfId="3" applyFont="1" applyAlignment="1" applyProtection="1">
      <alignment shrinkToFit="1"/>
      <protection hidden="1"/>
    </xf>
    <xf numFmtId="0" fontId="31" fillId="0" borderId="0" xfId="3" applyFont="1" applyProtection="1">
      <protection hidden="1"/>
    </xf>
    <xf numFmtId="0" fontId="3" fillId="0" borderId="0" xfId="3" applyAlignment="1" applyProtection="1">
      <alignment horizontal="left" shrinkToFit="1"/>
      <protection hidden="1"/>
    </xf>
    <xf numFmtId="0" fontId="28" fillId="0" borderId="0" xfId="3" applyFont="1" applyProtection="1">
      <protection hidden="1"/>
    </xf>
    <xf numFmtId="0" fontId="31" fillId="0" borderId="0" xfId="3" applyFont="1" applyAlignment="1" applyProtection="1">
      <protection hidden="1"/>
    </xf>
    <xf numFmtId="0" fontId="0" fillId="0" borderId="0" xfId="3" applyFont="1" applyAlignment="1" applyProtection="1">
      <alignment horizontal="left"/>
      <protection hidden="1"/>
    </xf>
    <xf numFmtId="0" fontId="32" fillId="0" borderId="0" xfId="3" applyFont="1" applyProtection="1">
      <protection hidden="1"/>
    </xf>
    <xf numFmtId="0" fontId="33" fillId="0" borderId="0" xfId="3" applyFont="1" applyProtection="1">
      <protection hidden="1"/>
    </xf>
    <xf numFmtId="0" fontId="3" fillId="0" borderId="0" xfId="2"/>
    <xf numFmtId="0" fontId="3" fillId="0" borderId="0" xfId="2" applyFont="1"/>
    <xf numFmtId="0" fontId="7" fillId="0" borderId="0" xfId="2" applyFont="1" applyAlignment="1">
      <alignment shrinkToFit="1"/>
    </xf>
    <xf numFmtId="0" fontId="7" fillId="0" borderId="0" xfId="2" applyFont="1"/>
    <xf numFmtId="0" fontId="32" fillId="0" borderId="0" xfId="2" applyFont="1"/>
    <xf numFmtId="0" fontId="4" fillId="0" borderId="0" xfId="2" applyFont="1"/>
    <xf numFmtId="0" fontId="3" fillId="0" borderId="0" xfId="2" applyFont="1" applyBorder="1"/>
    <xf numFmtId="3" fontId="32" fillId="0" borderId="0" xfId="2" applyNumberFormat="1" applyFont="1" applyAlignment="1">
      <alignment shrinkToFit="1"/>
    </xf>
    <xf numFmtId="4" fontId="3" fillId="0" borderId="0" xfId="2" applyNumberFormat="1" applyBorder="1"/>
    <xf numFmtId="4" fontId="3" fillId="0" borderId="0" xfId="2" applyNumberFormat="1" applyAlignment="1">
      <alignment shrinkToFit="1"/>
    </xf>
    <xf numFmtId="4" fontId="4" fillId="0" borderId="0" xfId="2" applyNumberFormat="1" applyFont="1" applyAlignment="1">
      <alignment shrinkToFit="1"/>
    </xf>
    <xf numFmtId="4" fontId="3" fillId="0" borderId="0" xfId="2" applyNumberFormat="1"/>
    <xf numFmtId="0" fontId="8" fillId="0" borderId="0" xfId="0" applyFont="1" applyFill="1"/>
    <xf numFmtId="4" fontId="8" fillId="0" borderId="0" xfId="0" applyNumberFormat="1" applyFont="1"/>
    <xf numFmtId="4" fontId="11" fillId="0" borderId="0" xfId="2" applyNumberFormat="1" applyFont="1" applyAlignment="1">
      <alignment shrinkToFit="1"/>
    </xf>
    <xf numFmtId="0" fontId="3" fillId="0" borderId="0" xfId="2" applyBorder="1"/>
    <xf numFmtId="4" fontId="3" fillId="0" borderId="0" xfId="2" applyNumberFormat="1" applyFont="1" applyBorder="1"/>
    <xf numFmtId="4" fontId="3" fillId="0" borderId="0" xfId="2" applyNumberFormat="1" applyFont="1"/>
    <xf numFmtId="0" fontId="3" fillId="0" borderId="0" xfId="2" applyFont="1" applyBorder="1" applyAlignment="1">
      <alignment shrinkToFit="1"/>
    </xf>
    <xf numFmtId="4" fontId="34" fillId="0" borderId="0" xfId="2" applyNumberFormat="1" applyFont="1"/>
    <xf numFmtId="4" fontId="34" fillId="0" borderId="0" xfId="2" applyNumberFormat="1" applyFont="1" applyAlignment="1">
      <alignment shrinkToFit="1"/>
    </xf>
    <xf numFmtId="0" fontId="37" fillId="0" borderId="0" xfId="2" applyFont="1" applyAlignment="1">
      <alignment shrinkToFit="1"/>
    </xf>
    <xf numFmtId="0" fontId="37" fillId="0" borderId="0" xfId="2" applyFont="1"/>
    <xf numFmtId="0" fontId="35" fillId="0" borderId="0" xfId="2" applyFont="1"/>
    <xf numFmtId="0" fontId="34" fillId="0" borderId="0" xfId="2" applyFont="1"/>
    <xf numFmtId="0" fontId="38" fillId="0" borderId="0" xfId="2" applyFont="1" applyFill="1" applyAlignment="1"/>
    <xf numFmtId="0" fontId="11" fillId="0" borderId="0" xfId="2" applyFont="1" applyAlignment="1">
      <alignment shrinkToFit="1"/>
    </xf>
    <xf numFmtId="0" fontId="11" fillId="0" borderId="0" xfId="2" applyFont="1" applyBorder="1"/>
    <xf numFmtId="0" fontId="11" fillId="0" borderId="0" xfId="2" applyFont="1" applyBorder="1" applyAlignment="1">
      <alignment shrinkToFit="1"/>
    </xf>
    <xf numFmtId="0" fontId="32" fillId="0" borderId="0" xfId="2" applyFont="1" applyBorder="1"/>
    <xf numFmtId="0" fontId="38" fillId="0" borderId="20" xfId="2" applyFont="1" applyFill="1" applyBorder="1" applyAlignment="1"/>
    <xf numFmtId="4" fontId="38" fillId="0" borderId="20" xfId="2" applyNumberFormat="1" applyFont="1" applyFill="1" applyBorder="1" applyAlignment="1"/>
    <xf numFmtId="4" fontId="8" fillId="0" borderId="0" xfId="2" applyNumberFormat="1" applyFont="1"/>
    <xf numFmtId="4" fontId="8" fillId="0" borderId="0" xfId="2" applyNumberFormat="1" applyFont="1" applyAlignment="1">
      <alignment shrinkToFit="1"/>
    </xf>
    <xf numFmtId="0" fontId="39" fillId="0" borderId="0" xfId="2" applyFont="1" applyBorder="1" applyAlignment="1">
      <alignment shrinkToFit="1"/>
    </xf>
    <xf numFmtId="0" fontId="39" fillId="0" borderId="0" xfId="2" applyFont="1" applyBorder="1"/>
    <xf numFmtId="0" fontId="28" fillId="0" borderId="0" xfId="2" applyFont="1" applyBorder="1"/>
    <xf numFmtId="0" fontId="28" fillId="0" borderId="0" xfId="2" applyFont="1"/>
    <xf numFmtId="4" fontId="21" fillId="0" borderId="1" xfId="2" applyNumberFormat="1" applyFont="1" applyBorder="1" applyAlignment="1">
      <alignment shrinkToFit="1"/>
    </xf>
    <xf numFmtId="0" fontId="23" fillId="0" borderId="4" xfId="2" applyFont="1" applyFill="1" applyBorder="1" applyAlignment="1">
      <alignment shrinkToFit="1"/>
    </xf>
    <xf numFmtId="4" fontId="34" fillId="0" borderId="5" xfId="2" applyNumberFormat="1" applyFont="1" applyFill="1" applyBorder="1" applyAlignment="1">
      <alignment shrinkToFit="1"/>
    </xf>
    <xf numFmtId="0" fontId="7" fillId="0" borderId="4" xfId="2" applyFont="1" applyFill="1" applyBorder="1" applyAlignment="1">
      <alignment shrinkToFit="1"/>
    </xf>
    <xf numFmtId="0" fontId="7" fillId="0" borderId="5" xfId="2" applyFont="1" applyFill="1" applyBorder="1"/>
    <xf numFmtId="0" fontId="32" fillId="0" borderId="4" xfId="2" applyFont="1" applyFill="1" applyBorder="1"/>
    <xf numFmtId="0" fontId="32" fillId="0" borderId="5" xfId="2" applyFont="1" applyFill="1" applyBorder="1"/>
    <xf numFmtId="4" fontId="16" fillId="0" borderId="44" xfId="2" applyNumberFormat="1" applyFont="1" applyFill="1" applyBorder="1" applyAlignment="1">
      <alignment shrinkToFit="1"/>
    </xf>
    <xf numFmtId="4" fontId="16" fillId="0" borderId="45" xfId="2" applyNumberFormat="1" applyFont="1" applyFill="1" applyBorder="1" applyAlignment="1">
      <alignment shrinkToFit="1"/>
    </xf>
    <xf numFmtId="4" fontId="16" fillId="0" borderId="46" xfId="2" applyNumberFormat="1" applyFont="1" applyFill="1" applyBorder="1" applyAlignment="1">
      <alignment shrinkToFit="1"/>
    </xf>
    <xf numFmtId="4" fontId="16" fillId="0" borderId="47" xfId="2" applyNumberFormat="1" applyFont="1" applyFill="1" applyBorder="1" applyAlignment="1">
      <alignment shrinkToFit="1"/>
    </xf>
    <xf numFmtId="4" fontId="16" fillId="0" borderId="0" xfId="2" applyNumberFormat="1" applyFont="1" applyFill="1" applyBorder="1" applyAlignment="1">
      <alignment shrinkToFit="1"/>
    </xf>
    <xf numFmtId="0" fontId="16" fillId="0" borderId="0" xfId="2" applyFont="1" applyFill="1" applyBorder="1" applyAlignment="1">
      <alignment shrinkToFit="1"/>
    </xf>
    <xf numFmtId="0" fontId="16" fillId="0" borderId="19" xfId="2" applyFont="1" applyFill="1" applyBorder="1"/>
    <xf numFmtId="0" fontId="9" fillId="0" borderId="0" xfId="2" applyFont="1" applyFill="1" applyBorder="1"/>
    <xf numFmtId="0" fontId="9" fillId="0" borderId="19" xfId="2" applyFont="1" applyFill="1" applyBorder="1"/>
    <xf numFmtId="4" fontId="3" fillId="0" borderId="10" xfId="2" applyNumberFormat="1" applyFill="1" applyBorder="1" applyAlignment="1">
      <alignment shrinkToFit="1"/>
    </xf>
    <xf numFmtId="4" fontId="3" fillId="0" borderId="48" xfId="2" applyNumberFormat="1" applyFill="1" applyBorder="1" applyAlignment="1">
      <alignment shrinkToFit="1"/>
    </xf>
    <xf numFmtId="4" fontId="3" fillId="0" borderId="12" xfId="2" applyNumberFormat="1" applyFill="1" applyBorder="1" applyAlignment="1">
      <alignment shrinkToFit="1"/>
    </xf>
    <xf numFmtId="0" fontId="3" fillId="0" borderId="49" xfId="2" applyFill="1" applyBorder="1"/>
    <xf numFmtId="0" fontId="3" fillId="0" borderId="20" xfId="2" applyFill="1" applyBorder="1"/>
    <xf numFmtId="0" fontId="3" fillId="0" borderId="11" xfId="2" applyFill="1" applyBorder="1"/>
    <xf numFmtId="0" fontId="3" fillId="0" borderId="10" xfId="2" applyFill="1" applyBorder="1"/>
    <xf numFmtId="4" fontId="3" fillId="0" borderId="20" xfId="2" applyNumberFormat="1" applyFill="1" applyBorder="1"/>
    <xf numFmtId="4" fontId="3" fillId="0" borderId="12" xfId="2" applyNumberFormat="1" applyFill="1" applyBorder="1"/>
    <xf numFmtId="0" fontId="7" fillId="0" borderId="20" xfId="2" applyFont="1" applyFill="1" applyBorder="1" applyAlignment="1">
      <alignment shrinkToFit="1"/>
    </xf>
    <xf numFmtId="0" fontId="7" fillId="0" borderId="12" xfId="2" applyFont="1" applyFill="1" applyBorder="1"/>
    <xf numFmtId="0" fontId="32" fillId="0" borderId="20" xfId="2" applyFont="1" applyFill="1" applyBorder="1"/>
    <xf numFmtId="0" fontId="32" fillId="0" borderId="12" xfId="2" applyFont="1" applyFill="1" applyBorder="1"/>
    <xf numFmtId="10" fontId="41" fillId="0" borderId="50" xfId="2" applyNumberFormat="1" applyFont="1" applyFill="1" applyBorder="1" applyAlignment="1" applyProtection="1">
      <alignment vertical="top" shrinkToFit="1"/>
    </xf>
    <xf numFmtId="10" fontId="41" fillId="0" borderId="51" xfId="2" applyNumberFormat="1" applyFont="1" applyFill="1" applyBorder="1" applyAlignment="1" applyProtection="1">
      <alignment vertical="top" shrinkToFit="1"/>
    </xf>
    <xf numFmtId="10" fontId="41" fillId="0" borderId="52" xfId="2" applyNumberFormat="1" applyFont="1" applyFill="1" applyBorder="1" applyAlignment="1" applyProtection="1">
      <alignment vertical="top" shrinkToFit="1"/>
    </xf>
    <xf numFmtId="0" fontId="3" fillId="0" borderId="50" xfId="2" applyFont="1" applyFill="1" applyBorder="1"/>
    <xf numFmtId="0" fontId="3" fillId="0" borderId="51" xfId="2" applyFont="1" applyFill="1" applyBorder="1"/>
    <xf numFmtId="0" fontId="3" fillId="0" borderId="54" xfId="2" applyFont="1" applyFill="1" applyBorder="1"/>
    <xf numFmtId="4" fontId="3" fillId="0" borderId="50" xfId="2" applyNumberFormat="1" applyFont="1" applyFill="1" applyBorder="1"/>
    <xf numFmtId="0" fontId="7" fillId="0" borderId="54" xfId="2" applyFont="1" applyFill="1" applyBorder="1" applyAlignment="1">
      <alignment shrinkToFit="1"/>
    </xf>
    <xf numFmtId="0" fontId="7" fillId="0" borderId="52" xfId="2" applyFont="1" applyFill="1" applyBorder="1"/>
    <xf numFmtId="0" fontId="3" fillId="0" borderId="52" xfId="2" applyFont="1" applyFill="1" applyBorder="1"/>
    <xf numFmtId="4" fontId="11" fillId="0" borderId="17" xfId="2" applyNumberFormat="1" applyFont="1" applyFill="1" applyBorder="1" applyAlignment="1">
      <alignment shrinkToFit="1"/>
    </xf>
    <xf numFmtId="4" fontId="11" fillId="0" borderId="57" xfId="2" applyNumberFormat="1" applyFont="1" applyFill="1" applyBorder="1" applyAlignment="1">
      <alignment shrinkToFit="1"/>
    </xf>
    <xf numFmtId="4" fontId="11" fillId="0" borderId="19" xfId="2" applyNumberFormat="1" applyFont="1" applyFill="1" applyBorder="1" applyAlignment="1">
      <alignment shrinkToFit="1"/>
    </xf>
    <xf numFmtId="4" fontId="11" fillId="0" borderId="17" xfId="2" applyNumberFormat="1" applyFont="1" applyBorder="1" applyAlignment="1">
      <alignment shrinkToFit="1"/>
    </xf>
    <xf numFmtId="4" fontId="11" fillId="0" borderId="57" xfId="2" applyNumberFormat="1" applyFont="1" applyBorder="1" applyAlignment="1">
      <alignment shrinkToFit="1"/>
    </xf>
    <xf numFmtId="4" fontId="3" fillId="0" borderId="17" xfId="2" applyNumberFormat="1" applyFont="1" applyFill="1" applyBorder="1"/>
    <xf numFmtId="0" fontId="11" fillId="0" borderId="0" xfId="2" applyFont="1" applyFill="1" applyBorder="1" applyAlignment="1">
      <alignment shrinkToFit="1"/>
    </xf>
    <xf numFmtId="0" fontId="11" fillId="0" borderId="19" xfId="2" applyFont="1" applyFill="1" applyBorder="1"/>
    <xf numFmtId="0" fontId="3" fillId="0" borderId="60" xfId="2" applyFont="1" applyFill="1" applyBorder="1"/>
    <xf numFmtId="0" fontId="3" fillId="0" borderId="0" xfId="2" applyFont="1" applyFill="1" applyBorder="1"/>
    <xf numFmtId="0" fontId="3" fillId="0" borderId="19" xfId="2" applyFont="1" applyFill="1" applyBorder="1"/>
    <xf numFmtId="10" fontId="41" fillId="0" borderId="50" xfId="2" applyNumberFormat="1" applyFont="1" applyFill="1" applyBorder="1" applyAlignment="1" applyProtection="1">
      <alignment shrinkToFit="1"/>
    </xf>
    <xf numFmtId="10" fontId="41" fillId="0" borderId="51" xfId="2" applyNumberFormat="1" applyFont="1" applyFill="1" applyBorder="1" applyAlignment="1" applyProtection="1">
      <alignment shrinkToFit="1"/>
    </xf>
    <xf numFmtId="10" fontId="41" fillId="0" borderId="52" xfId="2" applyNumberFormat="1" applyFont="1" applyFill="1" applyBorder="1" applyAlignment="1" applyProtection="1">
      <alignment shrinkToFit="1"/>
    </xf>
    <xf numFmtId="0" fontId="11" fillId="0" borderId="54" xfId="2" applyFont="1" applyFill="1" applyBorder="1" applyAlignment="1">
      <alignment shrinkToFit="1"/>
    </xf>
    <xf numFmtId="0" fontId="11" fillId="0" borderId="52" xfId="2" applyFont="1" applyFill="1" applyBorder="1"/>
    <xf numFmtId="4" fontId="11" fillId="0" borderId="62" xfId="2" applyNumberFormat="1" applyFont="1" applyFill="1" applyBorder="1" applyAlignment="1">
      <alignment shrinkToFit="1"/>
    </xf>
    <xf numFmtId="4" fontId="11" fillId="0" borderId="60" xfId="2" applyNumberFormat="1" applyFont="1" applyFill="1" applyBorder="1" applyAlignment="1">
      <alignment shrinkToFit="1"/>
    </xf>
    <xf numFmtId="4" fontId="11" fillId="0" borderId="63" xfId="2" applyNumberFormat="1" applyFont="1" applyFill="1" applyBorder="1" applyAlignment="1">
      <alignment shrinkToFit="1"/>
    </xf>
    <xf numFmtId="4" fontId="3" fillId="0" borderId="62" xfId="2" applyNumberFormat="1" applyFont="1" applyFill="1" applyBorder="1"/>
    <xf numFmtId="0" fontId="11" fillId="0" borderId="66" xfId="2" applyFont="1" applyFill="1" applyBorder="1" applyAlignment="1">
      <alignment shrinkToFit="1"/>
    </xf>
    <xf numFmtId="0" fontId="11" fillId="0" borderId="63" xfId="2" applyFont="1" applyFill="1" applyBorder="1"/>
    <xf numFmtId="0" fontId="3" fillId="0" borderId="63" xfId="2" applyFont="1" applyFill="1" applyBorder="1"/>
    <xf numFmtId="0" fontId="3" fillId="0" borderId="57" xfId="2" applyFont="1" applyFill="1" applyBorder="1"/>
    <xf numFmtId="0" fontId="3" fillId="0" borderId="66" xfId="2" applyFont="1" applyFill="1" applyBorder="1"/>
    <xf numFmtId="4" fontId="41" fillId="0" borderId="63" xfId="2" applyNumberFormat="1" applyFont="1" applyFill="1" applyBorder="1" applyAlignment="1" applyProtection="1">
      <alignment shrinkToFit="1"/>
    </xf>
    <xf numFmtId="4" fontId="3" fillId="4" borderId="0" xfId="2" applyNumberFormat="1" applyFont="1" applyFill="1"/>
    <xf numFmtId="10" fontId="41" fillId="0" borderId="17" xfId="2" applyNumberFormat="1" applyFont="1" applyFill="1" applyBorder="1" applyAlignment="1" applyProtection="1">
      <alignment shrinkToFit="1"/>
    </xf>
    <xf numFmtId="10" fontId="41" fillId="0" borderId="57" xfId="2" applyNumberFormat="1" applyFont="1" applyFill="1" applyBorder="1" applyAlignment="1" applyProtection="1">
      <alignment shrinkToFit="1"/>
    </xf>
    <xf numFmtId="10" fontId="41" fillId="0" borderId="19" xfId="2" applyNumberFormat="1" applyFont="1" applyFill="1" applyBorder="1" applyAlignment="1" applyProtection="1">
      <alignment shrinkToFit="1"/>
    </xf>
    <xf numFmtId="4" fontId="41" fillId="0" borderId="19" xfId="2" applyNumberFormat="1" applyFont="1" applyFill="1" applyBorder="1" applyAlignment="1" applyProtection="1">
      <alignment shrinkToFit="1"/>
    </xf>
    <xf numFmtId="0" fontId="3" fillId="5" borderId="0" xfId="2" applyFill="1"/>
    <xf numFmtId="4" fontId="3" fillId="5" borderId="0" xfId="2" applyNumberFormat="1" applyFont="1" applyFill="1"/>
    <xf numFmtId="10" fontId="41" fillId="5" borderId="50" xfId="2" applyNumberFormat="1" applyFont="1" applyFill="1" applyBorder="1" applyAlignment="1" applyProtection="1">
      <alignment shrinkToFit="1"/>
    </xf>
    <xf numFmtId="10" fontId="41" fillId="5" borderId="51" xfId="2" applyNumberFormat="1" applyFont="1" applyFill="1" applyBorder="1" applyAlignment="1" applyProtection="1">
      <alignment shrinkToFit="1"/>
    </xf>
    <xf numFmtId="10" fontId="41" fillId="5" borderId="52" xfId="2" applyNumberFormat="1" applyFont="1" applyFill="1" applyBorder="1" applyAlignment="1" applyProtection="1">
      <alignment shrinkToFit="1"/>
    </xf>
    <xf numFmtId="0" fontId="3" fillId="5" borderId="50" xfId="2" applyFont="1" applyFill="1" applyBorder="1"/>
    <xf numFmtId="0" fontId="3" fillId="5" borderId="51" xfId="2" applyFont="1" applyFill="1" applyBorder="1"/>
    <xf numFmtId="0" fontId="3" fillId="5" borderId="54" xfId="2" applyFont="1" applyFill="1" applyBorder="1"/>
    <xf numFmtId="4" fontId="3" fillId="5" borderId="50" xfId="2" applyNumberFormat="1" applyFont="1" applyFill="1" applyBorder="1"/>
    <xf numFmtId="0" fontId="7" fillId="5" borderId="54" xfId="2" applyFont="1" applyFill="1" applyBorder="1" applyAlignment="1">
      <alignment shrinkToFit="1"/>
    </xf>
    <xf numFmtId="0" fontId="7" fillId="5" borderId="52" xfId="2" applyFont="1" applyFill="1" applyBorder="1"/>
    <xf numFmtId="0" fontId="3" fillId="5" borderId="52" xfId="2" applyFont="1" applyFill="1" applyBorder="1"/>
    <xf numFmtId="4" fontId="3" fillId="5" borderId="0" xfId="2" applyNumberFormat="1" applyFill="1"/>
    <xf numFmtId="4" fontId="11" fillId="5" borderId="17" xfId="2" applyNumberFormat="1" applyFont="1" applyFill="1" applyBorder="1" applyAlignment="1">
      <alignment shrinkToFit="1"/>
    </xf>
    <xf numFmtId="4" fontId="11" fillId="5" borderId="57" xfId="2" applyNumberFormat="1" applyFont="1" applyFill="1" applyBorder="1" applyAlignment="1">
      <alignment shrinkToFit="1"/>
    </xf>
    <xf numFmtId="4" fontId="11" fillId="5" borderId="19" xfId="2" applyNumberFormat="1" applyFont="1" applyFill="1" applyBorder="1" applyAlignment="1">
      <alignment shrinkToFit="1"/>
    </xf>
    <xf numFmtId="4" fontId="3" fillId="5" borderId="17" xfId="2" applyNumberFormat="1" applyFont="1" applyFill="1" applyBorder="1"/>
    <xf numFmtId="0" fontId="11" fillId="5" borderId="0" xfId="2" applyFont="1" applyFill="1" applyBorder="1" applyAlignment="1">
      <alignment shrinkToFit="1"/>
    </xf>
    <xf numFmtId="0" fontId="11" fillId="5" borderId="19" xfId="2" applyFont="1" applyFill="1" applyBorder="1"/>
    <xf numFmtId="0" fontId="3" fillId="5" borderId="60" xfId="2" applyFont="1" applyFill="1" applyBorder="1"/>
    <xf numFmtId="0" fontId="3" fillId="5" borderId="0" xfId="2" applyFont="1" applyFill="1" applyBorder="1"/>
    <xf numFmtId="0" fontId="3" fillId="5" borderId="19" xfId="2" applyFont="1" applyFill="1" applyBorder="1"/>
    <xf numFmtId="0" fontId="7" fillId="0" borderId="66" xfId="2" applyFont="1" applyFill="1" applyBorder="1" applyAlignment="1">
      <alignment shrinkToFit="1"/>
    </xf>
    <xf numFmtId="0" fontId="7" fillId="0" borderId="63" xfId="2" applyFont="1" applyFill="1" applyBorder="1"/>
    <xf numFmtId="0" fontId="7" fillId="0" borderId="0" xfId="2" applyFont="1" applyFill="1" applyBorder="1" applyAlignment="1">
      <alignment shrinkToFit="1"/>
    </xf>
    <xf numFmtId="0" fontId="7" fillId="0" borderId="19" xfId="2" applyFont="1" applyFill="1" applyBorder="1"/>
    <xf numFmtId="10" fontId="41" fillId="0" borderId="15" xfId="2" applyNumberFormat="1" applyFont="1" applyFill="1" applyBorder="1" applyAlignment="1" applyProtection="1">
      <alignment shrinkToFit="1"/>
    </xf>
    <xf numFmtId="10" fontId="41" fillId="0" borderId="69" xfId="2" applyNumberFormat="1" applyFont="1" applyFill="1" applyBorder="1" applyAlignment="1" applyProtection="1">
      <alignment shrinkToFit="1"/>
    </xf>
    <xf numFmtId="10" fontId="41" fillId="0" borderId="5" xfId="2" applyNumberFormat="1" applyFont="1" applyFill="1" applyBorder="1" applyAlignment="1" applyProtection="1">
      <alignment shrinkToFit="1"/>
    </xf>
    <xf numFmtId="0" fontId="3" fillId="0" borderId="15" xfId="2" applyFont="1" applyFill="1" applyBorder="1"/>
    <xf numFmtId="0" fontId="3" fillId="0" borderId="69" xfId="2" applyFont="1" applyFill="1" applyBorder="1"/>
    <xf numFmtId="0" fontId="3" fillId="0" borderId="5" xfId="2" applyFont="1" applyFill="1" applyBorder="1"/>
    <xf numFmtId="4" fontId="3" fillId="0" borderId="15" xfId="2" applyNumberFormat="1" applyFont="1" applyFill="1" applyBorder="1" applyAlignment="1">
      <alignment shrinkToFit="1"/>
    </xf>
    <xf numFmtId="0" fontId="3" fillId="0" borderId="4" xfId="2" applyFont="1" applyFill="1" applyBorder="1"/>
    <xf numFmtId="4" fontId="11" fillId="0" borderId="62" xfId="2" applyNumberFormat="1" applyFont="1" applyBorder="1" applyAlignment="1">
      <alignment shrinkToFit="1"/>
    </xf>
    <xf numFmtId="4" fontId="11" fillId="0" borderId="60" xfId="2" applyNumberFormat="1" applyFont="1" applyBorder="1" applyAlignment="1">
      <alignment shrinkToFit="1"/>
    </xf>
    <xf numFmtId="4" fontId="3" fillId="0" borderId="50" xfId="2" applyNumberFormat="1" applyFont="1" applyFill="1" applyBorder="1" applyAlignment="1">
      <alignment shrinkToFit="1"/>
    </xf>
    <xf numFmtId="4" fontId="3" fillId="0" borderId="62" xfId="2" applyNumberFormat="1" applyFont="1" applyFill="1" applyBorder="1" applyAlignment="1">
      <alignment shrinkToFit="1"/>
    </xf>
    <xf numFmtId="4" fontId="3" fillId="0" borderId="17" xfId="2" applyNumberFormat="1" applyFont="1" applyFill="1" applyBorder="1" applyAlignment="1">
      <alignment shrinkToFit="1"/>
    </xf>
    <xf numFmtId="0" fontId="42" fillId="0" borderId="0" xfId="2" applyFont="1" applyFill="1"/>
    <xf numFmtId="4" fontId="3" fillId="5" borderId="17" xfId="2" applyNumberFormat="1" applyFont="1" applyFill="1" applyBorder="1" applyAlignment="1">
      <alignment shrinkToFit="1"/>
    </xf>
    <xf numFmtId="0" fontId="7" fillId="5" borderId="0" xfId="2" applyFont="1" applyFill="1" applyBorder="1" applyAlignment="1">
      <alignment shrinkToFit="1"/>
    </xf>
    <xf numFmtId="0" fontId="7" fillId="5" borderId="19" xfId="2" applyFont="1" applyFill="1" applyBorder="1"/>
    <xf numFmtId="0" fontId="3" fillId="0" borderId="17" xfId="2" applyFont="1" applyFill="1" applyBorder="1"/>
    <xf numFmtId="4" fontId="3" fillId="0" borderId="0" xfId="2" applyNumberFormat="1" applyFont="1" applyFill="1"/>
    <xf numFmtId="0" fontId="7" fillId="0" borderId="63" xfId="2" applyFont="1" applyFill="1" applyBorder="1" applyAlignment="1">
      <alignment shrinkToFit="1"/>
    </xf>
    <xf numFmtId="4" fontId="3" fillId="0" borderId="10" xfId="2" applyNumberFormat="1" applyFont="1" applyFill="1" applyBorder="1"/>
    <xf numFmtId="0" fontId="7" fillId="0" borderId="15" xfId="2" applyFont="1" applyFill="1" applyBorder="1" applyAlignment="1">
      <alignment horizontal="center" vertical="justify"/>
    </xf>
    <xf numFmtId="0" fontId="11" fillId="0" borderId="72" xfId="2" applyFont="1" applyFill="1" applyBorder="1" applyAlignment="1" applyProtection="1">
      <alignment shrinkToFit="1"/>
    </xf>
    <xf numFmtId="0" fontId="11" fillId="0" borderId="5" xfId="2" applyFont="1" applyFill="1" applyBorder="1" applyAlignment="1" applyProtection="1">
      <alignment shrinkToFit="1"/>
    </xf>
    <xf numFmtId="0" fontId="3" fillId="0" borderId="73" xfId="2" applyFont="1" applyFill="1" applyBorder="1" applyAlignment="1">
      <alignment horizontal="center"/>
    </xf>
    <xf numFmtId="0" fontId="3" fillId="0" borderId="4" xfId="2" applyFont="1" applyFill="1" applyBorder="1" applyAlignment="1">
      <alignment horizontal="center" shrinkToFit="1"/>
    </xf>
    <xf numFmtId="0" fontId="3" fillId="0" borderId="16" xfId="2" applyFont="1" applyFill="1" applyBorder="1" applyAlignment="1">
      <alignment vertical="justify" wrapText="1"/>
    </xf>
    <xf numFmtId="0" fontId="9" fillId="0" borderId="4" xfId="2" applyFont="1" applyFill="1" applyBorder="1" applyAlignment="1">
      <alignment vertical="justify" wrapText="1"/>
    </xf>
    <xf numFmtId="0" fontId="38" fillId="0" borderId="15" xfId="2" applyFont="1" applyFill="1" applyBorder="1" applyAlignment="1">
      <alignment horizontal="center" vertical="justify"/>
    </xf>
    <xf numFmtId="0" fontId="3" fillId="0" borderId="70" xfId="2" applyFont="1" applyFill="1" applyBorder="1"/>
    <xf numFmtId="0" fontId="16" fillId="0" borderId="4" xfId="2" applyFont="1" applyFill="1" applyBorder="1" applyAlignment="1">
      <alignment shrinkToFit="1"/>
    </xf>
    <xf numFmtId="0" fontId="16" fillId="0" borderId="5" xfId="2" applyFont="1" applyFill="1" applyBorder="1"/>
    <xf numFmtId="0" fontId="28" fillId="0" borderId="71" xfId="2" applyFont="1" applyFill="1" applyBorder="1"/>
    <xf numFmtId="0" fontId="8" fillId="0" borderId="4" xfId="2" applyFont="1" applyFill="1" applyBorder="1"/>
    <xf numFmtId="0" fontId="8" fillId="0" borderId="5" xfId="2" applyFont="1" applyFill="1" applyBorder="1"/>
    <xf numFmtId="0" fontId="7" fillId="0" borderId="47" xfId="2" applyFont="1" applyFill="1" applyBorder="1" applyAlignment="1">
      <alignment horizontal="center" vertical="top" wrapText="1"/>
    </xf>
    <xf numFmtId="0" fontId="3" fillId="0" borderId="75" xfId="2" applyFont="1" applyFill="1" applyBorder="1" applyAlignment="1">
      <alignment vertical="top" wrapText="1"/>
    </xf>
    <xf numFmtId="0" fontId="8" fillId="0" borderId="0" xfId="2" applyFont="1" applyFill="1" applyBorder="1" applyAlignment="1">
      <alignment vertical="top" wrapText="1"/>
    </xf>
    <xf numFmtId="0" fontId="28" fillId="0" borderId="17" xfId="2" applyFont="1" applyFill="1" applyBorder="1" applyAlignment="1">
      <alignment horizontal="center"/>
    </xf>
    <xf numFmtId="0" fontId="28" fillId="0" borderId="58" xfId="2" applyFont="1" applyFill="1" applyBorder="1" applyAlignment="1">
      <alignment horizontal="center"/>
    </xf>
    <xf numFmtId="0" fontId="28" fillId="0" borderId="19" xfId="2" applyFont="1" applyFill="1" applyBorder="1" applyAlignment="1">
      <alignment horizontal="center"/>
    </xf>
    <xf numFmtId="0" fontId="28" fillId="0" borderId="68" xfId="2" applyFont="1" applyFill="1" applyBorder="1"/>
    <xf numFmtId="0" fontId="8" fillId="0" borderId="0" xfId="2" applyFont="1" applyFill="1" applyBorder="1" applyAlignment="1">
      <alignment horizontal="center"/>
    </xf>
    <xf numFmtId="0" fontId="8" fillId="0" borderId="19" xfId="2" applyFont="1" applyFill="1" applyBorder="1"/>
    <xf numFmtId="0" fontId="28" fillId="0" borderId="10" xfId="2" applyFont="1" applyFill="1" applyBorder="1" applyAlignment="1">
      <alignment horizontal="center"/>
    </xf>
    <xf numFmtId="0" fontId="28" fillId="0" borderId="77" xfId="2" applyFont="1" applyFill="1" applyBorder="1" applyAlignment="1">
      <alignment horizontal="center"/>
    </xf>
    <xf numFmtId="0" fontId="28" fillId="0" borderId="12" xfId="2" applyFont="1" applyFill="1" applyBorder="1" applyAlignment="1">
      <alignment horizontal="center"/>
    </xf>
    <xf numFmtId="0" fontId="16" fillId="0" borderId="20" xfId="2" applyFont="1" applyFill="1" applyBorder="1" applyAlignment="1">
      <alignment shrinkToFit="1"/>
    </xf>
    <xf numFmtId="0" fontId="16" fillId="0" borderId="12" xfId="2" applyFont="1" applyFill="1" applyBorder="1"/>
    <xf numFmtId="0" fontId="28" fillId="0" borderId="78" xfId="2" applyFont="1" applyFill="1" applyBorder="1"/>
    <xf numFmtId="0" fontId="8" fillId="0" borderId="20" xfId="2" applyFont="1" applyFill="1" applyBorder="1" applyAlignment="1">
      <alignment horizontal="center"/>
    </xf>
    <xf numFmtId="0" fontId="8" fillId="0" borderId="12" xfId="2" applyFont="1" applyFill="1" applyBorder="1"/>
    <xf numFmtId="0" fontId="3" fillId="0" borderId="0" xfId="2" applyAlignment="1">
      <alignment horizontal="right"/>
    </xf>
    <xf numFmtId="0" fontId="45" fillId="0" borderId="0" xfId="2" applyFont="1" applyAlignment="1"/>
    <xf numFmtId="0" fontId="45" fillId="0" borderId="0" xfId="2" applyFont="1" applyAlignment="1">
      <alignment horizontal="justify" vertical="justify" shrinkToFit="1"/>
    </xf>
    <xf numFmtId="0" fontId="45" fillId="0" borderId="0" xfId="2" applyFont="1" applyAlignment="1">
      <alignment horizontal="justify" vertical="justify"/>
    </xf>
    <xf numFmtId="0" fontId="11" fillId="0" borderId="0" xfId="2" applyFont="1" applyAlignment="1">
      <alignment horizontal="right"/>
    </xf>
    <xf numFmtId="0" fontId="47" fillId="0" borderId="0" xfId="2" applyFont="1" applyAlignment="1">
      <alignment horizontal="right"/>
    </xf>
    <xf numFmtId="0" fontId="0" fillId="0" borderId="0" xfId="0" applyAlignment="1">
      <alignment wrapText="1"/>
    </xf>
    <xf numFmtId="0" fontId="4" fillId="0" borderId="0" xfId="0" applyFont="1" applyFill="1" applyAlignment="1">
      <alignment horizontal="left" wrapText="1"/>
    </xf>
    <xf numFmtId="0" fontId="0" fillId="0" borderId="0" xfId="0" applyFill="1"/>
    <xf numFmtId="49" fontId="32" fillId="0" borderId="0" xfId="0" applyNumberFormat="1" applyFont="1" applyFill="1" applyAlignment="1">
      <alignment horizontal="left"/>
    </xf>
    <xf numFmtId="0" fontId="3" fillId="0" borderId="0" xfId="2" applyFill="1"/>
    <xf numFmtId="0" fontId="3" fillId="0" borderId="0" xfId="2" applyFont="1" applyFill="1"/>
    <xf numFmtId="0" fontId="4" fillId="0" borderId="0" xfId="2" applyFont="1" applyAlignment="1">
      <alignment horizontal="left"/>
    </xf>
    <xf numFmtId="0" fontId="48" fillId="0" borderId="0" xfId="2" applyFont="1"/>
    <xf numFmtId="4" fontId="3" fillId="0" borderId="7" xfId="1" applyNumberFormat="1" applyFont="1" applyFill="1" applyBorder="1" applyAlignment="1" applyProtection="1">
      <alignment shrinkToFit="1"/>
      <protection hidden="1"/>
    </xf>
    <xf numFmtId="4" fontId="3" fillId="0" borderId="6" xfId="1" applyNumberFormat="1" applyFont="1" applyFill="1" applyBorder="1" applyAlignment="1" applyProtection="1">
      <alignment shrinkToFit="1"/>
      <protection hidden="1"/>
    </xf>
    <xf numFmtId="4" fontId="4" fillId="0" borderId="0" xfId="1" applyNumberFormat="1" applyFont="1" applyBorder="1" applyProtection="1">
      <protection hidden="1"/>
    </xf>
    <xf numFmtId="4" fontId="7" fillId="0" borderId="19" xfId="2" applyNumberFormat="1" applyFont="1" applyFill="1" applyBorder="1" applyAlignment="1">
      <alignment shrinkToFit="1"/>
    </xf>
    <xf numFmtId="4" fontId="7" fillId="0" borderId="58" xfId="2" applyNumberFormat="1" applyFont="1" applyFill="1" applyBorder="1" applyAlignment="1">
      <alignment shrinkToFit="1"/>
    </xf>
    <xf numFmtId="4" fontId="7" fillId="0" borderId="52" xfId="2" applyNumberFormat="1" applyFont="1" applyFill="1" applyBorder="1" applyAlignment="1">
      <alignment shrinkToFit="1"/>
    </xf>
    <xf numFmtId="4" fontId="7" fillId="0" borderId="55" xfId="2" applyNumberFormat="1" applyFont="1" applyFill="1" applyBorder="1" applyAlignment="1">
      <alignment shrinkToFit="1"/>
    </xf>
    <xf numFmtId="4" fontId="7" fillId="0" borderId="63" xfId="2" applyNumberFormat="1" applyFont="1" applyFill="1" applyBorder="1" applyAlignment="1">
      <alignment shrinkToFit="1"/>
    </xf>
    <xf numFmtId="4" fontId="7" fillId="0" borderId="65" xfId="2" applyNumberFormat="1" applyFont="1" applyFill="1" applyBorder="1" applyAlignment="1">
      <alignment shrinkToFit="1"/>
    </xf>
    <xf numFmtId="4" fontId="7" fillId="5" borderId="19" xfId="2" applyNumberFormat="1" applyFont="1" applyFill="1" applyBorder="1" applyAlignment="1">
      <alignment shrinkToFit="1"/>
    </xf>
    <xf numFmtId="4" fontId="7" fillId="5" borderId="58" xfId="2" applyNumberFormat="1" applyFont="1" applyFill="1" applyBorder="1" applyAlignment="1">
      <alignment shrinkToFit="1"/>
    </xf>
    <xf numFmtId="4" fontId="7" fillId="0" borderId="63" xfId="2" applyNumberFormat="1" applyFont="1" applyFill="1" applyBorder="1"/>
    <xf numFmtId="4" fontId="7" fillId="0" borderId="65" xfId="2" applyNumberFormat="1" applyFont="1" applyFill="1" applyBorder="1"/>
    <xf numFmtId="4" fontId="7" fillId="0" borderId="5" xfId="2" applyNumberFormat="1" applyFont="1" applyFill="1" applyBorder="1" applyAlignment="1">
      <alignment shrinkToFit="1"/>
    </xf>
    <xf numFmtId="4" fontId="7" fillId="0" borderId="70" xfId="2" applyNumberFormat="1" applyFont="1" applyFill="1" applyBorder="1" applyAlignment="1">
      <alignment shrinkToFit="1"/>
    </xf>
    <xf numFmtId="4" fontId="7" fillId="0" borderId="19" xfId="2" applyNumberFormat="1" applyFont="1" applyFill="1" applyBorder="1"/>
    <xf numFmtId="4" fontId="7" fillId="0" borderId="58" xfId="2" applyNumberFormat="1" applyFont="1" applyFill="1" applyBorder="1"/>
    <xf numFmtId="4" fontId="7" fillId="0" borderId="52" xfId="2" applyNumberFormat="1" applyFont="1" applyFill="1" applyBorder="1"/>
    <xf numFmtId="4" fontId="7" fillId="0" borderId="55" xfId="2" applyNumberFormat="1" applyFont="1" applyFill="1" applyBorder="1"/>
    <xf numFmtId="4" fontId="7" fillId="5" borderId="19" xfId="2" applyNumberFormat="1" applyFont="1" applyFill="1" applyBorder="1"/>
    <xf numFmtId="4" fontId="7" fillId="5" borderId="58" xfId="2" applyNumberFormat="1" applyFont="1" applyFill="1" applyBorder="1"/>
    <xf numFmtId="4" fontId="7" fillId="5" borderId="52" xfId="2" applyNumberFormat="1" applyFont="1" applyFill="1" applyBorder="1"/>
    <xf numFmtId="4" fontId="7" fillId="5" borderId="55" xfId="2" applyNumberFormat="1" applyFont="1" applyFill="1" applyBorder="1"/>
    <xf numFmtId="4" fontId="7" fillId="0" borderId="0" xfId="2" applyNumberFormat="1" applyFont="1" applyFill="1" applyBorder="1"/>
    <xf numFmtId="4" fontId="7" fillId="0" borderId="18" xfId="2" applyNumberFormat="1" applyFont="1" applyFill="1" applyBorder="1"/>
    <xf numFmtId="4" fontId="7" fillId="0" borderId="54" xfId="2" applyNumberFormat="1" applyFont="1" applyFill="1" applyBorder="1"/>
    <xf numFmtId="4" fontId="7" fillId="0" borderId="53" xfId="2" applyNumberFormat="1" applyFont="1" applyFill="1" applyBorder="1"/>
    <xf numFmtId="4" fontId="7" fillId="0" borderId="64" xfId="2" applyNumberFormat="1" applyFont="1" applyFill="1" applyBorder="1"/>
    <xf numFmtId="4" fontId="7" fillId="5" borderId="18" xfId="2" applyNumberFormat="1" applyFont="1" applyFill="1" applyBorder="1"/>
    <xf numFmtId="4" fontId="7" fillId="0" borderId="5" xfId="2" applyNumberFormat="1" applyFont="1" applyFill="1" applyBorder="1"/>
    <xf numFmtId="4" fontId="7" fillId="0" borderId="16" xfId="2" applyNumberFormat="1" applyFont="1" applyFill="1" applyBorder="1"/>
    <xf numFmtId="4" fontId="7" fillId="5" borderId="53" xfId="2" applyNumberFormat="1" applyFont="1" applyFill="1" applyBorder="1"/>
    <xf numFmtId="4" fontId="2" fillId="0" borderId="0" xfId="2" applyNumberFormat="1" applyFont="1" applyAlignment="1">
      <alignment shrinkToFit="1"/>
    </xf>
    <xf numFmtId="4" fontId="17" fillId="0" borderId="0" xfId="1" applyNumberFormat="1" applyFont="1" applyFill="1" applyBorder="1" applyAlignment="1" applyProtection="1">
      <alignment shrinkToFit="1"/>
      <protection hidden="1"/>
    </xf>
    <xf numFmtId="4" fontId="2" fillId="0" borderId="0" xfId="1" applyNumberFormat="1"/>
    <xf numFmtId="0" fontId="2" fillId="0" borderId="0" xfId="1" applyFont="1" applyBorder="1" applyAlignment="1" applyProtection="1">
      <alignment horizontal="center"/>
      <protection hidden="1"/>
    </xf>
    <xf numFmtId="0" fontId="32" fillId="0" borderId="0" xfId="2" applyFont="1" applyAlignment="1">
      <alignment horizontal="left"/>
    </xf>
    <xf numFmtId="0" fontId="32" fillId="0" borderId="0" xfId="2" applyFont="1" applyAlignment="1">
      <alignment horizontal="right"/>
    </xf>
    <xf numFmtId="0" fontId="8" fillId="0" borderId="0" xfId="2" applyFont="1"/>
    <xf numFmtId="0" fontId="2" fillId="0" borderId="0" xfId="2" applyFont="1"/>
    <xf numFmtId="0" fontId="2" fillId="0" borderId="0" xfId="2" applyFont="1" applyAlignment="1">
      <alignment horizontal="right"/>
    </xf>
    <xf numFmtId="0" fontId="11" fillId="0" borderId="0" xfId="2" applyFont="1" applyAlignment="1">
      <alignment horizontal="center" wrapText="1"/>
    </xf>
    <xf numFmtId="4" fontId="3" fillId="0" borderId="0" xfId="2" applyNumberFormat="1" applyFont="1" applyAlignment="1">
      <alignment shrinkToFit="1"/>
    </xf>
    <xf numFmtId="3" fontId="2" fillId="6" borderId="0" xfId="2" applyNumberFormat="1" applyFont="1" applyFill="1"/>
    <xf numFmtId="0" fontId="2" fillId="6" borderId="0" xfId="2" applyFont="1" applyFill="1"/>
    <xf numFmtId="4" fontId="50" fillId="7" borderId="0" xfId="2" applyNumberFormat="1" applyFont="1" applyFill="1"/>
    <xf numFmtId="4" fontId="2" fillId="7" borderId="0" xfId="2" applyNumberFormat="1" applyFont="1" applyFill="1"/>
    <xf numFmtId="0" fontId="2" fillId="2" borderId="0" xfId="1" applyFont="1" applyFill="1" applyBorder="1" applyProtection="1">
      <protection hidden="1"/>
    </xf>
    <xf numFmtId="4" fontId="8" fillId="0" borderId="0" xfId="1" applyNumberFormat="1" applyFont="1"/>
    <xf numFmtId="4" fontId="52" fillId="0" borderId="3" xfId="1" applyNumberFormat="1" applyFont="1" applyBorder="1" applyAlignment="1" applyProtection="1">
      <alignment shrinkToFit="1"/>
      <protection hidden="1"/>
    </xf>
    <xf numFmtId="4" fontId="49" fillId="0" borderId="6" xfId="1" applyNumberFormat="1" applyFont="1" applyBorder="1" applyAlignment="1" applyProtection="1">
      <alignment shrinkToFit="1"/>
      <protection hidden="1"/>
    </xf>
    <xf numFmtId="4" fontId="4" fillId="0" borderId="0" xfId="3" applyNumberFormat="1" applyFont="1" applyBorder="1" applyProtection="1">
      <protection hidden="1"/>
    </xf>
    <xf numFmtId="4" fontId="3" fillId="0" borderId="0" xfId="1" applyNumberFormat="1" applyFont="1" applyBorder="1" applyProtection="1">
      <protection hidden="1"/>
    </xf>
    <xf numFmtId="164" fontId="2" fillId="0" borderId="0" xfId="1" applyNumberFormat="1"/>
    <xf numFmtId="0" fontId="3" fillId="0" borderId="0" xfId="1" applyFont="1" applyBorder="1" applyAlignment="1" applyProtection="1">
      <alignment vertical="top"/>
      <protection locked="0"/>
    </xf>
    <xf numFmtId="0" fontId="2" fillId="0" borderId="0" xfId="1" applyFont="1" applyBorder="1" applyAlignment="1" applyProtection="1">
      <protection locked="0"/>
    </xf>
    <xf numFmtId="164" fontId="2" fillId="0" borderId="0" xfId="1" applyNumberFormat="1" applyAlignment="1">
      <alignment shrinkToFit="1"/>
    </xf>
    <xf numFmtId="4" fontId="2" fillId="0" borderId="0" xfId="1" applyNumberFormat="1" applyAlignment="1">
      <alignment shrinkToFit="1"/>
    </xf>
    <xf numFmtId="0" fontId="31" fillId="0" borderId="0" xfId="1" applyFont="1" applyAlignment="1" applyProtection="1">
      <protection hidden="1"/>
    </xf>
    <xf numFmtId="0" fontId="19" fillId="0" borderId="0" xfId="1" applyFont="1" applyProtection="1">
      <protection hidden="1"/>
    </xf>
    <xf numFmtId="0" fontId="53" fillId="0" borderId="0" xfId="1" applyFont="1" applyBorder="1" applyAlignment="1" applyProtection="1">
      <alignment horizontal="right" indent="3"/>
      <protection hidden="1"/>
    </xf>
    <xf numFmtId="10" fontId="53" fillId="0" borderId="0" xfId="1" applyNumberFormat="1" applyFont="1" applyBorder="1" applyAlignment="1" applyProtection="1">
      <alignment horizontal="right" indent="3"/>
      <protection hidden="1"/>
    </xf>
    <xf numFmtId="0" fontId="19" fillId="0" borderId="0" xfId="3" applyFont="1" applyProtection="1">
      <protection hidden="1"/>
    </xf>
    <xf numFmtId="0" fontId="45" fillId="0" borderId="0" xfId="1" applyFont="1" applyProtection="1">
      <protection hidden="1"/>
    </xf>
    <xf numFmtId="0" fontId="49" fillId="0" borderId="0" xfId="1" applyFont="1" applyProtection="1">
      <protection hidden="1"/>
    </xf>
    <xf numFmtId="0" fontId="22" fillId="0" borderId="0" xfId="1" applyFont="1" applyProtection="1">
      <protection hidden="1"/>
    </xf>
    <xf numFmtId="0" fontId="2" fillId="0" borderId="0" xfId="1" applyFont="1" applyProtection="1">
      <protection hidden="1"/>
    </xf>
    <xf numFmtId="0" fontId="2" fillId="0" borderId="0" xfId="1" applyFont="1"/>
    <xf numFmtId="0" fontId="2" fillId="0" borderId="0" xfId="1" applyFont="1" applyAlignment="1" applyProtection="1">
      <alignment horizontal="left"/>
      <protection hidden="1"/>
    </xf>
    <xf numFmtId="0" fontId="2" fillId="0" borderId="0" xfId="1" applyFont="1" applyAlignment="1" applyProtection="1">
      <alignment horizontal="left" shrinkToFit="1"/>
      <protection hidden="1"/>
    </xf>
    <xf numFmtId="0" fontId="2" fillId="2" borderId="0" xfId="1" applyFont="1" applyFill="1" applyProtection="1">
      <protection hidden="1"/>
    </xf>
    <xf numFmtId="0" fontId="2" fillId="2" borderId="0" xfId="1" applyFont="1" applyFill="1" applyBorder="1" applyAlignment="1" applyProtection="1">
      <alignment horizontal="center"/>
      <protection hidden="1"/>
    </xf>
    <xf numFmtId="0" fontId="2" fillId="2" borderId="0" xfId="1" applyFont="1" applyFill="1" applyBorder="1" applyAlignment="1" applyProtection="1">
      <alignment horizontal="center" shrinkToFit="1"/>
      <protection hidden="1"/>
    </xf>
    <xf numFmtId="0" fontId="2" fillId="0" borderId="0" xfId="1" applyFont="1" applyFill="1" applyAlignment="1" applyProtection="1">
      <alignment horizontal="right"/>
      <protection hidden="1"/>
    </xf>
    <xf numFmtId="0" fontId="2" fillId="0" borderId="0" xfId="1" applyFont="1" applyAlignment="1" applyProtection="1">
      <alignment horizontal="right"/>
      <protection hidden="1"/>
    </xf>
    <xf numFmtId="4" fontId="2" fillId="0" borderId="0" xfId="1" applyNumberFormat="1" applyFont="1" applyFill="1" applyBorder="1" applyAlignment="1" applyProtection="1">
      <alignment shrinkToFit="1"/>
      <protection hidden="1"/>
    </xf>
    <xf numFmtId="4" fontId="2" fillId="0" borderId="0" xfId="1" applyNumberFormat="1" applyFont="1" applyFill="1" applyAlignment="1" applyProtection="1">
      <alignment shrinkToFit="1"/>
      <protection hidden="1"/>
    </xf>
    <xf numFmtId="0" fontId="2" fillId="2" borderId="0" xfId="1" applyFont="1" applyFill="1" applyAlignment="1" applyProtection="1">
      <alignment shrinkToFit="1"/>
      <protection hidden="1"/>
    </xf>
    <xf numFmtId="0" fontId="2" fillId="0" borderId="0" xfId="1" applyFont="1" applyBorder="1" applyProtection="1">
      <protection hidden="1"/>
    </xf>
    <xf numFmtId="4" fontId="2" fillId="2" borderId="0" xfId="1" applyNumberFormat="1" applyFont="1" applyFill="1" applyBorder="1" applyAlignment="1" applyProtection="1">
      <alignment shrinkToFit="1"/>
      <protection hidden="1"/>
    </xf>
    <xf numFmtId="0" fontId="2" fillId="0" borderId="0" xfId="1" applyFont="1" applyFill="1" applyBorder="1" applyProtection="1">
      <protection hidden="1"/>
    </xf>
    <xf numFmtId="4" fontId="2" fillId="2" borderId="0" xfId="1" applyNumberFormat="1" applyFont="1" applyFill="1" applyBorder="1" applyAlignment="1" applyProtection="1">
      <alignment horizontal="right" shrinkToFit="1"/>
      <protection hidden="1"/>
    </xf>
    <xf numFmtId="4" fontId="8" fillId="5" borderId="0" xfId="1" applyNumberFormat="1" applyFont="1" applyFill="1" applyProtection="1">
      <protection hidden="1"/>
    </xf>
    <xf numFmtId="0" fontId="2" fillId="0" borderId="0" xfId="1" applyFont="1" applyBorder="1" applyAlignment="1" applyProtection="1">
      <alignment shrinkToFit="1"/>
      <protection hidden="1"/>
    </xf>
    <xf numFmtId="0" fontId="2" fillId="0" borderId="0" xfId="1" applyFont="1" applyBorder="1" applyAlignment="1" applyProtection="1">
      <alignment horizontal="right" indent="3"/>
      <protection hidden="1"/>
    </xf>
    <xf numFmtId="0" fontId="2" fillId="0" borderId="0" xfId="1" applyFont="1" applyBorder="1" applyAlignment="1" applyProtection="1">
      <alignment horizontal="left" indent="2"/>
      <protection hidden="1"/>
    </xf>
    <xf numFmtId="4" fontId="2" fillId="0" borderId="0" xfId="1" applyNumberFormat="1" applyFont="1" applyBorder="1" applyAlignment="1" applyProtection="1">
      <alignment shrinkToFit="1"/>
      <protection hidden="1"/>
    </xf>
    <xf numFmtId="10" fontId="2" fillId="0" borderId="0" xfId="1" applyNumberFormat="1" applyFont="1" applyBorder="1" applyAlignment="1" applyProtection="1">
      <alignment horizontal="right" indent="3"/>
      <protection hidden="1"/>
    </xf>
    <xf numFmtId="0" fontId="2" fillId="0" borderId="0" xfId="2" applyFont="1" applyAlignment="1">
      <alignment shrinkToFit="1"/>
    </xf>
    <xf numFmtId="4" fontId="2" fillId="0" borderId="0" xfId="1" applyNumberFormat="1" applyFont="1" applyBorder="1" applyProtection="1">
      <protection locked="0"/>
    </xf>
    <xf numFmtId="0" fontId="2" fillId="0" borderId="0" xfId="1" applyFont="1" applyBorder="1" applyAlignment="1" applyProtection="1">
      <alignment horizontal="center"/>
      <protection locked="0"/>
    </xf>
    <xf numFmtId="10" fontId="2" fillId="0" borderId="0" xfId="1" applyNumberFormat="1" applyFont="1" applyBorder="1" applyAlignment="1" applyProtection="1">
      <alignment horizontal="right" indent="3"/>
      <protection locked="0"/>
    </xf>
    <xf numFmtId="0" fontId="2" fillId="0" borderId="0" xfId="1" applyFont="1" applyBorder="1" applyAlignment="1" applyProtection="1">
      <alignment horizontal="left" indent="2"/>
      <protection locked="0"/>
    </xf>
    <xf numFmtId="0" fontId="2" fillId="0" borderId="20" xfId="1" applyFont="1" applyBorder="1" applyProtection="1">
      <protection hidden="1"/>
    </xf>
    <xf numFmtId="0" fontId="2" fillId="0" borderId="11" xfId="1" applyFont="1" applyBorder="1" applyAlignment="1" applyProtection="1">
      <alignment horizontal="center"/>
      <protection hidden="1"/>
    </xf>
    <xf numFmtId="0" fontId="2" fillId="0" borderId="11" xfId="1" applyFont="1" applyBorder="1" applyProtection="1">
      <protection hidden="1"/>
    </xf>
    <xf numFmtId="0" fontId="2" fillId="0" borderId="10" xfId="1" applyFont="1" applyBorder="1" applyProtection="1">
      <protection hidden="1"/>
    </xf>
    <xf numFmtId="0" fontId="2" fillId="0" borderId="19" xfId="1" applyFont="1" applyBorder="1" applyProtection="1">
      <protection hidden="1"/>
    </xf>
    <xf numFmtId="0" fontId="2" fillId="0" borderId="18" xfId="1" applyFont="1" applyBorder="1" applyProtection="1">
      <protection hidden="1"/>
    </xf>
    <xf numFmtId="14" fontId="2" fillId="0" borderId="18" xfId="1" applyNumberFormat="1" applyFont="1" applyBorder="1" applyProtection="1">
      <protection hidden="1"/>
    </xf>
    <xf numFmtId="14" fontId="2" fillId="0" borderId="17" xfId="1" applyNumberFormat="1" applyFont="1" applyBorder="1" applyProtection="1">
      <protection hidden="1"/>
    </xf>
    <xf numFmtId="0" fontId="2" fillId="0" borderId="18" xfId="1" applyFont="1" applyBorder="1" applyAlignment="1" applyProtection="1">
      <alignment horizontal="center"/>
      <protection hidden="1"/>
    </xf>
    <xf numFmtId="0" fontId="2" fillId="0" borderId="17" xfId="1" applyFont="1" applyBorder="1" applyProtection="1">
      <protection hidden="1"/>
    </xf>
    <xf numFmtId="0" fontId="2" fillId="0" borderId="5" xfId="1" applyFont="1" applyBorder="1" applyProtection="1">
      <protection hidden="1"/>
    </xf>
    <xf numFmtId="0" fontId="2" fillId="0" borderId="4" xfId="1" applyFont="1" applyBorder="1" applyProtection="1">
      <protection hidden="1"/>
    </xf>
    <xf numFmtId="0" fontId="2" fillId="0" borderId="16" xfId="1" applyFont="1" applyBorder="1" applyProtection="1">
      <protection hidden="1"/>
    </xf>
    <xf numFmtId="0" fontId="2" fillId="0" borderId="15" xfId="1" applyFont="1" applyBorder="1" applyProtection="1">
      <protection hidden="1"/>
    </xf>
    <xf numFmtId="0" fontId="2" fillId="0" borderId="14" xfId="1" applyFont="1" applyBorder="1" applyProtection="1">
      <protection hidden="1"/>
    </xf>
    <xf numFmtId="0" fontId="2" fillId="0" borderId="13" xfId="1" applyFont="1" applyBorder="1" applyProtection="1">
      <protection hidden="1"/>
    </xf>
    <xf numFmtId="4" fontId="2" fillId="0" borderId="12" xfId="1" applyNumberFormat="1" applyFont="1" applyBorder="1" applyAlignment="1" applyProtection="1">
      <alignment shrinkToFit="1"/>
      <protection hidden="1"/>
    </xf>
    <xf numFmtId="4" fontId="2" fillId="0" borderId="11" xfId="1" applyNumberFormat="1" applyFont="1" applyBorder="1" applyAlignment="1" applyProtection="1">
      <alignment horizontal="right" shrinkToFit="1"/>
      <protection hidden="1"/>
    </xf>
    <xf numFmtId="4" fontId="2" fillId="0" borderId="11" xfId="1" applyNumberFormat="1" applyFont="1" applyBorder="1" applyAlignment="1" applyProtection="1">
      <alignment shrinkToFit="1"/>
      <protection hidden="1"/>
    </xf>
    <xf numFmtId="4" fontId="2" fillId="0" borderId="10" xfId="1" applyNumberFormat="1" applyFont="1" applyBorder="1" applyAlignment="1" applyProtection="1">
      <alignment shrinkToFit="1"/>
      <protection hidden="1"/>
    </xf>
    <xf numFmtId="0" fontId="2" fillId="0" borderId="8" xfId="1" applyFont="1" applyBorder="1" applyProtection="1">
      <protection hidden="1"/>
    </xf>
    <xf numFmtId="0" fontId="2" fillId="0" borderId="9" xfId="1" applyFont="1" applyBorder="1" applyProtection="1">
      <protection hidden="1"/>
    </xf>
    <xf numFmtId="4" fontId="2" fillId="0" borderId="8" xfId="1" applyNumberFormat="1" applyFont="1" applyBorder="1" applyAlignment="1" applyProtection="1">
      <alignment shrinkToFit="1"/>
      <protection hidden="1"/>
    </xf>
    <xf numFmtId="4" fontId="2" fillId="0" borderId="7" xfId="1" applyNumberFormat="1" applyFont="1" applyBorder="1" applyAlignment="1" applyProtection="1">
      <alignment horizontal="right" shrinkToFit="1"/>
      <protection hidden="1"/>
    </xf>
    <xf numFmtId="4" fontId="2" fillId="0" borderId="7" xfId="1" applyNumberFormat="1" applyFont="1" applyBorder="1" applyAlignment="1" applyProtection="1">
      <alignment shrinkToFit="1"/>
      <protection hidden="1"/>
    </xf>
    <xf numFmtId="4" fontId="2" fillId="0" borderId="6" xfId="1" applyNumberFormat="1" applyFont="1" applyBorder="1" applyAlignment="1" applyProtection="1">
      <alignment shrinkToFit="1"/>
      <protection hidden="1"/>
    </xf>
    <xf numFmtId="164" fontId="2" fillId="0" borderId="0" xfId="1" applyNumberFormat="1" applyFont="1"/>
    <xf numFmtId="4" fontId="9" fillId="5" borderId="3" xfId="1" applyNumberFormat="1" applyFont="1" applyFill="1" applyBorder="1" applyAlignment="1" applyProtection="1">
      <alignment shrinkToFit="1"/>
      <protection hidden="1"/>
    </xf>
    <xf numFmtId="4" fontId="9" fillId="5" borderId="2" xfId="1" applyNumberFormat="1" applyFont="1" applyFill="1" applyBorder="1" applyAlignment="1" applyProtection="1">
      <alignment shrinkToFit="1"/>
      <protection hidden="1"/>
    </xf>
    <xf numFmtId="4" fontId="2" fillId="5" borderId="8" xfId="1" applyNumberFormat="1" applyFont="1" applyFill="1" applyBorder="1" applyAlignment="1" applyProtection="1">
      <alignment shrinkToFit="1"/>
      <protection hidden="1"/>
    </xf>
    <xf numFmtId="4" fontId="2" fillId="5" borderId="7" xfId="1" applyNumberFormat="1" applyFont="1" applyFill="1" applyBorder="1" applyAlignment="1" applyProtection="1">
      <alignment horizontal="right" shrinkToFit="1"/>
      <protection hidden="1"/>
    </xf>
    <xf numFmtId="4" fontId="2" fillId="5" borderId="7" xfId="1" applyNumberFormat="1" applyFont="1" applyFill="1" applyBorder="1" applyAlignment="1" applyProtection="1">
      <alignment shrinkToFit="1"/>
      <protection hidden="1"/>
    </xf>
    <xf numFmtId="4" fontId="3" fillId="5" borderId="0" xfId="1" applyNumberFormat="1" applyFont="1" applyFill="1" applyBorder="1" applyAlignment="1" applyProtection="1">
      <alignment shrinkToFit="1"/>
      <protection hidden="1"/>
    </xf>
    <xf numFmtId="4" fontId="3" fillId="5" borderId="6" xfId="1" applyNumberFormat="1" applyFont="1" applyFill="1" applyBorder="1" applyAlignment="1" applyProtection="1">
      <alignment shrinkToFit="1"/>
      <protection hidden="1"/>
    </xf>
    <xf numFmtId="4" fontId="3" fillId="0" borderId="8" xfId="1" applyNumberFormat="1" applyFont="1" applyFill="1" applyBorder="1" applyAlignment="1" applyProtection="1">
      <alignment shrinkToFit="1"/>
      <protection hidden="1"/>
    </xf>
    <xf numFmtId="4" fontId="54" fillId="0" borderId="26" xfId="3" applyNumberFormat="1" applyFont="1" applyBorder="1" applyAlignment="1" applyProtection="1">
      <alignment shrinkToFit="1"/>
      <protection hidden="1"/>
    </xf>
    <xf numFmtId="4" fontId="9" fillId="0" borderId="2" xfId="1" applyNumberFormat="1" applyFont="1" applyFill="1" applyBorder="1" applyAlignment="1" applyProtection="1">
      <alignment shrinkToFit="1"/>
      <protection hidden="1"/>
    </xf>
    <xf numFmtId="4" fontId="8" fillId="0" borderId="0" xfId="1" applyNumberFormat="1" applyFont="1" applyFill="1" applyProtection="1">
      <protection hidden="1"/>
    </xf>
    <xf numFmtId="4" fontId="3" fillId="0" borderId="7" xfId="1" applyNumberFormat="1" applyFont="1" applyFill="1" applyBorder="1" applyAlignment="1" applyProtection="1">
      <alignment horizontal="right" shrinkToFit="1"/>
      <protection hidden="1"/>
    </xf>
    <xf numFmtId="4" fontId="16" fillId="0" borderId="19" xfId="2" applyNumberFormat="1" applyFont="1" applyFill="1" applyBorder="1" applyAlignment="1">
      <alignment shrinkToFit="1"/>
    </xf>
    <xf numFmtId="4" fontId="16" fillId="0" borderId="17" xfId="2" applyNumberFormat="1" applyFont="1" applyFill="1" applyBorder="1" applyAlignment="1">
      <alignment shrinkToFit="1"/>
    </xf>
    <xf numFmtId="4" fontId="16" fillId="0" borderId="18" xfId="2" applyNumberFormat="1" applyFont="1" applyFill="1" applyBorder="1" applyAlignment="1">
      <alignment shrinkToFit="1"/>
    </xf>
    <xf numFmtId="4" fontId="2" fillId="0" borderId="4" xfId="2" applyNumberFormat="1" applyFont="1" applyFill="1" applyBorder="1" applyAlignment="1">
      <alignment shrinkToFit="1"/>
    </xf>
    <xf numFmtId="0" fontId="2" fillId="0" borderId="15" xfId="2" applyFont="1" applyFill="1" applyBorder="1" applyAlignment="1">
      <alignment shrinkToFit="1"/>
    </xf>
    <xf numFmtId="0" fontId="2" fillId="0" borderId="4" xfId="2" applyFont="1" applyFill="1" applyBorder="1" applyAlignment="1">
      <alignment shrinkToFit="1"/>
    </xf>
    <xf numFmtId="0" fontId="2" fillId="0" borderId="16" xfId="2" applyFont="1" applyFill="1" applyBorder="1" applyAlignment="1">
      <alignment shrinkToFit="1"/>
    </xf>
    <xf numFmtId="4" fontId="23" fillId="0" borderId="43" xfId="2" applyNumberFormat="1" applyFont="1" applyFill="1" applyBorder="1" applyAlignment="1">
      <alignment shrinkToFit="1"/>
    </xf>
    <xf numFmtId="4" fontId="3" fillId="8" borderId="0" xfId="2" applyNumberFormat="1" applyFill="1"/>
    <xf numFmtId="4" fontId="3" fillId="9" borderId="0" xfId="2" applyNumberFormat="1" applyFill="1"/>
    <xf numFmtId="0" fontId="57" fillId="0" borderId="0" xfId="2" applyFont="1"/>
    <xf numFmtId="0" fontId="28" fillId="0" borderId="13" xfId="2" applyFont="1" applyFill="1" applyBorder="1" applyAlignment="1">
      <alignment horizontal="center" vertical="top" wrapText="1"/>
    </xf>
    <xf numFmtId="0" fontId="0" fillId="0" borderId="13" xfId="0" applyBorder="1" applyAlignment="1">
      <alignment horizontal="center" vertical="top" wrapText="1"/>
    </xf>
    <xf numFmtId="0" fontId="0" fillId="0" borderId="76" xfId="0" applyBorder="1" applyAlignment="1">
      <alignment horizontal="center" vertical="top" wrapText="1"/>
    </xf>
    <xf numFmtId="0" fontId="43" fillId="0" borderId="9" xfId="0" applyFont="1" applyBorder="1" applyAlignment="1">
      <alignment horizontal="center" vertical="top" wrapText="1"/>
    </xf>
    <xf numFmtId="0" fontId="43" fillId="0" borderId="6" xfId="0" applyFont="1" applyBorder="1" applyAlignment="1">
      <alignment horizontal="center" vertical="top" wrapText="1"/>
    </xf>
    <xf numFmtId="0" fontId="8" fillId="0" borderId="14" xfId="2" applyFont="1" applyFill="1" applyBorder="1" applyAlignment="1">
      <alignment horizontal="center" vertical="top" wrapText="1"/>
    </xf>
    <xf numFmtId="0" fontId="1" fillId="0" borderId="13" xfId="0" applyFont="1" applyBorder="1" applyAlignment="1">
      <alignment horizontal="center" vertical="top" wrapText="1"/>
    </xf>
    <xf numFmtId="0" fontId="1" fillId="0" borderId="76" xfId="0" applyFont="1" applyBorder="1" applyAlignment="1">
      <alignment horizontal="center" vertical="top" wrapText="1"/>
    </xf>
    <xf numFmtId="0" fontId="7" fillId="0" borderId="8" xfId="2" applyFont="1" applyFill="1" applyBorder="1" applyAlignment="1">
      <alignment horizontal="center" vertical="top" wrapText="1" shrinkToFit="1"/>
    </xf>
    <xf numFmtId="0" fontId="0" fillId="0" borderId="74" xfId="0" applyBorder="1" applyAlignment="1">
      <alignment horizontal="center" vertical="top" wrapText="1" shrinkToFit="1"/>
    </xf>
    <xf numFmtId="0" fontId="11" fillId="0" borderId="68" xfId="2" applyFont="1" applyFill="1" applyBorder="1" applyAlignment="1">
      <alignment vertical="justify"/>
    </xf>
    <xf numFmtId="0" fontId="11" fillId="0" borderId="67" xfId="2" applyFont="1" applyFill="1" applyBorder="1" applyAlignment="1">
      <alignment vertical="justify"/>
    </xf>
    <xf numFmtId="0" fontId="11" fillId="0" borderId="61" xfId="2" applyFont="1" applyFill="1" applyBorder="1" applyAlignment="1">
      <alignment vertical="justify"/>
    </xf>
    <xf numFmtId="0" fontId="46" fillId="0" borderId="0" xfId="2" applyFont="1" applyAlignment="1">
      <alignment horizontal="justify" vertical="justify"/>
    </xf>
    <xf numFmtId="0" fontId="3" fillId="0" borderId="0" xfId="2" applyAlignment="1"/>
    <xf numFmtId="0" fontId="11" fillId="5" borderId="68" xfId="2" applyFont="1" applyFill="1" applyBorder="1" applyAlignment="1">
      <alignment vertical="justify"/>
    </xf>
    <xf numFmtId="0" fontId="8" fillId="0" borderId="48" xfId="2" applyFont="1" applyFill="1" applyBorder="1" applyAlignment="1">
      <alignment horizontal="center" vertical="center" wrapText="1"/>
    </xf>
    <xf numFmtId="0" fontId="8" fillId="0" borderId="57" xfId="2" applyFont="1" applyFill="1" applyBorder="1" applyAlignment="1">
      <alignment horizontal="center" vertical="center" wrapText="1"/>
    </xf>
    <xf numFmtId="0" fontId="3" fillId="0" borderId="69" xfId="2" applyFill="1" applyBorder="1" applyAlignment="1">
      <alignment horizontal="center" vertical="center" wrapText="1"/>
    </xf>
    <xf numFmtId="0" fontId="11" fillId="5" borderId="61" xfId="2" applyFont="1" applyFill="1" applyBorder="1" applyAlignment="1">
      <alignment vertical="justify"/>
    </xf>
    <xf numFmtId="0" fontId="2" fillId="0" borderId="0" xfId="2" applyFont="1" applyAlignment="1">
      <alignment horizontal="right" shrinkToFit="1"/>
    </xf>
    <xf numFmtId="0" fontId="0" fillId="0" borderId="0" xfId="0" applyAlignment="1">
      <alignment horizontal="right" shrinkToFit="1"/>
    </xf>
    <xf numFmtId="0" fontId="21" fillId="0" borderId="42" xfId="2" applyFont="1" applyBorder="1" applyAlignment="1">
      <alignment horizontal="right" shrinkToFit="1"/>
    </xf>
    <xf numFmtId="0" fontId="40" fillId="0" borderId="41" xfId="0" applyFont="1" applyBorder="1" applyAlignment="1">
      <alignment horizontal="right" shrinkToFit="1"/>
    </xf>
    <xf numFmtId="0" fontId="11" fillId="0" borderId="66" xfId="2" applyFont="1" applyFill="1" applyBorder="1" applyAlignment="1">
      <alignment vertical="justify" shrinkToFit="1"/>
    </xf>
    <xf numFmtId="0" fontId="3" fillId="0" borderId="54" xfId="2" applyFont="1" applyFill="1" applyBorder="1" applyAlignment="1">
      <alignment vertical="justify" shrinkToFit="1"/>
    </xf>
    <xf numFmtId="0" fontId="11" fillId="0" borderId="59" xfId="2" applyFont="1" applyFill="1" applyBorder="1" applyAlignment="1">
      <alignment vertical="justify"/>
    </xf>
    <xf numFmtId="0" fontId="11" fillId="0" borderId="56" xfId="2" applyFont="1" applyFill="1" applyBorder="1" applyAlignment="1">
      <alignment vertical="justify"/>
    </xf>
    <xf numFmtId="0" fontId="11" fillId="0" borderId="71" xfId="2" applyFont="1" applyFill="1" applyBorder="1" applyAlignment="1">
      <alignment vertical="justify"/>
    </xf>
    <xf numFmtId="0" fontId="31" fillId="0" borderId="0" xfId="1" applyFont="1" applyAlignment="1" applyProtection="1">
      <protection hidden="1"/>
    </xf>
    <xf numFmtId="0" fontId="11" fillId="0" borderId="0" xfId="1" applyFont="1" applyAlignment="1" applyProtection="1">
      <alignment horizontal="left" shrinkToFit="1"/>
      <protection hidden="1"/>
    </xf>
    <xf numFmtId="0" fontId="31" fillId="0" borderId="0" xfId="1" applyFont="1" applyAlignment="1" applyProtection="1">
      <alignment horizontal="left" shrinkToFit="1"/>
      <protection hidden="1"/>
    </xf>
    <xf numFmtId="0" fontId="2" fillId="0" borderId="0" xfId="1" applyAlignment="1" applyProtection="1">
      <alignment horizontal="left" shrinkToFit="1"/>
      <protection hidden="1"/>
    </xf>
    <xf numFmtId="0" fontId="2" fillId="0" borderId="0" xfId="1" applyAlignment="1" applyProtection="1">
      <alignment shrinkToFit="1"/>
      <protection hidden="1"/>
    </xf>
    <xf numFmtId="0" fontId="3" fillId="0" borderId="18" xfId="1" applyFont="1" applyBorder="1" applyAlignment="1" applyProtection="1">
      <alignment vertical="justify"/>
      <protection hidden="1"/>
    </xf>
    <xf numFmtId="0" fontId="13" fillId="2" borderId="0" xfId="1" applyFont="1" applyFill="1" applyBorder="1" applyAlignment="1" applyProtection="1">
      <alignment wrapText="1" shrinkToFit="1"/>
      <protection hidden="1"/>
    </xf>
    <xf numFmtId="0" fontId="2" fillId="0" borderId="0" xfId="1" applyFont="1" applyAlignment="1" applyProtection="1">
      <alignment wrapText="1" shrinkToFit="1"/>
      <protection hidden="1"/>
    </xf>
    <xf numFmtId="0" fontId="11" fillId="0" borderId="0" xfId="1" applyFont="1" applyFill="1" applyAlignment="1" applyProtection="1">
      <alignment horizontal="center"/>
      <protection hidden="1"/>
    </xf>
    <xf numFmtId="0" fontId="11" fillId="0" borderId="0" xfId="1" applyFont="1" applyAlignment="1" applyProtection="1">
      <alignment horizontal="center"/>
      <protection hidden="1"/>
    </xf>
    <xf numFmtId="0" fontId="3" fillId="0" borderId="0" xfId="1" applyFont="1" applyFill="1" applyAlignment="1" applyProtection="1">
      <alignment horizontal="right"/>
      <protection hidden="1"/>
    </xf>
    <xf numFmtId="0" fontId="3" fillId="0" borderId="0" xfId="1" applyFont="1" applyAlignment="1" applyProtection="1">
      <alignment horizontal="right"/>
      <protection hidden="1"/>
    </xf>
    <xf numFmtId="0" fontId="19" fillId="2" borderId="0" xfId="1" applyFont="1" applyFill="1" applyBorder="1" applyAlignment="1" applyProtection="1">
      <alignment readingOrder="1"/>
      <protection hidden="1"/>
    </xf>
    <xf numFmtId="0" fontId="7" fillId="0" borderId="0" xfId="1" applyFont="1" applyAlignment="1">
      <alignment readingOrder="1"/>
    </xf>
    <xf numFmtId="0" fontId="2" fillId="0" borderId="0" xfId="1" applyFont="1" applyFill="1" applyBorder="1" applyAlignment="1" applyProtection="1">
      <alignment horizontal="justify" vertical="justify" wrapText="1"/>
      <protection locked="0"/>
    </xf>
    <xf numFmtId="0" fontId="55" fillId="0" borderId="0" xfId="0" applyFont="1" applyFill="1" applyAlignment="1">
      <alignment horizontal="justify" vertical="justify" wrapText="1"/>
    </xf>
    <xf numFmtId="0" fontId="54" fillId="0" borderId="0" xfId="0" applyFont="1" applyAlignment="1">
      <alignment wrapText="1"/>
    </xf>
    <xf numFmtId="0" fontId="2" fillId="0" borderId="0" xfId="1" applyFont="1" applyAlignment="1" applyProtection="1">
      <alignment horizontal="left" shrinkToFit="1"/>
      <protection hidden="1"/>
    </xf>
    <xf numFmtId="0" fontId="2" fillId="0" borderId="0" xfId="1" applyFont="1" applyAlignment="1" applyProtection="1">
      <alignment shrinkToFit="1"/>
      <protection hidden="1"/>
    </xf>
    <xf numFmtId="0" fontId="2" fillId="0" borderId="18" xfId="1" applyFont="1" applyBorder="1" applyAlignment="1" applyProtection="1">
      <alignment vertical="justify"/>
      <protection hidden="1"/>
    </xf>
    <xf numFmtId="0" fontId="2" fillId="0" borderId="0" xfId="1" applyFont="1" applyFill="1" applyAlignment="1" applyProtection="1">
      <alignment horizontal="right"/>
      <protection hidden="1"/>
    </xf>
    <xf numFmtId="0" fontId="2" fillId="0" borderId="0" xfId="1" applyFont="1" applyAlignment="1" applyProtection="1">
      <alignment horizontal="right"/>
      <protection hidden="1"/>
    </xf>
    <xf numFmtId="0" fontId="2" fillId="2" borderId="0" xfId="1" applyFont="1" applyFill="1" applyBorder="1" applyAlignment="1" applyProtection="1">
      <alignment vertical="justify" wrapText="1" shrinkToFit="1"/>
      <protection hidden="1"/>
    </xf>
    <xf numFmtId="0" fontId="54" fillId="0" borderId="0" xfId="0" applyFont="1" applyAlignment="1">
      <alignment vertical="justify" wrapText="1" shrinkToFit="1"/>
    </xf>
    <xf numFmtId="0" fontId="2" fillId="0" borderId="0" xfId="1" applyFont="1" applyAlignment="1" applyProtection="1">
      <alignment horizontal="justify" vertical="justify" wrapText="1" shrinkToFit="1"/>
      <protection hidden="1"/>
    </xf>
    <xf numFmtId="0" fontId="54" fillId="0" borderId="0" xfId="0" applyFont="1" applyAlignment="1">
      <alignment horizontal="justify" vertical="justify" wrapText="1" shrinkToFit="1"/>
    </xf>
    <xf numFmtId="0" fontId="2" fillId="2" borderId="0" xfId="1" applyFont="1" applyFill="1" applyBorder="1" applyAlignment="1" applyProtection="1">
      <alignment horizontal="justify" wrapText="1" shrinkToFit="1"/>
      <protection hidden="1"/>
    </xf>
    <xf numFmtId="0" fontId="2" fillId="0" borderId="0" xfId="1" applyFont="1" applyAlignment="1" applyProtection="1">
      <alignment horizontal="justify" wrapText="1" shrinkToFit="1"/>
      <protection hidden="1"/>
    </xf>
    <xf numFmtId="0" fontId="2" fillId="0" borderId="0" xfId="1" applyFont="1" applyBorder="1" applyAlignment="1" applyProtection="1">
      <alignment wrapText="1"/>
      <protection locked="0"/>
    </xf>
    <xf numFmtId="0" fontId="2" fillId="2" borderId="0" xfId="1" applyFont="1" applyFill="1" applyBorder="1" applyAlignment="1" applyProtection="1">
      <alignment vertical="justify" wrapText="1"/>
      <protection hidden="1"/>
    </xf>
    <xf numFmtId="0" fontId="54" fillId="0" borderId="0" xfId="0" applyFont="1" applyAlignment="1">
      <alignment vertical="justify" wrapText="1"/>
    </xf>
    <xf numFmtId="0" fontId="2" fillId="0" borderId="0" xfId="1" applyFont="1" applyAlignment="1">
      <alignment horizontal="justify" vertical="justify" wrapText="1"/>
    </xf>
    <xf numFmtId="0" fontId="54" fillId="0" borderId="0" xfId="0" applyFont="1" applyAlignment="1">
      <alignment horizontal="justify" vertical="justify" wrapText="1"/>
    </xf>
    <xf numFmtId="0" fontId="3" fillId="0" borderId="0" xfId="1" applyFont="1" applyAlignment="1" applyProtection="1">
      <alignment wrapText="1" shrinkToFit="1"/>
      <protection hidden="1"/>
    </xf>
    <xf numFmtId="0" fontId="0" fillId="0" borderId="0" xfId="0" applyAlignment="1">
      <alignment wrapText="1"/>
    </xf>
    <xf numFmtId="0" fontId="0" fillId="0" borderId="0" xfId="0" applyAlignment="1">
      <alignment vertical="justify" wrapText="1" shrinkToFit="1"/>
    </xf>
    <xf numFmtId="0" fontId="2" fillId="0" borderId="0" xfId="1" applyAlignment="1">
      <alignment horizontal="justify" vertical="justify" wrapText="1"/>
    </xf>
    <xf numFmtId="0" fontId="0" fillId="0" borderId="0" xfId="0" applyAlignment="1">
      <alignment horizontal="justify" vertical="justify" wrapText="1"/>
    </xf>
    <xf numFmtId="0" fontId="53" fillId="0" borderId="0" xfId="0" applyFont="1" applyAlignment="1">
      <alignment horizontal="justify" vertical="justify" wrapText="1"/>
    </xf>
    <xf numFmtId="0" fontId="7" fillId="0" borderId="0" xfId="1" applyFont="1" applyBorder="1" applyAlignment="1" applyProtection="1">
      <alignment vertical="justify" wrapText="1"/>
      <protection locked="0"/>
    </xf>
    <xf numFmtId="0" fontId="0" fillId="0" borderId="0" xfId="0" applyAlignment="1">
      <alignment vertical="justify" wrapText="1"/>
    </xf>
    <xf numFmtId="0" fontId="7" fillId="5" borderId="0" xfId="1" applyFont="1" applyFill="1" applyBorder="1" applyAlignment="1" applyProtection="1">
      <alignment horizontal="justify" vertical="justify" wrapText="1"/>
      <protection locked="0"/>
    </xf>
    <xf numFmtId="0" fontId="54" fillId="5" borderId="0" xfId="0" applyFont="1" applyFill="1" applyAlignment="1">
      <alignment horizontal="justify" vertical="justify" wrapText="1"/>
    </xf>
    <xf numFmtId="0" fontId="53" fillId="5" borderId="0" xfId="1" applyFont="1" applyFill="1" applyBorder="1" applyAlignment="1" applyProtection="1">
      <alignment vertical="top" wrapText="1" shrinkToFit="1"/>
      <protection hidden="1"/>
    </xf>
    <xf numFmtId="0" fontId="53" fillId="5" borderId="0" xfId="1" applyFont="1" applyFill="1" applyAlignment="1" applyProtection="1">
      <alignment vertical="top" wrapText="1" shrinkToFit="1"/>
      <protection hidden="1"/>
    </xf>
    <xf numFmtId="0" fontId="7" fillId="0" borderId="0" xfId="1" applyFont="1" applyBorder="1" applyAlignment="1" applyProtection="1">
      <alignment wrapText="1"/>
      <protection locked="0"/>
    </xf>
    <xf numFmtId="2" fontId="2" fillId="0" borderId="0" xfId="1" applyNumberFormat="1" applyFont="1" applyBorder="1" applyAlignment="1" applyProtection="1">
      <alignment vertical="justify" wrapText="1"/>
      <protection locked="0"/>
    </xf>
    <xf numFmtId="2" fontId="54" fillId="0" borderId="0" xfId="0" applyNumberFormat="1" applyFont="1" applyAlignment="1">
      <alignment vertical="justify" wrapText="1"/>
    </xf>
    <xf numFmtId="2" fontId="0" fillId="0" borderId="0" xfId="0" applyNumberFormat="1" applyAlignment="1">
      <alignment wrapText="1"/>
    </xf>
    <xf numFmtId="0" fontId="2" fillId="0" borderId="0" xfId="1" applyFont="1" applyAlignment="1" applyProtection="1">
      <alignment horizontal="justify" vertical="justify" wrapText="1"/>
      <protection hidden="1"/>
    </xf>
    <xf numFmtId="0" fontId="7" fillId="5" borderId="0" xfId="1" applyFont="1" applyFill="1" applyBorder="1" applyAlignment="1" applyProtection="1">
      <alignment horizontal="justify" vertical="top" wrapText="1"/>
      <protection locked="0"/>
    </xf>
    <xf numFmtId="0" fontId="7" fillId="5" borderId="0" xfId="0" applyFont="1" applyFill="1" applyAlignment="1">
      <alignment horizontal="justify" vertical="top" wrapText="1"/>
    </xf>
    <xf numFmtId="0" fontId="2" fillId="2" borderId="0" xfId="1" applyFont="1" applyFill="1" applyBorder="1" applyAlignment="1" applyProtection="1">
      <alignment vertical="top" wrapText="1"/>
      <protection hidden="1"/>
    </xf>
    <xf numFmtId="0" fontId="0" fillId="0" borderId="0" xfId="0" applyAlignment="1">
      <alignment vertical="top" wrapText="1"/>
    </xf>
    <xf numFmtId="0" fontId="7" fillId="0" borderId="0" xfId="0" applyFont="1" applyFill="1" applyBorder="1" applyAlignment="1" applyProtection="1">
      <alignment horizontal="justify" vertical="top" wrapText="1"/>
      <protection locked="0"/>
    </xf>
    <xf numFmtId="0" fontId="2" fillId="0" borderId="0" xfId="0" applyFont="1" applyFill="1" applyAlignment="1">
      <alignment horizontal="justify" vertical="top" wrapText="1"/>
    </xf>
    <xf numFmtId="0" fontId="2" fillId="2" borderId="0" xfId="1" applyFont="1" applyFill="1" applyBorder="1" applyAlignment="1" applyProtection="1">
      <alignment horizontal="justify" vertical="top" wrapText="1" shrinkToFit="1"/>
      <protection hidden="1"/>
    </xf>
    <xf numFmtId="0" fontId="2" fillId="0" borderId="0" xfId="1" applyFont="1" applyAlignment="1" applyProtection="1">
      <alignment horizontal="justify" vertical="top" wrapText="1" shrinkToFit="1"/>
      <protection hidden="1"/>
    </xf>
    <xf numFmtId="0" fontId="19" fillId="3" borderId="0" xfId="3" applyFont="1" applyFill="1" applyBorder="1" applyAlignment="1" applyProtection="1">
      <alignment readingOrder="1"/>
      <protection hidden="1"/>
    </xf>
    <xf numFmtId="0" fontId="2" fillId="3" borderId="0" xfId="3" applyFont="1" applyFill="1" applyBorder="1" applyAlignment="1" applyProtection="1">
      <alignment horizontal="justify" wrapText="1" shrinkToFit="1"/>
      <protection hidden="1"/>
    </xf>
    <xf numFmtId="0" fontId="0" fillId="0" borderId="0" xfId="3" applyFont="1" applyFill="1" applyBorder="1" applyAlignment="1" applyProtection="1">
      <alignment horizontal="right"/>
      <protection hidden="1"/>
    </xf>
    <xf numFmtId="0" fontId="0" fillId="0" borderId="38" xfId="3" applyFont="1" applyBorder="1" applyAlignment="1" applyProtection="1">
      <alignment vertical="top" wrapText="1"/>
      <protection hidden="1"/>
    </xf>
    <xf numFmtId="0" fontId="31" fillId="0" borderId="0" xfId="3" applyFont="1" applyBorder="1" applyAlignment="1" applyProtection="1">
      <protection hidden="1"/>
    </xf>
    <xf numFmtId="0" fontId="31" fillId="0" borderId="0" xfId="3" applyFont="1" applyBorder="1" applyAlignment="1" applyProtection="1">
      <alignment horizontal="left" shrinkToFit="1"/>
      <protection hidden="1"/>
    </xf>
    <xf numFmtId="0" fontId="11" fillId="0" borderId="0" xfId="3" applyFont="1" applyBorder="1" applyAlignment="1" applyProtection="1">
      <alignment horizontal="left" shrinkToFit="1"/>
      <protection hidden="1"/>
    </xf>
    <xf numFmtId="0" fontId="3" fillId="0" borderId="0" xfId="3" applyBorder="1" applyAlignment="1" applyProtection="1">
      <alignment shrinkToFit="1"/>
      <protection hidden="1"/>
    </xf>
    <xf numFmtId="0" fontId="3" fillId="0" borderId="0" xfId="3" applyBorder="1" applyAlignment="1" applyProtection="1">
      <alignment horizontal="left" shrinkToFit="1"/>
      <protection hidden="1"/>
    </xf>
    <xf numFmtId="0" fontId="11" fillId="0" borderId="0" xfId="3" applyFont="1" applyFill="1" applyBorder="1" applyAlignment="1" applyProtection="1">
      <alignment horizontal="center"/>
      <protection hidden="1"/>
    </xf>
    <xf numFmtId="0" fontId="0" fillId="0" borderId="0" xfId="0" applyFill="1" applyAlignment="1">
      <alignment wrapText="1"/>
    </xf>
    <xf numFmtId="0" fontId="2" fillId="2" borderId="0" xfId="1" applyFont="1" applyFill="1" applyBorder="1" applyAlignment="1" applyProtection="1">
      <alignment wrapText="1" shrinkToFit="1"/>
      <protection hidden="1"/>
    </xf>
    <xf numFmtId="0" fontId="6" fillId="0" borderId="0" xfId="1" applyFont="1" applyBorder="1" applyAlignment="1" applyProtection="1">
      <alignment vertical="justify" wrapText="1"/>
      <protection hidden="1"/>
    </xf>
    <xf numFmtId="0" fontId="2" fillId="2" borderId="0" xfId="1" applyFont="1" applyFill="1" applyBorder="1" applyAlignment="1" applyProtection="1">
      <alignment horizontal="justify" vertical="justify" wrapText="1"/>
      <protection hidden="1"/>
    </xf>
    <xf numFmtId="0" fontId="2" fillId="2" borderId="0" xfId="1" applyFont="1" applyFill="1" applyBorder="1" applyAlignment="1" applyProtection="1">
      <alignment vertical="top" wrapText="1" shrinkToFit="1"/>
      <protection hidden="1"/>
    </xf>
    <xf numFmtId="0" fontId="2" fillId="0" borderId="0" xfId="1" applyFont="1" applyAlignment="1" applyProtection="1">
      <alignment vertical="top" wrapText="1" shrinkToFit="1"/>
      <protection hidden="1"/>
    </xf>
    <xf numFmtId="0" fontId="0" fillId="0" borderId="0" xfId="0" applyAlignment="1">
      <alignment horizontal="justify" vertical="top" wrapText="1" shrinkToFit="1"/>
    </xf>
    <xf numFmtId="0" fontId="2" fillId="0" borderId="0" xfId="1" applyAlignment="1">
      <alignment horizontal="justify" wrapText="1"/>
    </xf>
    <xf numFmtId="0" fontId="0" fillId="0" borderId="0" xfId="0" applyAlignment="1">
      <alignment horizontal="justify" wrapText="1"/>
    </xf>
  </cellXfs>
  <cellStyles count="4">
    <cellStyle name="Excel Built-in Normal" xfId="3"/>
    <cellStyle name="Normální" xfId="0" builtinId="0"/>
    <cellStyle name="Normální 2" xfId="1"/>
    <cellStyle name="Normální 2 2" xfId="2"/>
  </cellStyles>
  <dxfs count="460">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b val="0"/>
        <condense val="0"/>
        <extend val="0"/>
        <color indexed="10"/>
      </font>
    </dxf>
    <dxf>
      <font>
        <b val="0"/>
        <condense val="0"/>
        <extend val="0"/>
        <color indexed="24"/>
      </font>
    </dxf>
    <dxf>
      <font>
        <b val="0"/>
        <condense val="0"/>
        <extend val="0"/>
        <color indexed="24"/>
      </font>
    </dxf>
    <dxf>
      <font>
        <b val="0"/>
        <condense val="0"/>
        <extend val="0"/>
        <color indexed="10"/>
      </font>
    </dxf>
    <dxf>
      <font>
        <b val="0"/>
        <condense val="0"/>
        <extend val="0"/>
        <color indexed="10"/>
      </font>
      <fill>
        <patternFill patternType="solid">
          <fgColor indexed="47"/>
          <bgColor indexed="26"/>
        </patternFill>
      </fill>
    </dxf>
    <dxf>
      <font>
        <b val="0"/>
        <condense val="0"/>
        <extend val="0"/>
        <color indexed="10"/>
      </font>
      <fill>
        <patternFill patternType="solid">
          <fgColor indexed="51"/>
          <bgColor indexed="13"/>
        </patternFill>
      </fill>
    </dxf>
    <dxf>
      <font>
        <b val="0"/>
        <condense val="0"/>
        <extend val="0"/>
        <color indexed="10"/>
      </font>
      <fill>
        <patternFill patternType="solid">
          <fgColor indexed="47"/>
          <bgColor indexed="26"/>
        </patternFill>
      </fill>
    </dxf>
    <dxf>
      <font>
        <b val="0"/>
        <condense val="0"/>
        <extend val="0"/>
        <color indexed="10"/>
      </font>
      <fill>
        <patternFill patternType="solid">
          <fgColor indexed="47"/>
          <bgColor indexed="26"/>
        </patternFill>
      </fill>
    </dxf>
    <dxf>
      <font>
        <b val="0"/>
        <condense val="0"/>
        <extend val="0"/>
        <color indexed="10"/>
      </font>
      <fill>
        <patternFill patternType="solid">
          <fgColor indexed="51"/>
          <bgColor indexed="13"/>
        </patternFill>
      </fill>
    </dxf>
    <dxf>
      <font>
        <b val="0"/>
        <condense val="0"/>
        <extend val="0"/>
        <color indexed="10"/>
      </font>
      <fill>
        <patternFill patternType="solid">
          <fgColor indexed="51"/>
          <bgColor indexed="13"/>
        </patternFill>
      </fill>
    </dxf>
    <dxf>
      <font>
        <b val="0"/>
        <condense val="0"/>
        <extend val="0"/>
        <color indexed="10"/>
      </font>
      <fill>
        <patternFill patternType="solid">
          <fgColor indexed="51"/>
          <bgColor indexed="13"/>
        </patternFill>
      </fill>
    </dxf>
    <dxf>
      <font>
        <b val="0"/>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34"/>
        </patternFill>
      </fill>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indexed="54"/>
      </font>
    </dxf>
    <dxf>
      <font>
        <condense val="0"/>
        <extend val="0"/>
        <color indexed="10"/>
      </font>
    </dxf>
    <dxf>
      <font>
        <color rgb="FFFF0000"/>
      </font>
    </dxf>
    <dxf>
      <font>
        <color rgb="FFFF0000"/>
      </font>
    </dxf>
    <dxf>
      <font>
        <color auto="1"/>
      </font>
    </dxf>
    <dxf>
      <font>
        <strike val="0"/>
        <color auto="1"/>
      </font>
    </dxf>
    <dxf>
      <font>
        <color theme="1"/>
      </font>
    </dxf>
    <dxf>
      <font>
        <color rgb="FFFF0000"/>
      </font>
    </dxf>
    <dxf>
      <font>
        <color rgb="FFFF0000"/>
      </font>
    </dxf>
    <dxf>
      <font>
        <color auto="1"/>
      </font>
    </dxf>
    <dxf>
      <font>
        <strike val="0"/>
        <color auto="1"/>
      </font>
    </dxf>
    <dxf>
      <font>
        <color theme="1"/>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637"/>
  <sheetViews>
    <sheetView tabSelected="1" zoomScaleNormal="100" workbookViewId="0">
      <selection activeCell="D31" sqref="D31:D32"/>
    </sheetView>
  </sheetViews>
  <sheetFormatPr defaultRowHeight="12.75" x14ac:dyDescent="0.2"/>
  <cols>
    <col min="1" max="1" width="5.140625" style="266" customWidth="1"/>
    <col min="2" max="2" width="6.7109375" style="266" customWidth="1"/>
    <col min="3" max="3" width="3.140625" style="266" hidden="1" customWidth="1"/>
    <col min="4" max="4" width="39.7109375" style="269" customWidth="1"/>
    <col min="5" max="5" width="17.42578125" style="269" customWidth="1"/>
    <col min="6" max="6" width="16.140625" style="268" customWidth="1"/>
    <col min="7" max="7" width="13.140625" style="266" customWidth="1"/>
    <col min="8" max="8" width="13.5703125" style="266" customWidth="1"/>
    <col min="9" max="9" width="9.28515625" style="266" customWidth="1"/>
    <col min="10" max="11" width="10.28515625" style="266" customWidth="1"/>
    <col min="12" max="12" width="11.28515625" style="266" customWidth="1"/>
    <col min="13" max="13" width="12.85546875" style="266" customWidth="1"/>
    <col min="14" max="15" width="11.7109375" style="266" customWidth="1"/>
    <col min="16" max="16" width="15.7109375" style="266" customWidth="1"/>
    <col min="17" max="17" width="11.7109375" style="267" hidden="1" customWidth="1"/>
    <col min="18" max="18" width="10.42578125" style="266" hidden="1" customWidth="1"/>
    <col min="19" max="19" width="9.140625" style="266" hidden="1" customWidth="1"/>
    <col min="20" max="20" width="11.28515625" style="266" hidden="1" customWidth="1"/>
    <col min="21" max="21" width="9.140625" style="266" hidden="1" customWidth="1"/>
    <col min="22" max="22" width="28.140625" style="266" hidden="1" customWidth="1"/>
    <col min="23" max="25" width="0" style="266" hidden="1" customWidth="1"/>
    <col min="26" max="16384" width="9.140625" style="266"/>
  </cols>
  <sheetData>
    <row r="1" spans="1:24" ht="20.25" x14ac:dyDescent="0.3">
      <c r="A1" s="465" t="s">
        <v>177</v>
      </c>
      <c r="B1" s="465"/>
      <c r="C1" s="465"/>
      <c r="D1" s="462"/>
      <c r="J1" s="457"/>
      <c r="K1" s="457"/>
      <c r="O1" s="457"/>
      <c r="P1" s="457" t="s">
        <v>176</v>
      </c>
    </row>
    <row r="2" spans="1:24" ht="18" x14ac:dyDescent="0.25">
      <c r="A2" s="461" t="s">
        <v>175</v>
      </c>
      <c r="B2" s="464"/>
      <c r="C2" s="463"/>
      <c r="D2" s="462"/>
      <c r="J2" s="457"/>
      <c r="K2" s="457"/>
      <c r="O2" s="457"/>
      <c r="P2" s="457"/>
    </row>
    <row r="3" spans="1:24" ht="18" x14ac:dyDescent="0.25">
      <c r="B3" s="460"/>
      <c r="C3" s="461" t="s">
        <v>175</v>
      </c>
      <c r="D3" s="460"/>
      <c r="J3" s="457"/>
      <c r="K3" s="457"/>
      <c r="O3" s="457"/>
      <c r="P3" s="457"/>
    </row>
    <row r="4" spans="1:24" ht="18" x14ac:dyDescent="0.25">
      <c r="A4" s="459"/>
      <c r="B4" s="458"/>
      <c r="C4" s="458"/>
      <c r="D4" s="458"/>
      <c r="J4" s="457"/>
      <c r="K4" s="457"/>
      <c r="O4" s="457"/>
      <c r="P4" s="457"/>
    </row>
    <row r="5" spans="1:24" ht="15.75" customHeight="1" x14ac:dyDescent="0.2">
      <c r="A5" s="622" t="s">
        <v>178</v>
      </c>
      <c r="B5" s="622"/>
      <c r="C5" s="622"/>
      <c r="D5" s="623"/>
      <c r="E5" s="623"/>
      <c r="F5" s="623"/>
      <c r="G5" s="623"/>
      <c r="H5" s="623"/>
      <c r="I5" s="453"/>
      <c r="J5" s="453"/>
      <c r="K5" s="453"/>
      <c r="P5" s="456" t="s">
        <v>54</v>
      </c>
    </row>
    <row r="6" spans="1:24" ht="12.75" customHeight="1" x14ac:dyDescent="0.2">
      <c r="A6" s="455"/>
      <c r="B6" s="455"/>
      <c r="C6" s="455"/>
      <c r="D6" s="455"/>
      <c r="E6" s="455"/>
      <c r="F6" s="454"/>
      <c r="G6" s="453"/>
      <c r="H6" s="453"/>
      <c r="I6" s="453"/>
      <c r="J6" s="453"/>
      <c r="K6" s="453"/>
      <c r="N6" s="281"/>
      <c r="O6" s="281"/>
      <c r="P6" s="281"/>
    </row>
    <row r="7" spans="1:24" ht="12.75" customHeight="1" thickBot="1" x14ac:dyDescent="0.25">
      <c r="M7" s="452"/>
      <c r="N7" s="281"/>
      <c r="O7" s="281"/>
      <c r="P7" s="281"/>
    </row>
    <row r="8" spans="1:24" ht="47.25" customHeight="1" thickTop="1" x14ac:dyDescent="0.25">
      <c r="A8" s="451" t="s">
        <v>47</v>
      </c>
      <c r="B8" s="450" t="s">
        <v>174</v>
      </c>
      <c r="C8" s="625" t="s">
        <v>173</v>
      </c>
      <c r="D8" s="449" t="s">
        <v>172</v>
      </c>
      <c r="E8" s="448" t="s">
        <v>171</v>
      </c>
      <c r="F8" s="447"/>
      <c r="G8" s="446" t="s">
        <v>36</v>
      </c>
      <c r="H8" s="445" t="s">
        <v>35</v>
      </c>
      <c r="I8" s="444" t="s">
        <v>170</v>
      </c>
      <c r="J8" s="609" t="s">
        <v>169</v>
      </c>
      <c r="K8" s="610"/>
      <c r="L8" s="610"/>
      <c r="M8" s="611"/>
      <c r="N8" s="614" t="s">
        <v>168</v>
      </c>
      <c r="O8" s="615"/>
      <c r="P8" s="616"/>
    </row>
    <row r="9" spans="1:24" ht="47.25" x14ac:dyDescent="0.25">
      <c r="A9" s="443"/>
      <c r="B9" s="442"/>
      <c r="C9" s="626"/>
      <c r="D9" s="441"/>
      <c r="E9" s="317"/>
      <c r="F9" s="316"/>
      <c r="G9" s="440"/>
      <c r="H9" s="439"/>
      <c r="I9" s="438"/>
      <c r="J9" s="437" t="s">
        <v>167</v>
      </c>
      <c r="K9" s="436" t="s">
        <v>166</v>
      </c>
      <c r="L9" s="612" t="s">
        <v>165</v>
      </c>
      <c r="M9" s="613"/>
      <c r="N9" s="617" t="s">
        <v>164</v>
      </c>
      <c r="O9" s="618"/>
      <c r="P9" s="435" t="s">
        <v>163</v>
      </c>
      <c r="R9" s="506" t="s">
        <v>179</v>
      </c>
      <c r="S9" s="506" t="s">
        <v>179</v>
      </c>
      <c r="T9" s="507" t="s">
        <v>301</v>
      </c>
    </row>
    <row r="10" spans="1:24" ht="16.5" thickBot="1" x14ac:dyDescent="0.3">
      <c r="A10" s="434"/>
      <c r="B10" s="433"/>
      <c r="C10" s="627"/>
      <c r="D10" s="432"/>
      <c r="E10" s="431"/>
      <c r="F10" s="430"/>
      <c r="G10" s="405"/>
      <c r="H10" s="429"/>
      <c r="I10" s="428"/>
      <c r="J10" s="427"/>
      <c r="K10" s="426"/>
      <c r="L10" s="425" t="s">
        <v>162</v>
      </c>
      <c r="M10" s="424" t="s">
        <v>161</v>
      </c>
      <c r="N10" s="423" t="s">
        <v>4</v>
      </c>
      <c r="O10" s="422" t="s">
        <v>2</v>
      </c>
      <c r="P10" s="421"/>
    </row>
    <row r="11" spans="1:24" ht="15" customHeight="1" thickTop="1" x14ac:dyDescent="0.2">
      <c r="A11" s="353">
        <v>1631</v>
      </c>
      <c r="B11" s="352" t="s">
        <v>69</v>
      </c>
      <c r="C11" s="352">
        <v>1</v>
      </c>
      <c r="D11" s="619" t="s">
        <v>160</v>
      </c>
      <c r="E11" s="399" t="s">
        <v>159</v>
      </c>
      <c r="F11" s="398" t="s">
        <v>158</v>
      </c>
      <c r="G11" s="469">
        <f>'1. DD Javorník'!G16</f>
        <v>15029656.939999999</v>
      </c>
      <c r="H11" s="470">
        <f>'1. DD Javorník'!G18</f>
        <v>15029656.940000001</v>
      </c>
      <c r="I11" s="420">
        <f>'1. DD Javorník'!G22</f>
        <v>0</v>
      </c>
      <c r="J11" s="489">
        <f>'1. DD Javorník'!G24</f>
        <v>0</v>
      </c>
      <c r="K11" s="490">
        <f>'1. DD Javorník'!G26</f>
        <v>0</v>
      </c>
      <c r="L11" s="347">
        <f>IF((J11&lt;0),0,J11-K11)</f>
        <v>0</v>
      </c>
      <c r="M11" s="346">
        <f>IF((J11&lt;0),J11,0)</f>
        <v>0</v>
      </c>
      <c r="N11" s="345">
        <f>'1. DD Javorník'!G30</f>
        <v>0</v>
      </c>
      <c r="O11" s="344">
        <f>'1. DD Javorník'!G31</f>
        <v>0</v>
      </c>
      <c r="P11" s="343">
        <v>0</v>
      </c>
      <c r="Q11" s="283" t="e">
        <f>#REF!-L11</f>
        <v>#REF!</v>
      </c>
      <c r="R11" s="277">
        <f>O11-L11+P11</f>
        <v>0</v>
      </c>
      <c r="S11" s="277">
        <f>J11-K11</f>
        <v>0</v>
      </c>
      <c r="T11" s="275">
        <v>0</v>
      </c>
      <c r="W11" s="266">
        <f>IF(S11=0,1,0)</f>
        <v>1</v>
      </c>
      <c r="X11" s="608">
        <f>IF(S11=0,1,0)</f>
        <v>1</v>
      </c>
    </row>
    <row r="12" spans="1:24" x14ac:dyDescent="0.2">
      <c r="A12" s="342"/>
      <c r="B12" s="338"/>
      <c r="C12" s="338"/>
      <c r="D12" s="621"/>
      <c r="E12" s="341"/>
      <c r="F12" s="340"/>
      <c r="G12" s="471"/>
      <c r="H12" s="472"/>
      <c r="I12" s="336"/>
      <c r="J12" s="491"/>
      <c r="K12" s="492"/>
      <c r="L12" s="337"/>
      <c r="M12" s="336"/>
      <c r="N12" s="356"/>
      <c r="O12" s="355"/>
      <c r="P12" s="354"/>
      <c r="Q12" s="283"/>
      <c r="S12" s="277"/>
      <c r="T12" s="275"/>
    </row>
    <row r="13" spans="1:24" x14ac:dyDescent="0.2">
      <c r="A13" s="365">
        <v>1632</v>
      </c>
      <c r="B13" s="352" t="s">
        <v>69</v>
      </c>
      <c r="C13" s="352">
        <v>1</v>
      </c>
      <c r="D13" s="620" t="s">
        <v>157</v>
      </c>
      <c r="E13" s="419" t="s">
        <v>156</v>
      </c>
      <c r="F13" s="396" t="s">
        <v>155</v>
      </c>
      <c r="G13" s="473">
        <f>'2. DD Kobylá'!G16</f>
        <v>25626130.050000001</v>
      </c>
      <c r="H13" s="474">
        <f>'2. DD Kobylá'!G18</f>
        <v>25666870.050000001</v>
      </c>
      <c r="I13" s="411">
        <f>'2. DD Kobylá'!G22</f>
        <v>0</v>
      </c>
      <c r="J13" s="489">
        <f>'2. DD Kobylá'!G24</f>
        <v>40740</v>
      </c>
      <c r="K13" s="490">
        <f>'2. DD Kobylá'!G26</f>
        <v>40740</v>
      </c>
      <c r="L13" s="347">
        <f>IF((J13&lt;0),0,J13-K13)</f>
        <v>0</v>
      </c>
      <c r="M13" s="346">
        <f>IF((J13&lt;0),J13,0)</f>
        <v>0</v>
      </c>
      <c r="N13" s="345">
        <f>'2. DD Kobylá'!G30</f>
        <v>0</v>
      </c>
      <c r="O13" s="344">
        <f>'2. DD Kobylá'!G31</f>
        <v>0</v>
      </c>
      <c r="P13" s="343">
        <v>0</v>
      </c>
      <c r="Q13" s="283" t="e">
        <f>#REF!-L13</f>
        <v>#REF!</v>
      </c>
      <c r="R13" s="277">
        <f>O13-L13+P13</f>
        <v>0</v>
      </c>
      <c r="S13" s="277">
        <f t="shared" ref="S13" si="0">J13-K13</f>
        <v>0</v>
      </c>
      <c r="T13" s="275">
        <v>40740</v>
      </c>
      <c r="W13" s="266">
        <f t="shared" ref="W13" si="1">IF(S13=0,1,0)</f>
        <v>1</v>
      </c>
    </row>
    <row r="14" spans="1:24" x14ac:dyDescent="0.2">
      <c r="A14" s="342"/>
      <c r="B14" s="338"/>
      <c r="C14" s="338"/>
      <c r="D14" s="621"/>
      <c r="E14" s="341"/>
      <c r="F14" s="340"/>
      <c r="G14" s="471"/>
      <c r="H14" s="472"/>
      <c r="I14" s="336"/>
      <c r="J14" s="491"/>
      <c r="K14" s="490"/>
      <c r="L14" s="337"/>
      <c r="M14" s="336"/>
      <c r="N14" s="356"/>
      <c r="O14" s="355"/>
      <c r="P14" s="354"/>
      <c r="Q14" s="283"/>
      <c r="S14" s="277"/>
      <c r="T14" s="275"/>
    </row>
    <row r="15" spans="1:24" x14ac:dyDescent="0.2">
      <c r="A15" s="353">
        <v>1633</v>
      </c>
      <c r="B15" s="352" t="s">
        <v>69</v>
      </c>
      <c r="C15" s="352">
        <v>1</v>
      </c>
      <c r="D15" s="619" t="s">
        <v>154</v>
      </c>
      <c r="E15" s="399" t="s">
        <v>153</v>
      </c>
      <c r="F15" s="398" t="s">
        <v>150</v>
      </c>
      <c r="G15" s="469">
        <f>'3. Domov Sněženka'!G16</f>
        <v>28597625.640000001</v>
      </c>
      <c r="H15" s="470">
        <f>'3. Domov Sněženka'!G18</f>
        <v>28708819.950000003</v>
      </c>
      <c r="I15" s="412">
        <f>'3. Domov Sněženka'!G22</f>
        <v>0</v>
      </c>
      <c r="J15" s="489">
        <f>'3. Domov Sněženka'!G24</f>
        <v>111194.31</v>
      </c>
      <c r="K15" s="490">
        <f>'3. Domov Sněženka'!G26</f>
        <v>111194.31</v>
      </c>
      <c r="L15" s="347">
        <f>IF((J15&lt;0),0,J15-K15)</f>
        <v>0</v>
      </c>
      <c r="M15" s="346">
        <f>IF((J15&lt;0),J15,0)</f>
        <v>0</v>
      </c>
      <c r="N15" s="345">
        <f>'3. Domov Sněženka'!G30</f>
        <v>0</v>
      </c>
      <c r="O15" s="344">
        <f>'3. Domov Sněženka'!G31</f>
        <v>0</v>
      </c>
      <c r="P15" s="343">
        <v>0</v>
      </c>
      <c r="Q15" s="283" t="e">
        <f>#REF!-L15</f>
        <v>#REF!</v>
      </c>
      <c r="R15" s="277">
        <f>O15-L15+P15</f>
        <v>0</v>
      </c>
      <c r="S15" s="277">
        <f t="shared" ref="S15" si="2">J15-K15</f>
        <v>0</v>
      </c>
      <c r="T15" s="275">
        <v>111194.31</v>
      </c>
      <c r="W15" s="266">
        <f t="shared" ref="W15" si="3">IF(S15=0,1,0)</f>
        <v>1</v>
      </c>
    </row>
    <row r="16" spans="1:24" x14ac:dyDescent="0.2">
      <c r="A16" s="342"/>
      <c r="B16" s="338"/>
      <c r="C16" s="338"/>
      <c r="D16" s="621"/>
      <c r="E16" s="341"/>
      <c r="F16" s="340"/>
      <c r="G16" s="471"/>
      <c r="H16" s="472"/>
      <c r="I16" s="336"/>
      <c r="J16" s="491"/>
      <c r="K16" s="492"/>
      <c r="L16" s="337"/>
      <c r="M16" s="336"/>
      <c r="N16" s="356"/>
      <c r="O16" s="355"/>
      <c r="P16" s="354"/>
      <c r="Q16" s="283"/>
      <c r="S16" s="277"/>
      <c r="T16" s="275"/>
    </row>
    <row r="17" spans="1:23" x14ac:dyDescent="0.2">
      <c r="A17" s="353">
        <v>1634</v>
      </c>
      <c r="B17" s="352" t="s">
        <v>93</v>
      </c>
      <c r="C17" s="352">
        <v>1</v>
      </c>
      <c r="D17" s="619" t="s">
        <v>152</v>
      </c>
      <c r="E17" s="399" t="s">
        <v>151</v>
      </c>
      <c r="F17" s="398" t="s">
        <v>150</v>
      </c>
      <c r="G17" s="469">
        <f>'4. Středisko PS Jeseník'!G16</f>
        <v>4116089.54</v>
      </c>
      <c r="H17" s="470">
        <f>'4. Středisko PS Jeseník'!G18</f>
        <v>4116089.54</v>
      </c>
      <c r="I17" s="412">
        <f>'4. Středisko PS Jeseník'!G22</f>
        <v>0</v>
      </c>
      <c r="J17" s="489">
        <f>'4. Středisko PS Jeseník'!G24</f>
        <v>0</v>
      </c>
      <c r="K17" s="493">
        <f>'4. Středisko PS Jeseník'!G26</f>
        <v>0</v>
      </c>
      <c r="L17" s="347">
        <f>IF((J17&lt;0),0,J17-K17)</f>
        <v>0</v>
      </c>
      <c r="M17" s="346">
        <f>IF((J17&lt;0),J17,0)</f>
        <v>0</v>
      </c>
      <c r="N17" s="345">
        <f>'4. Středisko PS Jeseník'!G30</f>
        <v>0</v>
      </c>
      <c r="O17" s="344">
        <f>'4. Středisko PS Jeseník'!G31</f>
        <v>0</v>
      </c>
      <c r="P17" s="343">
        <v>0</v>
      </c>
      <c r="Q17" s="283" t="e">
        <f>#REF!-L17</f>
        <v>#REF!</v>
      </c>
      <c r="R17" s="277">
        <f>O17-L17+P17</f>
        <v>0</v>
      </c>
      <c r="S17" s="277">
        <f t="shared" ref="S17" si="4">J17-K17</f>
        <v>0</v>
      </c>
      <c r="T17" s="275">
        <v>0</v>
      </c>
      <c r="W17" s="266">
        <f t="shared" ref="W17" si="5">IF(S17=0,1,0)</f>
        <v>1</v>
      </c>
    </row>
    <row r="18" spans="1:23" x14ac:dyDescent="0.2">
      <c r="A18" s="353"/>
      <c r="B18" s="338"/>
      <c r="C18" s="352"/>
      <c r="D18" s="619"/>
      <c r="E18" s="399"/>
      <c r="F18" s="398"/>
      <c r="G18" s="469"/>
      <c r="H18" s="470"/>
      <c r="I18" s="417"/>
      <c r="J18" s="491"/>
      <c r="K18" s="490"/>
      <c r="L18" s="337"/>
      <c r="M18" s="336"/>
      <c r="N18" s="372"/>
      <c r="O18" s="371"/>
      <c r="P18" s="370"/>
      <c r="Q18" s="283"/>
      <c r="S18" s="277"/>
      <c r="T18" s="275"/>
    </row>
    <row r="19" spans="1:23" x14ac:dyDescent="0.2">
      <c r="A19" s="365">
        <v>1635</v>
      </c>
      <c r="B19" s="352" t="s">
        <v>69</v>
      </c>
      <c r="C19" s="352">
        <v>1</v>
      </c>
      <c r="D19" s="620" t="s">
        <v>149</v>
      </c>
      <c r="E19" s="397" t="s">
        <v>148</v>
      </c>
      <c r="F19" s="396" t="s">
        <v>127</v>
      </c>
      <c r="G19" s="473">
        <f>'5. DD Červenka'!G16</f>
        <v>47361064.669999994</v>
      </c>
      <c r="H19" s="474">
        <f>'5. DD Červenka'!G18</f>
        <v>47361205.670000002</v>
      </c>
      <c r="I19" s="411">
        <f>'5. DD Červenka'!G22</f>
        <v>0</v>
      </c>
      <c r="J19" s="489">
        <f>'5. DD Červenka'!G24</f>
        <v>141</v>
      </c>
      <c r="K19" s="493">
        <f>'5. DD Červenka'!G26</f>
        <v>141</v>
      </c>
      <c r="L19" s="347">
        <f>IF((J19&lt;0),0,J19-K19)</f>
        <v>0</v>
      </c>
      <c r="M19" s="346">
        <f>IF((J19&lt;0),J19,0)</f>
        <v>0</v>
      </c>
      <c r="N19" s="361">
        <f>'5. DD Červenka'!G30</f>
        <v>0</v>
      </c>
      <c r="O19" s="360">
        <f>'5. DD Červenka'!G31</f>
        <v>0</v>
      </c>
      <c r="P19" s="359">
        <v>0</v>
      </c>
      <c r="Q19" s="283" t="e">
        <f>#REF!-L19</f>
        <v>#REF!</v>
      </c>
      <c r="R19" s="277">
        <f>O19-L19+P19</f>
        <v>0</v>
      </c>
      <c r="S19" s="277">
        <f t="shared" ref="S19" si="6">J19-K19</f>
        <v>0</v>
      </c>
      <c r="T19" s="275">
        <v>141</v>
      </c>
      <c r="W19" s="266">
        <f t="shared" ref="W19" si="7">IF(S19=0,1,0)</f>
        <v>1</v>
      </c>
    </row>
    <row r="20" spans="1:23" ht="11.25" customHeight="1" x14ac:dyDescent="0.2">
      <c r="A20" s="353"/>
      <c r="B20" s="338"/>
      <c r="C20" s="352"/>
      <c r="D20" s="619"/>
      <c r="E20" s="399"/>
      <c r="F20" s="398"/>
      <c r="G20" s="469"/>
      <c r="H20" s="470"/>
      <c r="I20" s="417"/>
      <c r="J20" s="491"/>
      <c r="K20" s="490"/>
      <c r="L20" s="337"/>
      <c r="M20" s="336"/>
      <c r="N20" s="356"/>
      <c r="O20" s="355"/>
      <c r="P20" s="354"/>
      <c r="Q20" s="283"/>
      <c r="S20" s="277"/>
      <c r="T20" s="275"/>
    </row>
    <row r="21" spans="1:23" x14ac:dyDescent="0.2">
      <c r="A21" s="365">
        <v>1636</v>
      </c>
      <c r="B21" s="352" t="s">
        <v>69</v>
      </c>
      <c r="C21" s="352">
        <v>1</v>
      </c>
      <c r="D21" s="620" t="s">
        <v>147</v>
      </c>
      <c r="E21" s="397" t="s">
        <v>146</v>
      </c>
      <c r="F21" s="396" t="s">
        <v>145</v>
      </c>
      <c r="G21" s="473">
        <f>'6. DD Náměšť'!G16</f>
        <v>11407439.24</v>
      </c>
      <c r="H21" s="474">
        <f>'6. DD Náměšť'!G18</f>
        <v>11407439.24</v>
      </c>
      <c r="I21" s="411">
        <f>'6. DD Náměšť'!G22</f>
        <v>0</v>
      </c>
      <c r="J21" s="489">
        <f>'6. DD Náměšť'!G24</f>
        <v>0</v>
      </c>
      <c r="K21" s="493">
        <f>'6. DD Náměšť'!G26</f>
        <v>0</v>
      </c>
      <c r="L21" s="347">
        <f>IF((J21&lt;0),0,J21-K21)</f>
        <v>0</v>
      </c>
      <c r="M21" s="346">
        <f>IF((J21&lt;0),J21,0)</f>
        <v>0</v>
      </c>
      <c r="N21" s="361">
        <f>'6. DD Náměšť'!G30</f>
        <v>0</v>
      </c>
      <c r="O21" s="360">
        <f>'6. DD Náměšť'!G31</f>
        <v>0</v>
      </c>
      <c r="P21" s="359">
        <v>0</v>
      </c>
      <c r="Q21" s="283" t="e">
        <f>#REF!-L21</f>
        <v>#REF!</v>
      </c>
      <c r="R21" s="277">
        <f>O21-L21+P21</f>
        <v>0</v>
      </c>
      <c r="S21" s="277">
        <f t="shared" ref="S21" si="8">J21-K21</f>
        <v>0</v>
      </c>
      <c r="T21" s="275">
        <v>0</v>
      </c>
      <c r="W21" s="266">
        <f t="shared" ref="W21" si="9">IF(S21=0,1,0)</f>
        <v>1</v>
      </c>
    </row>
    <row r="22" spans="1:23" x14ac:dyDescent="0.2">
      <c r="A22" s="342"/>
      <c r="B22" s="338"/>
      <c r="C22" s="338"/>
      <c r="D22" s="621"/>
      <c r="E22" s="341"/>
      <c r="F22" s="340"/>
      <c r="G22" s="471"/>
      <c r="H22" s="472"/>
      <c r="I22" s="336"/>
      <c r="J22" s="491"/>
      <c r="K22" s="492"/>
      <c r="L22" s="337"/>
      <c r="M22" s="336"/>
      <c r="N22" s="356"/>
      <c r="O22" s="355"/>
      <c r="P22" s="354"/>
      <c r="Q22" s="283"/>
      <c r="S22" s="277"/>
      <c r="T22" s="275"/>
    </row>
    <row r="23" spans="1:23" x14ac:dyDescent="0.2">
      <c r="A23" s="353">
        <v>1637</v>
      </c>
      <c r="B23" s="352" t="s">
        <v>69</v>
      </c>
      <c r="C23" s="352">
        <v>1</v>
      </c>
      <c r="D23" s="619" t="s">
        <v>144</v>
      </c>
      <c r="E23" s="399" t="s">
        <v>143</v>
      </c>
      <c r="F23" s="398" t="s">
        <v>142</v>
      </c>
      <c r="G23" s="469">
        <f>'7. DD Hrubá Voda'!G16</f>
        <v>26506065.059999999</v>
      </c>
      <c r="H23" s="470">
        <f>'7. DD Hrubá Voda'!G18</f>
        <v>26542110.060000002</v>
      </c>
      <c r="I23" s="412">
        <f>'7. DD Hrubá Voda'!G22</f>
        <v>0</v>
      </c>
      <c r="J23" s="489">
        <f>'7. DD Hrubá Voda'!G24</f>
        <v>36045</v>
      </c>
      <c r="K23" s="490">
        <f>'7. DD Hrubá Voda'!G26</f>
        <v>36045</v>
      </c>
      <c r="L23" s="347">
        <f>IF((J23&lt;0),0,J23-K23)</f>
        <v>0</v>
      </c>
      <c r="M23" s="346">
        <f>IF((J23&lt;0),J23,0)</f>
        <v>0</v>
      </c>
      <c r="N23" s="345">
        <f>'7. DD Hrubá Voda'!G30</f>
        <v>0</v>
      </c>
      <c r="O23" s="344">
        <f>'7. DD Hrubá Voda'!G31</f>
        <v>0</v>
      </c>
      <c r="P23" s="343">
        <v>0</v>
      </c>
      <c r="Q23" s="283" t="e">
        <f>#REF!-L23</f>
        <v>#REF!</v>
      </c>
      <c r="R23" s="277">
        <f>O23-L23+P23</f>
        <v>0</v>
      </c>
      <c r="S23" s="277">
        <f t="shared" ref="S23" si="10">J23-K23</f>
        <v>0</v>
      </c>
      <c r="T23" s="275">
        <v>36045</v>
      </c>
      <c r="W23" s="266">
        <f t="shared" ref="W23" si="11">IF(S23=0,1,0)</f>
        <v>1</v>
      </c>
    </row>
    <row r="24" spans="1:23" x14ac:dyDescent="0.2">
      <c r="A24" s="342"/>
      <c r="B24" s="338"/>
      <c r="C24" s="338"/>
      <c r="D24" s="621"/>
      <c r="E24" s="341"/>
      <c r="F24" s="340"/>
      <c r="G24" s="471"/>
      <c r="H24" s="472"/>
      <c r="I24" s="336"/>
      <c r="J24" s="491"/>
      <c r="K24" s="492"/>
      <c r="L24" s="337"/>
      <c r="M24" s="336"/>
      <c r="N24" s="356"/>
      <c r="O24" s="355"/>
      <c r="P24" s="354"/>
      <c r="Q24" s="283"/>
      <c r="S24" s="277"/>
      <c r="T24" s="275"/>
    </row>
    <row r="25" spans="1:23" x14ac:dyDescent="0.2">
      <c r="A25" s="353">
        <v>1638</v>
      </c>
      <c r="B25" s="352" t="s">
        <v>69</v>
      </c>
      <c r="C25" s="352">
        <v>1</v>
      </c>
      <c r="D25" s="619" t="s">
        <v>141</v>
      </c>
      <c r="E25" s="399" t="s">
        <v>140</v>
      </c>
      <c r="F25" s="398" t="s">
        <v>139</v>
      </c>
      <c r="G25" s="469">
        <f>'8. Pohoda Chválkovice'!G16</f>
        <v>88816740.200000003</v>
      </c>
      <c r="H25" s="470">
        <f>'8. Pohoda Chválkovice'!G18</f>
        <v>88984236.299999997</v>
      </c>
      <c r="I25" s="412">
        <f>'8. Pohoda Chválkovice'!G22</f>
        <v>0</v>
      </c>
      <c r="J25" s="489">
        <f>'8. Pohoda Chválkovice'!G24</f>
        <v>167496.1</v>
      </c>
      <c r="K25" s="490">
        <f>'8. Pohoda Chválkovice'!G26</f>
        <v>148637.1</v>
      </c>
      <c r="L25" s="347">
        <f>IF((J25&lt;0),0,J25-K25)</f>
        <v>18859</v>
      </c>
      <c r="M25" s="346">
        <f>IF((J25&lt;0),J25,0)</f>
        <v>0</v>
      </c>
      <c r="N25" s="345">
        <f>'8. Pohoda Chválkovice'!G30</f>
        <v>0</v>
      </c>
      <c r="O25" s="344">
        <f>'8. Pohoda Chválkovice'!G31</f>
        <v>18859</v>
      </c>
      <c r="P25" s="343">
        <v>0</v>
      </c>
      <c r="Q25" s="418" t="e">
        <f>#REF!-L25</f>
        <v>#REF!</v>
      </c>
      <c r="R25" s="277">
        <f>O25-L25+P25</f>
        <v>0</v>
      </c>
      <c r="S25" s="607">
        <f t="shared" ref="S25" si="12">J25-K25</f>
        <v>18859</v>
      </c>
      <c r="T25" s="275">
        <v>148637.1</v>
      </c>
      <c r="U25" s="509">
        <v>18859</v>
      </c>
      <c r="V25" s="510" t="s">
        <v>302</v>
      </c>
      <c r="W25" s="266">
        <f t="shared" ref="W25" si="13">IF(S25=0,1,0)</f>
        <v>0</v>
      </c>
    </row>
    <row r="26" spans="1:23" x14ac:dyDescent="0.2">
      <c r="A26" s="353"/>
      <c r="B26" s="338"/>
      <c r="C26" s="352"/>
      <c r="D26" s="619"/>
      <c r="E26" s="399"/>
      <c r="F26" s="398"/>
      <c r="G26" s="469"/>
      <c r="H26" s="470"/>
      <c r="I26" s="417"/>
      <c r="J26" s="491"/>
      <c r="K26" s="490"/>
      <c r="L26" s="337"/>
      <c r="M26" s="336"/>
      <c r="N26" s="356"/>
      <c r="O26" s="355"/>
      <c r="P26" s="354"/>
      <c r="Q26" s="283"/>
      <c r="S26" s="277"/>
      <c r="T26" s="275"/>
    </row>
    <row r="27" spans="1:23" x14ac:dyDescent="0.2">
      <c r="A27" s="365">
        <v>1639</v>
      </c>
      <c r="B27" s="352" t="s">
        <v>93</v>
      </c>
      <c r="C27" s="352">
        <v>1</v>
      </c>
      <c r="D27" s="620" t="s">
        <v>138</v>
      </c>
      <c r="E27" s="397" t="s">
        <v>137</v>
      </c>
      <c r="F27" s="396" t="s">
        <v>136</v>
      </c>
      <c r="G27" s="473">
        <f>'9. Soc. sl. Olomouc'!G16</f>
        <v>53181115.330000006</v>
      </c>
      <c r="H27" s="474">
        <f>'9. Soc. sl. Olomouc'!G18</f>
        <v>53219910.130000003</v>
      </c>
      <c r="I27" s="411">
        <f>'9. Soc. sl. Olomouc'!G22</f>
        <v>0</v>
      </c>
      <c r="J27" s="489">
        <f>'9. Soc. sl. Olomouc'!G24</f>
        <v>38794.800000000003</v>
      </c>
      <c r="K27" s="493">
        <f>'9. Soc. sl. Olomouc'!G26</f>
        <v>0</v>
      </c>
      <c r="L27" s="347">
        <f>IF((J27&lt;0),0,J27-K27)</f>
        <v>38794.800000000003</v>
      </c>
      <c r="M27" s="346">
        <f>IF((J27&lt;0),J27,0)</f>
        <v>0</v>
      </c>
      <c r="N27" s="345">
        <f>'9. Soc. sl. Olomouc'!G30</f>
        <v>0</v>
      </c>
      <c r="O27" s="344">
        <f>'9. Soc. sl. Olomouc'!G31</f>
        <v>38794.800000000003</v>
      </c>
      <c r="P27" s="343">
        <v>0</v>
      </c>
      <c r="Q27" s="283" t="e">
        <f>#REF!-L27</f>
        <v>#REF!</v>
      </c>
      <c r="R27" s="277">
        <f>O27-L27+P27</f>
        <v>0</v>
      </c>
      <c r="S27" s="607">
        <f t="shared" ref="S27" si="14">J27-K27</f>
        <v>38794.800000000003</v>
      </c>
      <c r="T27" s="275">
        <v>0</v>
      </c>
      <c r="U27" s="509">
        <v>38794.800000000003</v>
      </c>
      <c r="V27" s="510" t="s">
        <v>302</v>
      </c>
      <c r="W27" s="266">
        <f t="shared" ref="W27" si="15">IF(S27=0,1,0)</f>
        <v>0</v>
      </c>
    </row>
    <row r="28" spans="1:23" x14ac:dyDescent="0.2">
      <c r="A28" s="342"/>
      <c r="B28" s="338"/>
      <c r="C28" s="338"/>
      <c r="D28" s="621"/>
      <c r="E28" s="341"/>
      <c r="F28" s="340"/>
      <c r="G28" s="471"/>
      <c r="H28" s="472"/>
      <c r="I28" s="410"/>
      <c r="J28" s="491"/>
      <c r="K28" s="492"/>
      <c r="L28" s="337"/>
      <c r="M28" s="336"/>
      <c r="N28" s="356"/>
      <c r="O28" s="355"/>
      <c r="P28" s="354"/>
      <c r="Q28" s="283"/>
      <c r="S28" s="277"/>
      <c r="T28" s="275"/>
    </row>
    <row r="29" spans="1:23" x14ac:dyDescent="0.2">
      <c r="A29" s="395">
        <v>1640</v>
      </c>
      <c r="B29" s="394" t="s">
        <v>69</v>
      </c>
      <c r="C29" s="394">
        <v>1</v>
      </c>
      <c r="D29" s="624" t="s">
        <v>135</v>
      </c>
      <c r="E29" s="416" t="s">
        <v>134</v>
      </c>
      <c r="F29" s="415" t="s">
        <v>133</v>
      </c>
      <c r="G29" s="475">
        <f>'10. Vincentinum'!G16</f>
        <v>79104222.409999996</v>
      </c>
      <c r="H29" s="476">
        <f>'10. Vincentinum'!G18</f>
        <v>79219516.409999996</v>
      </c>
      <c r="I29" s="414">
        <f>'10. Vincentinum'!G22</f>
        <v>0</v>
      </c>
      <c r="J29" s="489">
        <f>'10. Vincentinum'!G24</f>
        <v>115294</v>
      </c>
      <c r="K29" s="494">
        <f>'10. Vincentinum'!G26</f>
        <v>113641</v>
      </c>
      <c r="L29" s="388">
        <f>IF((J29&lt;0),0,J29-K29)</f>
        <v>1653</v>
      </c>
      <c r="M29" s="387">
        <f>IF((J29&lt;0),J29,0)</f>
        <v>0</v>
      </c>
      <c r="N29" s="389">
        <f>'10. Vincentinum'!G30</f>
        <v>0</v>
      </c>
      <c r="O29" s="388">
        <f>'10. Vincentinum'!G31</f>
        <v>1653</v>
      </c>
      <c r="P29" s="387">
        <v>0</v>
      </c>
      <c r="Q29" s="369" t="e">
        <f>#REF!-L29</f>
        <v>#REF!</v>
      </c>
      <c r="R29" s="277">
        <f>O29-L29+P29</f>
        <v>0</v>
      </c>
      <c r="S29" s="607">
        <f t="shared" ref="S29" si="16">J29-K29</f>
        <v>1653</v>
      </c>
      <c r="T29" s="275">
        <v>113641</v>
      </c>
      <c r="U29" s="509">
        <v>1653</v>
      </c>
      <c r="V29" s="510" t="s">
        <v>302</v>
      </c>
      <c r="W29" s="266">
        <f t="shared" ref="W29" si="17">IF(S29=0,1,0)</f>
        <v>0</v>
      </c>
    </row>
    <row r="30" spans="1:23" ht="10.5" customHeight="1" x14ac:dyDescent="0.2">
      <c r="A30" s="395"/>
      <c r="B30" s="394"/>
      <c r="C30" s="394"/>
      <c r="D30" s="624"/>
      <c r="E30" s="416"/>
      <c r="F30" s="415"/>
      <c r="G30" s="475"/>
      <c r="H30" s="476"/>
      <c r="I30" s="414"/>
      <c r="J30" s="491"/>
      <c r="K30" s="494"/>
      <c r="L30" s="380"/>
      <c r="M30" s="379"/>
      <c r="N30" s="378"/>
      <c r="O30" s="377"/>
      <c r="P30" s="376"/>
      <c r="Q30" s="369"/>
      <c r="S30" s="277"/>
      <c r="T30" s="275"/>
    </row>
    <row r="31" spans="1:23" x14ac:dyDescent="0.2">
      <c r="A31" s="365">
        <v>1641</v>
      </c>
      <c r="B31" s="352" t="s">
        <v>104</v>
      </c>
      <c r="C31" s="352">
        <v>1</v>
      </c>
      <c r="D31" s="620" t="s">
        <v>132</v>
      </c>
      <c r="E31" s="364" t="s">
        <v>131</v>
      </c>
      <c r="F31" s="363" t="s">
        <v>130</v>
      </c>
      <c r="G31" s="473">
        <f>'11. Klíč'!G16</f>
        <v>24808768.169999998</v>
      </c>
      <c r="H31" s="474">
        <f>'11. Klíč'!G18</f>
        <v>24808768.170000002</v>
      </c>
      <c r="I31" s="411">
        <f>'11. Klíč'!G22</f>
        <v>0</v>
      </c>
      <c r="J31" s="489">
        <f>'11. Klíč'!G24</f>
        <v>0</v>
      </c>
      <c r="K31" s="493">
        <f>'11. Klíč'!G26</f>
        <v>0</v>
      </c>
      <c r="L31" s="347">
        <f>IF((J31&lt;0),0,J31-K31)</f>
        <v>0</v>
      </c>
      <c r="M31" s="346">
        <f>IF((J31&lt;0),J31,0)</f>
        <v>0</v>
      </c>
      <c r="N31" s="368">
        <f>'11. Klíč'!G30</f>
        <v>0</v>
      </c>
      <c r="O31" s="360">
        <f>'11. Klíč'!G31</f>
        <v>0</v>
      </c>
      <c r="P31" s="359">
        <v>0</v>
      </c>
      <c r="Q31" s="283" t="e">
        <f>#REF!-L31</f>
        <v>#REF!</v>
      </c>
      <c r="R31" s="277">
        <f>O31-L31+P31</f>
        <v>0</v>
      </c>
      <c r="S31" s="277">
        <f t="shared" ref="S31" si="18">J31-K31</f>
        <v>0</v>
      </c>
      <c r="T31" s="275">
        <v>0</v>
      </c>
      <c r="W31" s="266">
        <f t="shared" ref="W31" si="19">IF(S31=0,1,0)</f>
        <v>1</v>
      </c>
    </row>
    <row r="32" spans="1:23" x14ac:dyDescent="0.2">
      <c r="A32" s="342"/>
      <c r="B32" s="338"/>
      <c r="C32" s="338"/>
      <c r="D32" s="621"/>
      <c r="E32" s="341"/>
      <c r="F32" s="340"/>
      <c r="G32" s="471"/>
      <c r="H32" s="472"/>
      <c r="I32" s="410"/>
      <c r="J32" s="491"/>
      <c r="K32" s="492"/>
      <c r="L32" s="337"/>
      <c r="M32" s="336"/>
      <c r="N32" s="356"/>
      <c r="O32" s="355"/>
      <c r="P32" s="354"/>
      <c r="Q32" s="283"/>
      <c r="S32" s="277"/>
      <c r="T32" s="275"/>
    </row>
    <row r="33" spans="1:23" s="413" customFormat="1" x14ac:dyDescent="0.2">
      <c r="A33" s="365">
        <v>1642</v>
      </c>
      <c r="B33" s="367" t="s">
        <v>69</v>
      </c>
      <c r="C33" s="367">
        <v>1</v>
      </c>
      <c r="D33" s="620" t="s">
        <v>129</v>
      </c>
      <c r="E33" s="364" t="s">
        <v>128</v>
      </c>
      <c r="F33" s="363" t="s">
        <v>127</v>
      </c>
      <c r="G33" s="473">
        <f>'12. Nové Zámky'!G16</f>
        <v>63822579.269999996</v>
      </c>
      <c r="H33" s="474">
        <f>'12. Nové Zámky'!G18</f>
        <v>63816694.980000004</v>
      </c>
      <c r="I33" s="411">
        <f>'12. Nové Zámky'!G22</f>
        <v>0</v>
      </c>
      <c r="J33" s="489">
        <f>'12. Nové Zámky'!G24</f>
        <v>-5884.29</v>
      </c>
      <c r="K33" s="493">
        <f>'12. Nové Zámky'!G26</f>
        <v>0</v>
      </c>
      <c r="L33" s="347">
        <f>IF((J33&lt;0),0,J33-K33)</f>
        <v>0</v>
      </c>
      <c r="M33" s="346">
        <f>IF((J33&lt;0),J33,0)</f>
        <v>-5884.29</v>
      </c>
      <c r="N33" s="373">
        <f>'12. Nové Zámky'!G30</f>
        <v>0</v>
      </c>
      <c r="O33" s="344">
        <f>'12. Nové Zámky'!G31</f>
        <v>0</v>
      </c>
      <c r="P33" s="343">
        <v>0</v>
      </c>
      <c r="Q33" s="283" t="e">
        <f>#REF!-L33</f>
        <v>#REF!</v>
      </c>
      <c r="R33" s="277">
        <f>O33-L33+P33</f>
        <v>0</v>
      </c>
      <c r="S33" s="606">
        <f t="shared" ref="S33" si="20">J33-K33</f>
        <v>-5884.29</v>
      </c>
      <c r="T33" s="275">
        <v>0</v>
      </c>
      <c r="U33" s="511">
        <v>-5884.29</v>
      </c>
      <c r="V33" s="510" t="s">
        <v>303</v>
      </c>
      <c r="W33" s="266">
        <f t="shared" ref="W33" si="21">IF(S33=0,1,0)</f>
        <v>0</v>
      </c>
    </row>
    <row r="34" spans="1:23" s="413" customFormat="1" x14ac:dyDescent="0.2">
      <c r="A34" s="342"/>
      <c r="B34" s="338"/>
      <c r="C34" s="338"/>
      <c r="D34" s="621"/>
      <c r="E34" s="341"/>
      <c r="F34" s="340"/>
      <c r="G34" s="471"/>
      <c r="H34" s="472"/>
      <c r="I34" s="410"/>
      <c r="J34" s="491"/>
      <c r="K34" s="492"/>
      <c r="L34" s="337"/>
      <c r="M34" s="336"/>
      <c r="N34" s="356"/>
      <c r="O34" s="355"/>
      <c r="P34" s="354"/>
      <c r="Q34" s="283"/>
      <c r="R34" s="266"/>
      <c r="S34" s="277"/>
      <c r="T34" s="275"/>
      <c r="W34" s="266"/>
    </row>
    <row r="35" spans="1:23" x14ac:dyDescent="0.2">
      <c r="A35" s="365">
        <v>1644</v>
      </c>
      <c r="B35" s="367" t="s">
        <v>126</v>
      </c>
      <c r="C35" s="367">
        <v>1</v>
      </c>
      <c r="D35" s="620" t="s">
        <v>125</v>
      </c>
      <c r="E35" s="397" t="s">
        <v>124</v>
      </c>
      <c r="F35" s="396" t="s">
        <v>123</v>
      </c>
      <c r="G35" s="473">
        <f>'13. Středisko soc. prev.'!G16</f>
        <v>17934341.969999999</v>
      </c>
      <c r="H35" s="474">
        <f>'13. Středisko soc. prev.'!G18</f>
        <v>17934341.969999999</v>
      </c>
      <c r="I35" s="411">
        <f>'13. Středisko soc. prev.'!G22</f>
        <v>0</v>
      </c>
      <c r="J35" s="489">
        <f>'13. Středisko soc. prev.'!G24</f>
        <v>0</v>
      </c>
      <c r="K35" s="493">
        <f>'13. Středisko soc. prev.'!G26</f>
        <v>0</v>
      </c>
      <c r="L35" s="347">
        <f>IF((J35&lt;0),0,J35-K35)</f>
        <v>0</v>
      </c>
      <c r="M35" s="346">
        <f>IF((J35&lt;0),J35,0)</f>
        <v>0</v>
      </c>
      <c r="N35" s="361">
        <f>'13. Středisko soc. prev.'!G30</f>
        <v>0</v>
      </c>
      <c r="O35" s="360">
        <f>'13. Středisko soc. prev.'!G31</f>
        <v>0</v>
      </c>
      <c r="P35" s="359">
        <v>0</v>
      </c>
      <c r="Q35" s="283" t="e">
        <f>#REF!-L35</f>
        <v>#REF!</v>
      </c>
      <c r="R35" s="277">
        <f>O35-L35+P35</f>
        <v>0</v>
      </c>
      <c r="S35" s="277">
        <f t="shared" ref="S35" si="22">J35-K35</f>
        <v>0</v>
      </c>
      <c r="T35" s="275">
        <v>0</v>
      </c>
      <c r="W35" s="266">
        <f t="shared" ref="W35" si="23">IF(S35=0,1,0)</f>
        <v>1</v>
      </c>
    </row>
    <row r="36" spans="1:23" x14ac:dyDescent="0.2">
      <c r="A36" s="342"/>
      <c r="B36" s="338"/>
      <c r="C36" s="338"/>
      <c r="D36" s="621"/>
      <c r="E36" s="341"/>
      <c r="F36" s="340"/>
      <c r="G36" s="471"/>
      <c r="H36" s="472"/>
      <c r="I36" s="410"/>
      <c r="J36" s="491"/>
      <c r="K36" s="492"/>
      <c r="L36" s="337"/>
      <c r="M36" s="336"/>
      <c r="N36" s="356"/>
      <c r="O36" s="355"/>
      <c r="P36" s="354"/>
      <c r="Q36" s="283"/>
      <c r="S36" s="277"/>
      <c r="T36" s="275"/>
    </row>
    <row r="37" spans="1:23" x14ac:dyDescent="0.2">
      <c r="A37" s="353">
        <v>1645</v>
      </c>
      <c r="B37" s="352" t="s">
        <v>69</v>
      </c>
      <c r="C37" s="352">
        <v>1</v>
      </c>
      <c r="D37" s="619" t="s">
        <v>122</v>
      </c>
      <c r="E37" s="399" t="s">
        <v>121</v>
      </c>
      <c r="F37" s="398" t="s">
        <v>112</v>
      </c>
      <c r="G37" s="469">
        <f>'14. DD Šumperk'!G16</f>
        <v>58913939.710000001</v>
      </c>
      <c r="H37" s="470">
        <f>'14. DD Šumperk'!G18</f>
        <v>59067180.509999998</v>
      </c>
      <c r="I37" s="412">
        <f>'14. DD Šumperk'!G22</f>
        <v>0</v>
      </c>
      <c r="J37" s="489">
        <f>'14. DD Šumperk'!G24</f>
        <v>153240.79999999999</v>
      </c>
      <c r="K37" s="490">
        <f>'14. DD Šumperk'!G26</f>
        <v>144198.79999999999</v>
      </c>
      <c r="L37" s="347">
        <f>IF((J37&lt;0),0,J37-K37)</f>
        <v>9042</v>
      </c>
      <c r="M37" s="346">
        <f>IF((J37&lt;0),J37,0)</f>
        <v>0</v>
      </c>
      <c r="N37" s="345">
        <f>'14. DD Šumperk'!G30</f>
        <v>0</v>
      </c>
      <c r="O37" s="344">
        <f>'14. DD Šumperk'!G31</f>
        <v>9042</v>
      </c>
      <c r="P37" s="343">
        <v>0</v>
      </c>
      <c r="Q37" s="283" t="e">
        <f>#REF!-L37</f>
        <v>#REF!</v>
      </c>
      <c r="R37" s="277">
        <f>O37-L37+P37</f>
        <v>0</v>
      </c>
      <c r="S37" s="607">
        <f t="shared" ref="S37" si="24">J37-K37</f>
        <v>9042</v>
      </c>
      <c r="T37" s="275">
        <v>144198.79999999999</v>
      </c>
      <c r="U37" s="509">
        <v>9042</v>
      </c>
      <c r="V37" s="510" t="s">
        <v>302</v>
      </c>
      <c r="W37" s="266">
        <f t="shared" ref="W37" si="25">IF(S37=0,1,0)</f>
        <v>0</v>
      </c>
    </row>
    <row r="38" spans="1:23" x14ac:dyDescent="0.2">
      <c r="A38" s="342"/>
      <c r="B38" s="338"/>
      <c r="C38" s="338"/>
      <c r="D38" s="621"/>
      <c r="E38" s="341"/>
      <c r="F38" s="340"/>
      <c r="G38" s="471"/>
      <c r="H38" s="472"/>
      <c r="I38" s="410"/>
      <c r="J38" s="491"/>
      <c r="K38" s="492"/>
      <c r="L38" s="337"/>
      <c r="M38" s="336"/>
      <c r="N38" s="356"/>
      <c r="O38" s="355"/>
      <c r="P38" s="354"/>
      <c r="Q38" s="283"/>
      <c r="S38" s="277"/>
      <c r="T38" s="275"/>
    </row>
    <row r="39" spans="1:23" x14ac:dyDescent="0.2">
      <c r="A39" s="353">
        <v>1646</v>
      </c>
      <c r="B39" s="352" t="s">
        <v>69</v>
      </c>
      <c r="C39" s="367">
        <v>1</v>
      </c>
      <c r="D39" s="619" t="s">
        <v>120</v>
      </c>
      <c r="E39" s="399" t="s">
        <v>119</v>
      </c>
      <c r="F39" s="398" t="s">
        <v>118</v>
      </c>
      <c r="G39" s="469">
        <f>'15. DD Libina'!G16</f>
        <v>22474640.34</v>
      </c>
      <c r="H39" s="470">
        <f>'15. DD Libina'!G18</f>
        <v>22474640.34</v>
      </c>
      <c r="I39" s="412">
        <f>'15. DD Libina'!G22</f>
        <v>0</v>
      </c>
      <c r="J39" s="489">
        <f>'15. DD Libina'!G24</f>
        <v>0</v>
      </c>
      <c r="K39" s="490">
        <f>'15. DD Libina'!G26</f>
        <v>0</v>
      </c>
      <c r="L39" s="347">
        <f>IF((J39&lt;0),0,J39-K39)</f>
        <v>0</v>
      </c>
      <c r="M39" s="346">
        <f>IF((J39&lt;0),J39,0)</f>
        <v>0</v>
      </c>
      <c r="N39" s="345">
        <f>'15. DD Libina'!G30</f>
        <v>0</v>
      </c>
      <c r="O39" s="344">
        <f>'15. DD Libina'!G31</f>
        <v>0</v>
      </c>
      <c r="P39" s="343">
        <v>0</v>
      </c>
      <c r="Q39" s="283" t="e">
        <f>#REF!-L39</f>
        <v>#REF!</v>
      </c>
      <c r="R39" s="277">
        <f>O39-L39+P39</f>
        <v>0</v>
      </c>
      <c r="S39" s="277">
        <f t="shared" ref="S39" si="26">J39-K39</f>
        <v>0</v>
      </c>
      <c r="T39" s="275">
        <v>0</v>
      </c>
      <c r="W39" s="266">
        <f t="shared" ref="W39" si="27">IF(S39=0,1,0)</f>
        <v>1</v>
      </c>
    </row>
    <row r="40" spans="1:23" x14ac:dyDescent="0.2">
      <c r="A40" s="353"/>
      <c r="B40" s="352"/>
      <c r="C40" s="352"/>
      <c r="D40" s="619"/>
      <c r="E40" s="399"/>
      <c r="F40" s="398"/>
      <c r="G40" s="469"/>
      <c r="H40" s="470"/>
      <c r="I40" s="412"/>
      <c r="J40" s="491"/>
      <c r="K40" s="490"/>
      <c r="L40" s="337"/>
      <c r="M40" s="336"/>
      <c r="N40" s="356"/>
      <c r="O40" s="355"/>
      <c r="P40" s="354"/>
      <c r="Q40" s="283"/>
      <c r="S40" s="277"/>
      <c r="T40" s="275"/>
    </row>
    <row r="41" spans="1:23" x14ac:dyDescent="0.2">
      <c r="A41" s="365">
        <v>1647</v>
      </c>
      <c r="B41" s="367" t="s">
        <v>69</v>
      </c>
      <c r="C41" s="351">
        <v>1</v>
      </c>
      <c r="D41" s="620" t="s">
        <v>117</v>
      </c>
      <c r="E41" s="397" t="s">
        <v>116</v>
      </c>
      <c r="F41" s="396" t="s">
        <v>115</v>
      </c>
      <c r="G41" s="473">
        <f>'16. DD Štíty'!G16</f>
        <v>39609178.530000001</v>
      </c>
      <c r="H41" s="474">
        <f>'16. DD Štíty'!G18</f>
        <v>39609452.530000001</v>
      </c>
      <c r="I41" s="411">
        <f>'16. DD Štíty'!G22</f>
        <v>0</v>
      </c>
      <c r="J41" s="489">
        <f>'16. DD Štíty'!G24</f>
        <v>274</v>
      </c>
      <c r="K41" s="493">
        <f>'16. DD Štíty'!G26</f>
        <v>0</v>
      </c>
      <c r="L41" s="347">
        <f>IF((J41&lt;0),0,J41-K41)</f>
        <v>274</v>
      </c>
      <c r="M41" s="346">
        <f>IF((J41&lt;0),J41,0)</f>
        <v>0</v>
      </c>
      <c r="N41" s="361">
        <f>'16. DD Štíty'!G30</f>
        <v>0</v>
      </c>
      <c r="O41" s="360">
        <f>'16. DD Štíty'!G31</f>
        <v>274</v>
      </c>
      <c r="P41" s="359">
        <v>0</v>
      </c>
      <c r="Q41" s="283" t="e">
        <f>#REF!-L41</f>
        <v>#REF!</v>
      </c>
      <c r="R41" s="277">
        <f>O41-L41+P41</f>
        <v>0</v>
      </c>
      <c r="S41" s="607">
        <f t="shared" ref="S41" si="28">J41-K41</f>
        <v>274</v>
      </c>
      <c r="T41" s="275">
        <v>0</v>
      </c>
      <c r="U41" s="512">
        <v>274</v>
      </c>
      <c r="V41" s="510" t="s">
        <v>302</v>
      </c>
      <c r="W41" s="266">
        <f t="shared" ref="W41" si="29">IF(S41=0,1,0)</f>
        <v>0</v>
      </c>
    </row>
    <row r="42" spans="1:23" x14ac:dyDescent="0.2">
      <c r="A42" s="353"/>
      <c r="B42" s="352"/>
      <c r="C42" s="352"/>
      <c r="D42" s="619"/>
      <c r="E42" s="399"/>
      <c r="F42" s="398"/>
      <c r="G42" s="469"/>
      <c r="H42" s="470"/>
      <c r="I42" s="412"/>
      <c r="J42" s="491"/>
      <c r="K42" s="490"/>
      <c r="L42" s="337"/>
      <c r="M42" s="336"/>
      <c r="N42" s="356"/>
      <c r="O42" s="355"/>
      <c r="P42" s="354"/>
      <c r="Q42" s="283"/>
      <c r="S42" s="277"/>
      <c r="T42" s="275"/>
    </row>
    <row r="43" spans="1:23" x14ac:dyDescent="0.2">
      <c r="A43" s="365">
        <v>1648</v>
      </c>
      <c r="B43" s="367" t="s">
        <v>111</v>
      </c>
      <c r="C43" s="351">
        <v>1</v>
      </c>
      <c r="D43" s="620" t="s">
        <v>114</v>
      </c>
      <c r="E43" s="397" t="s">
        <v>113</v>
      </c>
      <c r="F43" s="396" t="s">
        <v>112</v>
      </c>
      <c r="G43" s="473">
        <f>'17. Soc. sl. Šumperk'!G16</f>
        <v>15350898.49</v>
      </c>
      <c r="H43" s="474">
        <f>'17. Soc. sl. Šumperk'!G18</f>
        <v>15350898.490000002</v>
      </c>
      <c r="I43" s="411">
        <f>'17. Soc. sl. Šumperk'!G22</f>
        <v>0</v>
      </c>
      <c r="J43" s="489">
        <f>'17. Soc. sl. Šumperk'!G24</f>
        <v>0</v>
      </c>
      <c r="K43" s="493">
        <f>'17. Soc. sl. Šumperk'!G26</f>
        <v>0</v>
      </c>
      <c r="L43" s="347">
        <f>IF((J43&lt;0),0,J43-K43)</f>
        <v>0</v>
      </c>
      <c r="M43" s="346">
        <f>IF((J43&lt;0),J43,0)</f>
        <v>0</v>
      </c>
      <c r="N43" s="361">
        <f>'17. Soc. sl. Šumperk'!G30</f>
        <v>0</v>
      </c>
      <c r="O43" s="360">
        <f>'17. Soc. sl. Šumperk'!G31</f>
        <v>0</v>
      </c>
      <c r="P43" s="359">
        <v>0</v>
      </c>
      <c r="Q43" s="283" t="e">
        <f>#REF!-L43</f>
        <v>#REF!</v>
      </c>
      <c r="R43" s="277">
        <f>O43-L43+P43</f>
        <v>0</v>
      </c>
      <c r="S43" s="277">
        <f t="shared" ref="S43" si="30">J43-K43</f>
        <v>0</v>
      </c>
      <c r="T43" s="275">
        <v>0</v>
      </c>
      <c r="W43" s="266">
        <f t="shared" ref="W43" si="31">IF(S43=0,1,0)</f>
        <v>1</v>
      </c>
    </row>
    <row r="44" spans="1:23" x14ac:dyDescent="0.2">
      <c r="A44" s="342"/>
      <c r="B44" s="338"/>
      <c r="C44" s="338"/>
      <c r="D44" s="621"/>
      <c r="E44" s="341"/>
      <c r="F44" s="340"/>
      <c r="G44" s="471"/>
      <c r="H44" s="472"/>
      <c r="I44" s="410"/>
      <c r="J44" s="491"/>
      <c r="K44" s="492"/>
      <c r="L44" s="337"/>
      <c r="M44" s="336"/>
      <c r="N44" s="356"/>
      <c r="O44" s="355"/>
      <c r="P44" s="354"/>
      <c r="Q44" s="283"/>
      <c r="S44" s="277"/>
      <c r="T44" s="275"/>
    </row>
    <row r="45" spans="1:23" s="267" customFormat="1" x14ac:dyDescent="0.2">
      <c r="A45" s="365">
        <v>1649</v>
      </c>
      <c r="B45" s="367" t="s">
        <v>111</v>
      </c>
      <c r="C45" s="351">
        <v>1</v>
      </c>
      <c r="D45" s="620" t="s">
        <v>110</v>
      </c>
      <c r="E45" s="397" t="s">
        <v>109</v>
      </c>
      <c r="F45" s="396" t="s">
        <v>108</v>
      </c>
      <c r="G45" s="477">
        <f>'18. Penzion Loštice'!G16</f>
        <v>4745616.2200000007</v>
      </c>
      <c r="H45" s="478">
        <f>'18. Penzion Loštice'!G18</f>
        <v>4748414.2200000007</v>
      </c>
      <c r="I45" s="362">
        <f>'18. Penzion Loštice'!G22</f>
        <v>0</v>
      </c>
      <c r="J45" s="477">
        <f>'18. Penzion Loštice'!G24</f>
        <v>2798</v>
      </c>
      <c r="K45" s="493">
        <f>'18. Penzion Loštice'!G26</f>
        <v>0</v>
      </c>
      <c r="L45" s="409">
        <f>IF((J45&lt;0),0,J45-K45)</f>
        <v>2798</v>
      </c>
      <c r="M45" s="408">
        <f>IF((J45&lt;0),J45,0)</f>
        <v>0</v>
      </c>
      <c r="N45" s="361">
        <f>'18. Penzion Loštice'!G30</f>
        <v>0</v>
      </c>
      <c r="O45" s="360">
        <f>'18. Penzion Loštice'!G31</f>
        <v>2798</v>
      </c>
      <c r="P45" s="359">
        <v>0</v>
      </c>
      <c r="Q45" s="283" t="e">
        <f>#REF!-L45</f>
        <v>#REF!</v>
      </c>
      <c r="R45" s="277">
        <f>O45-L45+P45</f>
        <v>0</v>
      </c>
      <c r="S45" s="607">
        <f t="shared" ref="S45" si="32">J45-K45</f>
        <v>2798</v>
      </c>
      <c r="T45" s="275">
        <v>0</v>
      </c>
      <c r="U45" s="512">
        <v>2798</v>
      </c>
      <c r="V45" s="510" t="s">
        <v>302</v>
      </c>
      <c r="W45" s="266">
        <f t="shared" ref="W45" si="33">IF(S45=0,1,0)</f>
        <v>0</v>
      </c>
    </row>
    <row r="46" spans="1:23" s="267" customFormat="1" ht="13.5" thickBot="1" x14ac:dyDescent="0.25">
      <c r="A46" s="405"/>
      <c r="B46" s="407"/>
      <c r="C46" s="407"/>
      <c r="D46" s="637"/>
      <c r="E46" s="308"/>
      <c r="F46" s="307"/>
      <c r="G46" s="479"/>
      <c r="H46" s="480"/>
      <c r="I46" s="406"/>
      <c r="J46" s="495"/>
      <c r="K46" s="496"/>
      <c r="L46" s="404"/>
      <c r="M46" s="403"/>
      <c r="N46" s="402"/>
      <c r="O46" s="401"/>
      <c r="P46" s="400"/>
      <c r="Q46" s="283"/>
      <c r="R46" s="266"/>
      <c r="S46" s="277"/>
      <c r="T46" s="275"/>
      <c r="W46" s="266"/>
    </row>
    <row r="47" spans="1:23" ht="13.5" thickTop="1" x14ac:dyDescent="0.2">
      <c r="A47" s="353">
        <v>1650</v>
      </c>
      <c r="B47" s="352" t="s">
        <v>69</v>
      </c>
      <c r="C47" s="366">
        <v>1</v>
      </c>
      <c r="D47" s="619" t="s">
        <v>107</v>
      </c>
      <c r="E47" s="399" t="s">
        <v>106</v>
      </c>
      <c r="F47" s="398" t="s">
        <v>105</v>
      </c>
      <c r="G47" s="481">
        <f>'19. Paprsek Olšany'!G16</f>
        <v>22311447.790000003</v>
      </c>
      <c r="H47" s="482">
        <f>'19. Paprsek Olšany'!G18</f>
        <v>22315317.789999999</v>
      </c>
      <c r="I47" s="348">
        <f>'19. Paprsek Olšany'!G22</f>
        <v>0</v>
      </c>
      <c r="J47" s="489">
        <f>'19. Paprsek Olšany'!G24</f>
        <v>3870</v>
      </c>
      <c r="K47" s="490">
        <f>'19. Paprsek Olšany'!G26</f>
        <v>3870</v>
      </c>
      <c r="L47" s="347">
        <f>IF((J47&lt;0),0,J47-K47)</f>
        <v>0</v>
      </c>
      <c r="M47" s="346">
        <f>IF((J47&lt;0),J47,0)</f>
        <v>0</v>
      </c>
      <c r="N47" s="345">
        <f>'19. Paprsek Olšany'!G30</f>
        <v>0</v>
      </c>
      <c r="O47" s="344">
        <f>'19. Paprsek Olšany'!G31</f>
        <v>0</v>
      </c>
      <c r="P47" s="343">
        <v>0</v>
      </c>
      <c r="Q47" s="283" t="e">
        <f>#REF!-L47</f>
        <v>#REF!</v>
      </c>
      <c r="R47" s="277">
        <f>O47-L47+P47</f>
        <v>0</v>
      </c>
      <c r="S47" s="277">
        <f t="shared" ref="S47" si="34">J47-K47</f>
        <v>0</v>
      </c>
      <c r="T47" s="275">
        <v>3870</v>
      </c>
      <c r="W47" s="266">
        <f t="shared" ref="W47" si="35">IF(S47=0,1,0)</f>
        <v>1</v>
      </c>
    </row>
    <row r="48" spans="1:23" x14ac:dyDescent="0.2">
      <c r="A48" s="353"/>
      <c r="B48" s="352"/>
      <c r="C48" s="352"/>
      <c r="D48" s="619"/>
      <c r="E48" s="399"/>
      <c r="F48" s="398"/>
      <c r="G48" s="481"/>
      <c r="H48" s="482"/>
      <c r="I48" s="348"/>
      <c r="J48" s="491"/>
      <c r="K48" s="490"/>
      <c r="L48" s="337"/>
      <c r="M48" s="336"/>
      <c r="N48" s="356"/>
      <c r="O48" s="355"/>
      <c r="P48" s="354"/>
      <c r="Q48" s="283"/>
      <c r="S48" s="277"/>
      <c r="T48" s="275"/>
    </row>
    <row r="49" spans="1:23" x14ac:dyDescent="0.2">
      <c r="A49" s="365">
        <v>1651</v>
      </c>
      <c r="B49" s="367" t="s">
        <v>104</v>
      </c>
      <c r="C49" s="351">
        <v>1</v>
      </c>
      <c r="D49" s="620" t="s">
        <v>103</v>
      </c>
      <c r="E49" s="397" t="s">
        <v>102</v>
      </c>
      <c r="F49" s="396" t="s">
        <v>101</v>
      </c>
      <c r="G49" s="477">
        <f>'20. Duha Vikýřovice'!G16</f>
        <v>5145066.78</v>
      </c>
      <c r="H49" s="478">
        <f>'20. Duha Vikýřovice'!G18</f>
        <v>5145066.78</v>
      </c>
      <c r="I49" s="362">
        <f>'20. Duha Vikýřovice'!G22</f>
        <v>0</v>
      </c>
      <c r="J49" s="489">
        <f>'20. Duha Vikýřovice'!G24</f>
        <v>0</v>
      </c>
      <c r="K49" s="493">
        <f>'20. Duha Vikýřovice'!G26</f>
        <v>0</v>
      </c>
      <c r="L49" s="347">
        <f>IF((J49&lt;0),0,J49-K49)</f>
        <v>0</v>
      </c>
      <c r="M49" s="346">
        <f>IF((J49&lt;0),J49,0)</f>
        <v>0</v>
      </c>
      <c r="N49" s="345">
        <f>'20. Duha Vikýřovice'!G30</f>
        <v>0</v>
      </c>
      <c r="O49" s="344">
        <f>'20. Duha Vikýřovice'!G31</f>
        <v>0</v>
      </c>
      <c r="P49" s="343">
        <v>0</v>
      </c>
      <c r="Q49" s="283" t="e">
        <f>#REF!-L49</f>
        <v>#REF!</v>
      </c>
      <c r="R49" s="277">
        <f>O49-L49+P49</f>
        <v>0</v>
      </c>
      <c r="S49" s="277">
        <f t="shared" ref="S49" si="36">J49-K49</f>
        <v>0</v>
      </c>
      <c r="T49" s="275">
        <v>0</v>
      </c>
      <c r="W49" s="266">
        <f t="shared" ref="W49" si="37">IF(S49=0,1,0)</f>
        <v>1</v>
      </c>
    </row>
    <row r="50" spans="1:23" x14ac:dyDescent="0.2">
      <c r="A50" s="342"/>
      <c r="B50" s="338"/>
      <c r="C50" s="338"/>
      <c r="D50" s="621"/>
      <c r="E50" s="341"/>
      <c r="F50" s="340"/>
      <c r="G50" s="483"/>
      <c r="H50" s="484"/>
      <c r="I50" s="339"/>
      <c r="J50" s="491"/>
      <c r="K50" s="492"/>
      <c r="L50" s="337"/>
      <c r="M50" s="336"/>
      <c r="N50" s="356"/>
      <c r="O50" s="355"/>
      <c r="P50" s="354"/>
      <c r="Q50" s="283"/>
      <c r="S50" s="277"/>
      <c r="T50" s="275"/>
    </row>
    <row r="51" spans="1:23" s="374" customFormat="1" x14ac:dyDescent="0.2">
      <c r="A51" s="395">
        <v>1652</v>
      </c>
      <c r="B51" s="394" t="s">
        <v>69</v>
      </c>
      <c r="C51" s="393">
        <v>1</v>
      </c>
      <c r="D51" s="624" t="s">
        <v>100</v>
      </c>
      <c r="E51" s="392" t="s">
        <v>99</v>
      </c>
      <c r="F51" s="391" t="s">
        <v>88</v>
      </c>
      <c r="G51" s="485">
        <f>'21. DD Prostějov'!G16</f>
        <v>58455182.800000004</v>
      </c>
      <c r="H51" s="486">
        <f>'21. DD Prostějov'!G18</f>
        <v>58470192.800000004</v>
      </c>
      <c r="I51" s="390">
        <f>'21. DD Prostějov'!G22</f>
        <v>0</v>
      </c>
      <c r="J51" s="489">
        <f>'21. DD Prostějov'!G24</f>
        <v>15010</v>
      </c>
      <c r="K51" s="494">
        <f>'21. DD Prostějov'!G26</f>
        <v>0</v>
      </c>
      <c r="L51" s="388">
        <f>IF((J51&lt;0),0,J51-K51)</f>
        <v>15010</v>
      </c>
      <c r="M51" s="387">
        <f>IF((J51&lt;0),J51,0)</f>
        <v>0</v>
      </c>
      <c r="N51" s="389">
        <f>'21. DD Prostějov'!G30</f>
        <v>0</v>
      </c>
      <c r="O51" s="388">
        <f>'21. DD Prostějov'!G31</f>
        <v>0</v>
      </c>
      <c r="P51" s="387">
        <v>15010</v>
      </c>
      <c r="Q51" s="375" t="e">
        <f>#REF!-L51</f>
        <v>#REF!</v>
      </c>
      <c r="R51" s="386">
        <f>O51-L51+P51</f>
        <v>0</v>
      </c>
      <c r="S51" s="607">
        <f t="shared" ref="S51" si="38">J51-K51</f>
        <v>15010</v>
      </c>
      <c r="T51" s="275">
        <v>0</v>
      </c>
      <c r="U51" s="512">
        <v>15010</v>
      </c>
      <c r="V51" s="510" t="s">
        <v>302</v>
      </c>
      <c r="W51" s="266">
        <f t="shared" ref="W51" si="39">IF(S51=0,1,0)</f>
        <v>0</v>
      </c>
    </row>
    <row r="52" spans="1:23" s="374" customFormat="1" x14ac:dyDescent="0.2">
      <c r="A52" s="385"/>
      <c r="B52" s="381"/>
      <c r="C52" s="381"/>
      <c r="D52" s="628"/>
      <c r="E52" s="384"/>
      <c r="F52" s="383"/>
      <c r="G52" s="487"/>
      <c r="H52" s="488"/>
      <c r="I52" s="382"/>
      <c r="J52" s="491"/>
      <c r="K52" s="497"/>
      <c r="L52" s="380"/>
      <c r="M52" s="379"/>
      <c r="N52" s="378"/>
      <c r="O52" s="377"/>
      <c r="P52" s="376"/>
      <c r="Q52" s="375"/>
      <c r="S52" s="277"/>
      <c r="T52" s="275"/>
      <c r="W52" s="266"/>
    </row>
    <row r="53" spans="1:23" x14ac:dyDescent="0.2">
      <c r="A53" s="353">
        <v>1653</v>
      </c>
      <c r="B53" s="352" t="s">
        <v>69</v>
      </c>
      <c r="C53" s="351">
        <v>1</v>
      </c>
      <c r="D53" s="619" t="s">
        <v>98</v>
      </c>
      <c r="E53" s="350" t="s">
        <v>97</v>
      </c>
      <c r="F53" s="349" t="s">
        <v>88</v>
      </c>
      <c r="G53" s="481">
        <f>'22. DD Jesenec'!G16</f>
        <v>19386569.299999997</v>
      </c>
      <c r="H53" s="482">
        <f>'22. DD Jesenec'!G18</f>
        <v>19386569.300000001</v>
      </c>
      <c r="I53" s="348">
        <f>'22. DD Jesenec'!G22</f>
        <v>0</v>
      </c>
      <c r="J53" s="489">
        <f>'22. DD Jesenec'!G24</f>
        <v>0</v>
      </c>
      <c r="K53" s="490">
        <f>'22. DD Jesenec'!G26</f>
        <v>0</v>
      </c>
      <c r="L53" s="347">
        <f>IF((J53&lt;0),0,J53-K53)</f>
        <v>0</v>
      </c>
      <c r="M53" s="346">
        <f>IF((J53&lt;0),J53,0)</f>
        <v>0</v>
      </c>
      <c r="N53" s="373">
        <f>'22. DD Jesenec'!G30</f>
        <v>0</v>
      </c>
      <c r="O53" s="344">
        <f>'22. DD Jesenec'!G31</f>
        <v>0</v>
      </c>
      <c r="P53" s="343">
        <v>0</v>
      </c>
      <c r="Q53" s="283" t="e">
        <f>#REF!-L53</f>
        <v>#REF!</v>
      </c>
      <c r="R53" s="277">
        <f>O53-L53+P53</f>
        <v>0</v>
      </c>
      <c r="S53" s="277">
        <f t="shared" ref="S53" si="40">J53-K53</f>
        <v>0</v>
      </c>
      <c r="T53" s="275">
        <v>0</v>
      </c>
      <c r="W53" s="266">
        <f t="shared" ref="W53" si="41">IF(S53=0,1,0)</f>
        <v>1</v>
      </c>
    </row>
    <row r="54" spans="1:23" x14ac:dyDescent="0.2">
      <c r="A54" s="342"/>
      <c r="B54" s="338"/>
      <c r="C54" s="338"/>
      <c r="D54" s="621"/>
      <c r="E54" s="341"/>
      <c r="F54" s="340"/>
      <c r="G54" s="483"/>
      <c r="H54" s="484"/>
      <c r="I54" s="339"/>
      <c r="J54" s="491"/>
      <c r="K54" s="492"/>
      <c r="L54" s="337"/>
      <c r="M54" s="336"/>
      <c r="N54" s="356"/>
      <c r="O54" s="355"/>
      <c r="P54" s="354"/>
      <c r="Q54" s="283"/>
      <c r="S54" s="277"/>
      <c r="T54" s="275"/>
    </row>
    <row r="55" spans="1:23" x14ac:dyDescent="0.2">
      <c r="A55" s="365">
        <v>1654</v>
      </c>
      <c r="B55" s="352" t="s">
        <v>69</v>
      </c>
      <c r="C55" s="351">
        <v>1</v>
      </c>
      <c r="D55" s="620" t="s">
        <v>96</v>
      </c>
      <c r="E55" s="364" t="s">
        <v>95</v>
      </c>
      <c r="F55" s="363" t="s">
        <v>94</v>
      </c>
      <c r="G55" s="477">
        <f>'23. Domov Na Zámku'!G16</f>
        <v>37387827.779999994</v>
      </c>
      <c r="H55" s="478">
        <f>'23. Domov Na Zámku'!G18</f>
        <v>37387827.780000001</v>
      </c>
      <c r="I55" s="362">
        <f>'23. Domov Na Zámku'!G22</f>
        <v>0</v>
      </c>
      <c r="J55" s="489">
        <f>'23. Domov Na Zámku'!G24</f>
        <v>0</v>
      </c>
      <c r="K55" s="490">
        <f>'23. Domov Na Zámku'!G26</f>
        <v>0</v>
      </c>
      <c r="L55" s="347">
        <f>IF((J55&lt;0),0,J55-K55)</f>
        <v>0</v>
      </c>
      <c r="M55" s="346">
        <f>IF((J55&lt;0),J55,0)</f>
        <v>0</v>
      </c>
      <c r="N55" s="373">
        <f>'23. Domov Na Zámku'!G30</f>
        <v>0</v>
      </c>
      <c r="O55" s="344">
        <f>'23. Domov Na Zámku'!G31</f>
        <v>0</v>
      </c>
      <c r="P55" s="343">
        <v>0</v>
      </c>
      <c r="Q55" s="283" t="e">
        <f>#REF!-L55</f>
        <v>#REF!</v>
      </c>
      <c r="R55" s="277">
        <f>O55-L55+P55</f>
        <v>0</v>
      </c>
      <c r="S55" s="277">
        <f t="shared" ref="S55" si="42">J55-K55</f>
        <v>0</v>
      </c>
      <c r="T55" s="275">
        <v>0</v>
      </c>
      <c r="W55" s="266">
        <f t="shared" ref="W55" si="43">IF(S55=0,1,0)</f>
        <v>1</v>
      </c>
    </row>
    <row r="56" spans="1:23" x14ac:dyDescent="0.2">
      <c r="A56" s="342"/>
      <c r="B56" s="338"/>
      <c r="C56" s="338"/>
      <c r="D56" s="621"/>
      <c r="E56" s="341"/>
      <c r="F56" s="340"/>
      <c r="G56" s="483"/>
      <c r="H56" s="484"/>
      <c r="I56" s="339"/>
      <c r="J56" s="491"/>
      <c r="K56" s="492"/>
      <c r="L56" s="337"/>
      <c r="M56" s="336"/>
      <c r="N56" s="356"/>
      <c r="O56" s="355"/>
      <c r="P56" s="354"/>
      <c r="Q56" s="283"/>
      <c r="S56" s="277"/>
      <c r="T56" s="275"/>
    </row>
    <row r="57" spans="1:23" x14ac:dyDescent="0.2">
      <c r="A57" s="365">
        <v>1655</v>
      </c>
      <c r="B57" s="352" t="s">
        <v>93</v>
      </c>
      <c r="C57" s="351">
        <v>1</v>
      </c>
      <c r="D57" s="620" t="s">
        <v>92</v>
      </c>
      <c r="E57" s="364" t="s">
        <v>91</v>
      </c>
      <c r="F57" s="363" t="s">
        <v>88</v>
      </c>
      <c r="G57" s="477">
        <f>'24. Sociální služby Prostějov'!G16</f>
        <v>10800102.750000002</v>
      </c>
      <c r="H57" s="478">
        <f>'24. Sociální služby Prostějov'!G18</f>
        <v>10802576.75</v>
      </c>
      <c r="I57" s="362">
        <f>'24. Sociální služby Prostějov'!G22</f>
        <v>0</v>
      </c>
      <c r="J57" s="489">
        <f>'24. Sociální služby Prostějov'!G24</f>
        <v>2474</v>
      </c>
      <c r="K57" s="493">
        <f>'24. Sociální služby Prostějov'!G26</f>
        <v>0</v>
      </c>
      <c r="L57" s="347">
        <f>IF((J57&lt;0),0,J57-K57)</f>
        <v>2474</v>
      </c>
      <c r="M57" s="346">
        <f>IF((J57&lt;0),J57,0)</f>
        <v>0</v>
      </c>
      <c r="N57" s="373">
        <f>'24. Sociální služby Prostějov'!G30</f>
        <v>0</v>
      </c>
      <c r="O57" s="344">
        <f>'24. Sociální služby Prostějov'!G31</f>
        <v>2474</v>
      </c>
      <c r="P57" s="343">
        <v>0</v>
      </c>
      <c r="Q57" s="283" t="e">
        <f>#REF!-L57</f>
        <v>#REF!</v>
      </c>
      <c r="R57" s="277">
        <f>O57-L57+P57</f>
        <v>0</v>
      </c>
      <c r="S57" s="607">
        <f t="shared" ref="S57" si="44">J57-K57</f>
        <v>2474</v>
      </c>
      <c r="T57" s="275">
        <v>0</v>
      </c>
      <c r="U57" s="512">
        <v>2474</v>
      </c>
      <c r="V57" s="510" t="s">
        <v>302</v>
      </c>
      <c r="W57" s="266">
        <f t="shared" ref="W57" si="45">IF(S57=0,1,0)</f>
        <v>0</v>
      </c>
    </row>
    <row r="58" spans="1:23" x14ac:dyDescent="0.2">
      <c r="A58" s="342"/>
      <c r="B58" s="338"/>
      <c r="C58" s="338"/>
      <c r="D58" s="621"/>
      <c r="E58" s="358"/>
      <c r="F58" s="357"/>
      <c r="G58" s="483"/>
      <c r="H58" s="484"/>
      <c r="I58" s="339"/>
      <c r="J58" s="491"/>
      <c r="K58" s="492"/>
      <c r="L58" s="337"/>
      <c r="M58" s="336"/>
      <c r="N58" s="356"/>
      <c r="O58" s="355"/>
      <c r="P58" s="354"/>
      <c r="Q58" s="283"/>
      <c r="S58" s="277"/>
      <c r="T58" s="275"/>
    </row>
    <row r="59" spans="1:23" x14ac:dyDescent="0.2">
      <c r="A59" s="365">
        <v>1656</v>
      </c>
      <c r="B59" s="367" t="s">
        <v>69</v>
      </c>
      <c r="C59" s="351">
        <v>1</v>
      </c>
      <c r="D59" s="620" t="s">
        <v>90</v>
      </c>
      <c r="E59" s="364" t="s">
        <v>89</v>
      </c>
      <c r="F59" s="363" t="s">
        <v>88</v>
      </c>
      <c r="G59" s="477">
        <f>'25. Centrum soc. sl. Prostějov'!G16</f>
        <v>67778048.020000011</v>
      </c>
      <c r="H59" s="478">
        <f>'25. Centrum soc. sl. Prostějov'!G18</f>
        <v>68322200.019999996</v>
      </c>
      <c r="I59" s="362">
        <f>'25. Centrum soc. sl. Prostějov'!G22</f>
        <v>0</v>
      </c>
      <c r="J59" s="489">
        <f>'25. Centrum soc. sl. Prostějov'!G24</f>
        <v>544152</v>
      </c>
      <c r="K59" s="493">
        <f>'25. Centrum soc. sl. Prostějov'!G26</f>
        <v>544152</v>
      </c>
      <c r="L59" s="347">
        <f>IF((J59&lt;0),0,J59-K59)</f>
        <v>0</v>
      </c>
      <c r="M59" s="346">
        <f>IF((J59&lt;0),J59,0)</f>
        <v>0</v>
      </c>
      <c r="N59" s="368">
        <f>'25. Centrum soc. sl. Prostějov'!G30</f>
        <v>0</v>
      </c>
      <c r="O59" s="360">
        <f>'25. Centrum soc. sl. Prostějov'!G31</f>
        <v>0</v>
      </c>
      <c r="P59" s="359">
        <v>0</v>
      </c>
      <c r="Q59" s="369" t="e">
        <f>#REF!-L59</f>
        <v>#REF!</v>
      </c>
      <c r="R59" s="277">
        <f>O59-L59+P59</f>
        <v>0</v>
      </c>
      <c r="S59" s="277">
        <f t="shared" ref="S59" si="46">J59-K59</f>
        <v>0</v>
      </c>
      <c r="T59" s="275">
        <v>544152</v>
      </c>
      <c r="W59" s="266">
        <f t="shared" ref="W59" si="47">IF(S59=0,1,0)</f>
        <v>1</v>
      </c>
    </row>
    <row r="60" spans="1:23" x14ac:dyDescent="0.2">
      <c r="A60" s="342"/>
      <c r="B60" s="338"/>
      <c r="C60" s="338"/>
      <c r="D60" s="621"/>
      <c r="E60" s="341"/>
      <c r="F60" s="340"/>
      <c r="G60" s="483"/>
      <c r="H60" s="484"/>
      <c r="I60" s="339"/>
      <c r="J60" s="491"/>
      <c r="K60" s="492"/>
      <c r="L60" s="337"/>
      <c r="M60" s="336"/>
      <c r="N60" s="372"/>
      <c r="O60" s="371"/>
      <c r="P60" s="370"/>
      <c r="Q60" s="369"/>
      <c r="S60" s="277"/>
      <c r="T60" s="275"/>
    </row>
    <row r="61" spans="1:23" x14ac:dyDescent="0.2">
      <c r="A61" s="353">
        <v>1657</v>
      </c>
      <c r="B61" s="352" t="s">
        <v>69</v>
      </c>
      <c r="C61" s="366">
        <v>1</v>
      </c>
      <c r="D61" s="619" t="s">
        <v>87</v>
      </c>
      <c r="E61" s="350" t="s">
        <v>86</v>
      </c>
      <c r="F61" s="349" t="s">
        <v>85</v>
      </c>
      <c r="G61" s="481">
        <f>'26. Domov Radkova Lhota'!G16</f>
        <v>53175654.579999991</v>
      </c>
      <c r="H61" s="482">
        <f>'26. Domov Radkova Lhota'!G18</f>
        <v>53176103.780000001</v>
      </c>
      <c r="I61" s="348">
        <f>'26. Domov Radkova Lhota'!G22</f>
        <v>0</v>
      </c>
      <c r="J61" s="489">
        <f>'26. Domov Radkova Lhota'!G24</f>
        <v>449.2</v>
      </c>
      <c r="K61" s="490">
        <f>'26. Domov Radkova Lhota'!G26</f>
        <v>0</v>
      </c>
      <c r="L61" s="347">
        <f>IF((J61&lt;0),0,J61-K61)</f>
        <v>449.2</v>
      </c>
      <c r="M61" s="346">
        <f>IF((J61&lt;0),J61,0)</f>
        <v>0</v>
      </c>
      <c r="N61" s="368">
        <f>'26. Domov Radkova Lhota'!G30</f>
        <v>0</v>
      </c>
      <c r="O61" s="360">
        <f>'26. Domov Radkova Lhota'!G31</f>
        <v>449.2</v>
      </c>
      <c r="P61" s="359">
        <v>0</v>
      </c>
      <c r="Q61" s="283" t="e">
        <f>#REF!-L61</f>
        <v>#REF!</v>
      </c>
      <c r="R61" s="277">
        <f>O61-L61+P61</f>
        <v>0</v>
      </c>
      <c r="S61" s="607">
        <f t="shared" ref="S61" si="48">J61-K61</f>
        <v>449.2</v>
      </c>
      <c r="T61" s="275">
        <v>0</v>
      </c>
      <c r="U61" s="512">
        <v>449.2</v>
      </c>
      <c r="V61" s="510" t="s">
        <v>302</v>
      </c>
      <c r="W61" s="266">
        <f t="shared" ref="W61" si="49">IF(S61=0,1,0)</f>
        <v>0</v>
      </c>
    </row>
    <row r="62" spans="1:23" x14ac:dyDescent="0.2">
      <c r="A62" s="342"/>
      <c r="B62" s="338"/>
      <c r="C62" s="338"/>
      <c r="D62" s="621"/>
      <c r="E62" s="358"/>
      <c r="F62" s="357"/>
      <c r="G62" s="481"/>
      <c r="H62" s="482"/>
      <c r="I62" s="348"/>
      <c r="J62" s="491"/>
      <c r="K62" s="490"/>
      <c r="L62" s="337"/>
      <c r="M62" s="336"/>
      <c r="N62" s="356"/>
      <c r="O62" s="355"/>
      <c r="P62" s="354"/>
      <c r="Q62" s="283"/>
      <c r="S62" s="277"/>
      <c r="T62" s="275"/>
    </row>
    <row r="63" spans="1:23" x14ac:dyDescent="0.2">
      <c r="A63" s="365">
        <v>1658</v>
      </c>
      <c r="B63" s="352" t="s">
        <v>69</v>
      </c>
      <c r="C63" s="351">
        <v>1</v>
      </c>
      <c r="D63" s="620" t="s">
        <v>84</v>
      </c>
      <c r="E63" s="364" t="s">
        <v>83</v>
      </c>
      <c r="F63" s="633" t="s">
        <v>82</v>
      </c>
      <c r="G63" s="477">
        <f>'27.Domov Alfreda Pavlovice'!G16</f>
        <v>38507287.149999999</v>
      </c>
      <c r="H63" s="478">
        <f>'27.Domov Alfreda Pavlovice'!G18</f>
        <v>38507287.149999999</v>
      </c>
      <c r="I63" s="362">
        <f>'27.Domov Alfreda Pavlovice'!G22</f>
        <v>0</v>
      </c>
      <c r="J63" s="489">
        <f>'27.Domov Alfreda Pavlovice'!G24</f>
        <v>0</v>
      </c>
      <c r="K63" s="493">
        <f>'27.Domov Alfreda Pavlovice'!G26</f>
        <v>0</v>
      </c>
      <c r="L63" s="347">
        <f>IF((J63&lt;0),0,J63-K63)</f>
        <v>0</v>
      </c>
      <c r="M63" s="346">
        <f>IF((J63&lt;0),J63,0)</f>
        <v>0</v>
      </c>
      <c r="N63" s="345">
        <f>'27.Domov Alfreda Pavlovice'!G30</f>
        <v>0</v>
      </c>
      <c r="O63" s="344">
        <f>'27.Domov Alfreda Pavlovice'!G31</f>
        <v>0</v>
      </c>
      <c r="P63" s="343">
        <v>0</v>
      </c>
      <c r="Q63" s="283" t="e">
        <f>#REF!-L63</f>
        <v>#REF!</v>
      </c>
      <c r="R63" s="277">
        <f>O63-L63+P63</f>
        <v>0</v>
      </c>
      <c r="S63" s="277">
        <f t="shared" ref="S63" si="50">J63-K63</f>
        <v>0</v>
      </c>
      <c r="T63" s="275">
        <v>0</v>
      </c>
      <c r="W63" s="266">
        <f t="shared" ref="W63" si="51">IF(S63=0,1,0)</f>
        <v>1</v>
      </c>
    </row>
    <row r="64" spans="1:23" x14ac:dyDescent="0.2">
      <c r="A64" s="342"/>
      <c r="B64" s="338"/>
      <c r="C64" s="338"/>
      <c r="D64" s="621"/>
      <c r="E64" s="358"/>
      <c r="F64" s="634"/>
      <c r="G64" s="483"/>
      <c r="H64" s="484"/>
      <c r="I64" s="339"/>
      <c r="J64" s="491"/>
      <c r="K64" s="492"/>
      <c r="L64" s="337"/>
      <c r="M64" s="336"/>
      <c r="N64" s="356"/>
      <c r="O64" s="355"/>
      <c r="P64" s="354"/>
      <c r="Q64" s="283"/>
      <c r="S64" s="277"/>
      <c r="T64" s="275"/>
    </row>
    <row r="65" spans="1:23" x14ac:dyDescent="0.2">
      <c r="A65" s="365">
        <v>1659</v>
      </c>
      <c r="B65" s="352" t="s">
        <v>69</v>
      </c>
      <c r="C65" s="351">
        <v>1</v>
      </c>
      <c r="D65" s="620" t="s">
        <v>81</v>
      </c>
      <c r="E65" s="364" t="s">
        <v>80</v>
      </c>
      <c r="F65" s="363" t="s">
        <v>79</v>
      </c>
      <c r="G65" s="477">
        <f>'28. Domov Tovačov'!G16</f>
        <v>46652070.81220001</v>
      </c>
      <c r="H65" s="478">
        <f>'28. Domov Tovačov'!G18</f>
        <v>46661292.240000002</v>
      </c>
      <c r="I65" s="362">
        <f>'28. Domov Tovačov'!G22</f>
        <v>0</v>
      </c>
      <c r="J65" s="489">
        <f>'28. Domov Tovačov'!G24</f>
        <v>9221.43</v>
      </c>
      <c r="K65" s="493">
        <f>'28. Domov Tovačov'!G26</f>
        <v>0</v>
      </c>
      <c r="L65" s="347">
        <f>IF((J65&lt;0),0,J65-K65)</f>
        <v>9221.43</v>
      </c>
      <c r="M65" s="346">
        <f>IF((J65&lt;0),J65,0)</f>
        <v>0</v>
      </c>
      <c r="N65" s="345">
        <f>'28. Domov Tovačov'!G30</f>
        <v>0</v>
      </c>
      <c r="O65" s="344">
        <f>'28. Domov Tovačov'!G31</f>
        <v>9221.43</v>
      </c>
      <c r="P65" s="343">
        <v>0</v>
      </c>
      <c r="Q65" s="283" t="e">
        <f>#REF!-L65</f>
        <v>#REF!</v>
      </c>
      <c r="R65" s="277">
        <f>O65-L65+P65</f>
        <v>0</v>
      </c>
      <c r="S65" s="607">
        <f t="shared" ref="S65" si="52">J65-K65</f>
        <v>9221.43</v>
      </c>
      <c r="T65" s="275">
        <v>0</v>
      </c>
      <c r="U65" s="512">
        <v>9221.43</v>
      </c>
      <c r="V65" s="510" t="s">
        <v>302</v>
      </c>
      <c r="W65" s="266">
        <f t="shared" ref="W65" si="53">IF(S65=0,1,0)</f>
        <v>0</v>
      </c>
    </row>
    <row r="66" spans="1:23" x14ac:dyDescent="0.2">
      <c r="A66" s="342"/>
      <c r="B66" s="338"/>
      <c r="C66" s="338"/>
      <c r="D66" s="621"/>
      <c r="E66" s="358"/>
      <c r="F66" s="357"/>
      <c r="G66" s="483"/>
      <c r="H66" s="484"/>
      <c r="I66" s="339"/>
      <c r="J66" s="491"/>
      <c r="K66" s="492"/>
      <c r="L66" s="337"/>
      <c r="M66" s="336"/>
      <c r="N66" s="356"/>
      <c r="O66" s="355"/>
      <c r="P66" s="354"/>
      <c r="Q66" s="283"/>
      <c r="S66" s="277"/>
      <c r="T66" s="275"/>
    </row>
    <row r="67" spans="1:23" x14ac:dyDescent="0.2">
      <c r="A67" s="365">
        <v>1660</v>
      </c>
      <c r="B67" s="367" t="s">
        <v>69</v>
      </c>
      <c r="C67" s="351">
        <v>1</v>
      </c>
      <c r="D67" s="620" t="s">
        <v>78</v>
      </c>
      <c r="E67" s="364" t="s">
        <v>77</v>
      </c>
      <c r="F67" s="363" t="s">
        <v>76</v>
      </c>
      <c r="G67" s="477">
        <f>'29. Domov Skalička'!G16</f>
        <v>25195168.419999994</v>
      </c>
      <c r="H67" s="478">
        <f>'29. Domov Skalička'!G18</f>
        <v>25195168.420000002</v>
      </c>
      <c r="I67" s="362">
        <f>'29. Domov Skalička'!G22</f>
        <v>0</v>
      </c>
      <c r="J67" s="489">
        <f>'29. Domov Skalička'!G24</f>
        <v>0</v>
      </c>
      <c r="K67" s="493">
        <f>'29. Domov Skalička'!G26</f>
        <v>0</v>
      </c>
      <c r="L67" s="347">
        <f>IF((J67&lt;0),0,J67-K67)</f>
        <v>0</v>
      </c>
      <c r="M67" s="346">
        <f>IF((J67&lt;0),J67,0)</f>
        <v>0</v>
      </c>
      <c r="N67" s="361">
        <f>'29. Domov Skalička'!G30</f>
        <v>0</v>
      </c>
      <c r="O67" s="360">
        <f>'29. Domov Skalička'!G31</f>
        <v>0</v>
      </c>
      <c r="P67" s="359">
        <v>0</v>
      </c>
      <c r="Q67" s="283" t="e">
        <f>#REF!-L67</f>
        <v>#REF!</v>
      </c>
      <c r="R67" s="277">
        <f>O67-L67+P67</f>
        <v>0</v>
      </c>
      <c r="S67" s="277">
        <f t="shared" ref="S67" si="54">J67-K67</f>
        <v>0</v>
      </c>
      <c r="T67" s="275">
        <v>0</v>
      </c>
      <c r="W67" s="266">
        <f t="shared" ref="W67" si="55">IF(S67=0,1,0)</f>
        <v>1</v>
      </c>
    </row>
    <row r="68" spans="1:23" x14ac:dyDescent="0.2">
      <c r="A68" s="342"/>
      <c r="B68" s="338"/>
      <c r="C68" s="338"/>
      <c r="D68" s="621"/>
      <c r="E68" s="358"/>
      <c r="F68" s="357"/>
      <c r="G68" s="483"/>
      <c r="H68" s="484"/>
      <c r="I68" s="339"/>
      <c r="J68" s="491"/>
      <c r="K68" s="492"/>
      <c r="L68" s="337"/>
      <c r="M68" s="336"/>
      <c r="N68" s="356"/>
      <c r="O68" s="355"/>
      <c r="P68" s="354"/>
      <c r="Q68" s="283"/>
      <c r="S68" s="277"/>
      <c r="T68" s="275"/>
    </row>
    <row r="69" spans="1:23" x14ac:dyDescent="0.2">
      <c r="A69" s="353">
        <v>1661</v>
      </c>
      <c r="B69" s="352" t="s">
        <v>69</v>
      </c>
      <c r="C69" s="366">
        <v>1</v>
      </c>
      <c r="D69" s="619" t="s">
        <v>75</v>
      </c>
      <c r="E69" s="350" t="s">
        <v>74</v>
      </c>
      <c r="F69" s="349" t="s">
        <v>73</v>
      </c>
      <c r="G69" s="481">
        <f>'30. Centrum Domimika'!G16</f>
        <v>27584437.810000002</v>
      </c>
      <c r="H69" s="482">
        <f>'30. Centrum Domimika'!G18</f>
        <v>27584437.809999995</v>
      </c>
      <c r="I69" s="348">
        <f>'30. Centrum Domimika'!G22</f>
        <v>0</v>
      </c>
      <c r="J69" s="489">
        <f>'30. Centrum Domimika'!G24</f>
        <v>0</v>
      </c>
      <c r="K69" s="490">
        <f>'30. Centrum Domimika'!G26</f>
        <v>0</v>
      </c>
      <c r="L69" s="347">
        <f>IF((J69&lt;0),0,J69-K69)</f>
        <v>0</v>
      </c>
      <c r="M69" s="346">
        <f>IF((J69&lt;0),J69,0)</f>
        <v>0</v>
      </c>
      <c r="N69" s="345">
        <f>'30. Centrum Domimika'!G30</f>
        <v>0</v>
      </c>
      <c r="O69" s="344">
        <f>'30. Centrum Domimika'!G31</f>
        <v>0</v>
      </c>
      <c r="P69" s="343">
        <v>0</v>
      </c>
      <c r="Q69" s="283" t="e">
        <f>#REF!-L69</f>
        <v>#REF!</v>
      </c>
      <c r="R69" s="277">
        <f>O69-L69+P69</f>
        <v>0</v>
      </c>
      <c r="S69" s="277">
        <f t="shared" ref="S69" si="56">J69-K69</f>
        <v>0</v>
      </c>
      <c r="T69" s="275">
        <v>0</v>
      </c>
      <c r="W69" s="266">
        <f t="shared" ref="W69" si="57">IF(S69=0,1,0)</f>
        <v>1</v>
      </c>
    </row>
    <row r="70" spans="1:23" x14ac:dyDescent="0.2">
      <c r="A70" s="342"/>
      <c r="B70" s="338"/>
      <c r="C70" s="338"/>
      <c r="D70" s="621"/>
      <c r="E70" s="358"/>
      <c r="F70" s="357"/>
      <c r="G70" s="483"/>
      <c r="H70" s="484"/>
      <c r="I70" s="339"/>
      <c r="J70" s="491"/>
      <c r="K70" s="492"/>
      <c r="L70" s="337"/>
      <c r="M70" s="336"/>
      <c r="N70" s="356"/>
      <c r="O70" s="355"/>
      <c r="P70" s="354"/>
      <c r="Q70" s="283"/>
      <c r="S70" s="277"/>
      <c r="T70" s="275"/>
    </row>
    <row r="71" spans="1:23" x14ac:dyDescent="0.2">
      <c r="A71" s="365">
        <v>1662</v>
      </c>
      <c r="B71" s="352" t="s">
        <v>69</v>
      </c>
      <c r="C71" s="351">
        <v>1</v>
      </c>
      <c r="D71" s="620" t="s">
        <v>72</v>
      </c>
      <c r="E71" s="364" t="s">
        <v>71</v>
      </c>
      <c r="F71" s="363" t="s">
        <v>70</v>
      </c>
      <c r="G71" s="477">
        <f>'31. Domov Adam'!G16</f>
        <v>31158518.010000002</v>
      </c>
      <c r="H71" s="478">
        <f>'31. Domov Adam'!G18</f>
        <v>31158518.009999998</v>
      </c>
      <c r="I71" s="362">
        <f>'31. Domov Adam'!G22</f>
        <v>0</v>
      </c>
      <c r="J71" s="489">
        <f>'31. Domov Adam'!G24</f>
        <v>0</v>
      </c>
      <c r="K71" s="493">
        <f>'31. Domov Adam'!G26</f>
        <v>0</v>
      </c>
      <c r="L71" s="347">
        <f>IF((J71&lt;0),0,J71-K71)</f>
        <v>0</v>
      </c>
      <c r="M71" s="346">
        <f>IF((J71&lt;0),J71,0)</f>
        <v>0</v>
      </c>
      <c r="N71" s="361">
        <f>'31. Domov Adam'!G30</f>
        <v>0</v>
      </c>
      <c r="O71" s="360">
        <f>'31. Domov Adam'!G31</f>
        <v>0</v>
      </c>
      <c r="P71" s="359">
        <v>0</v>
      </c>
      <c r="Q71" s="283" t="e">
        <f>#REF!-L71</f>
        <v>#REF!</v>
      </c>
      <c r="R71" s="277">
        <f>O71-L71+P71</f>
        <v>0</v>
      </c>
      <c r="S71" s="277">
        <f t="shared" ref="S71" si="58">J71-K71</f>
        <v>0</v>
      </c>
      <c r="T71" s="275">
        <v>0</v>
      </c>
      <c r="W71" s="266">
        <f t="shared" ref="W71" si="59">IF(S71=0,1,0)</f>
        <v>1</v>
      </c>
    </row>
    <row r="72" spans="1:23" x14ac:dyDescent="0.2">
      <c r="A72" s="342"/>
      <c r="B72" s="338"/>
      <c r="C72" s="337"/>
      <c r="D72" s="621"/>
      <c r="E72" s="358"/>
      <c r="F72" s="357"/>
      <c r="G72" s="483"/>
      <c r="H72" s="484"/>
      <c r="I72" s="339"/>
      <c r="J72" s="491"/>
      <c r="K72" s="492"/>
      <c r="L72" s="337"/>
      <c r="M72" s="336"/>
      <c r="N72" s="356"/>
      <c r="O72" s="355"/>
      <c r="P72" s="354"/>
      <c r="Q72" s="283"/>
      <c r="S72" s="277"/>
      <c r="T72" s="275"/>
    </row>
    <row r="73" spans="1:23" ht="12.75" customHeight="1" x14ac:dyDescent="0.2">
      <c r="A73" s="353">
        <v>1663</v>
      </c>
      <c r="B73" s="352" t="s">
        <v>69</v>
      </c>
      <c r="C73" s="351">
        <v>1</v>
      </c>
      <c r="D73" s="635" t="s">
        <v>68</v>
      </c>
      <c r="E73" s="350" t="s">
        <v>67</v>
      </c>
      <c r="F73" s="349" t="s">
        <v>66</v>
      </c>
      <c r="G73" s="481">
        <f>'32. Domov Rokytnice'!G16</f>
        <v>49202308.93999999</v>
      </c>
      <c r="H73" s="482">
        <f>'32. Domov Rokytnice'!G18</f>
        <v>49202681.18</v>
      </c>
      <c r="I73" s="348">
        <f>'32. Domov Rokytnice'!G22</f>
        <v>0</v>
      </c>
      <c r="J73" s="489">
        <f>'32. Domov Rokytnice'!G24</f>
        <v>372.24</v>
      </c>
      <c r="K73" s="490">
        <f>'32. Domov Rokytnice'!G26</f>
        <v>372.24</v>
      </c>
      <c r="L73" s="347">
        <f>IF((J73&lt;0),0,J73-K73)</f>
        <v>0</v>
      </c>
      <c r="M73" s="346">
        <f>IF((J73&lt;0),J73,0)</f>
        <v>0</v>
      </c>
      <c r="N73" s="345">
        <f>'32. Domov Rokytnice'!G30</f>
        <v>0</v>
      </c>
      <c r="O73" s="344">
        <f>'32. Domov Rokytnice'!G31</f>
        <v>0</v>
      </c>
      <c r="P73" s="343">
        <v>0</v>
      </c>
      <c r="Q73" s="283" t="e">
        <f>#REF!-L73</f>
        <v>#REF!</v>
      </c>
      <c r="R73" s="277">
        <f>O73-L73+P73</f>
        <v>0</v>
      </c>
      <c r="S73" s="277">
        <f t="shared" ref="S73" si="60">J73-K73</f>
        <v>0</v>
      </c>
      <c r="T73" s="275">
        <v>372.24</v>
      </c>
      <c r="W73" s="266">
        <f t="shared" ref="W73" si="61">IF(S73=0,1,0)</f>
        <v>1</v>
      </c>
    </row>
    <row r="74" spans="1:23" ht="13.5" thickBot="1" x14ac:dyDescent="0.25">
      <c r="A74" s="342"/>
      <c r="B74" s="338"/>
      <c r="C74" s="337"/>
      <c r="D74" s="636"/>
      <c r="E74" s="341"/>
      <c r="F74" s="340"/>
      <c r="G74" s="483"/>
      <c r="H74" s="484"/>
      <c r="I74" s="339"/>
      <c r="J74" s="491"/>
      <c r="K74" s="492"/>
      <c r="L74" s="337"/>
      <c r="M74" s="336"/>
      <c r="N74" s="335"/>
      <c r="O74" s="334"/>
      <c r="P74" s="333"/>
      <c r="Q74" s="283"/>
      <c r="S74" s="277"/>
      <c r="T74" s="275"/>
      <c r="W74" s="266">
        <f>SUM(W11:W73)</f>
        <v>21</v>
      </c>
    </row>
    <row r="75" spans="1:23" ht="4.5" customHeight="1" thickTop="1" x14ac:dyDescent="0.2">
      <c r="A75" s="332"/>
      <c r="B75" s="331"/>
      <c r="C75" s="331"/>
      <c r="D75" s="331"/>
      <c r="E75" s="330"/>
      <c r="F75" s="329"/>
      <c r="G75" s="328"/>
      <c r="H75" s="327"/>
      <c r="I75" s="326"/>
      <c r="J75" s="324"/>
      <c r="K75" s="325"/>
      <c r="L75" s="324"/>
      <c r="M75" s="323"/>
      <c r="N75" s="322"/>
      <c r="O75" s="321"/>
      <c r="P75" s="320"/>
      <c r="Q75" s="283"/>
    </row>
    <row r="76" spans="1:23" ht="15" x14ac:dyDescent="0.25">
      <c r="A76" s="319" t="s">
        <v>65</v>
      </c>
      <c r="B76" s="318"/>
      <c r="C76" s="318"/>
      <c r="D76" s="318"/>
      <c r="E76" s="317"/>
      <c r="F76" s="316"/>
      <c r="G76" s="598">
        <f>ROUND(SUM(G11:G74),2)</f>
        <v>1120145802.72</v>
      </c>
      <c r="H76" s="315">
        <f>ROUND(SUM(H11:H74),2)</f>
        <v>1121381485.3099999</v>
      </c>
      <c r="I76" s="599">
        <f>SUM(I11:I74)</f>
        <v>0</v>
      </c>
      <c r="J76" s="315">
        <f>SUM(J11:J74)</f>
        <v>1235682.5899999999</v>
      </c>
      <c r="K76" s="600">
        <f>SUM(K11:K74)</f>
        <v>1142991.45</v>
      </c>
      <c r="L76" s="315">
        <f>ROUND(SUM(L11:L74),2)</f>
        <v>98575.43</v>
      </c>
      <c r="M76" s="314">
        <f>SUM(M11:M74)</f>
        <v>-5884.29</v>
      </c>
      <c r="N76" s="313">
        <f>N73+N71+N69+N67+N65+N63+N61+N59+N57+N55+N53+N51+N49+N47+N45+N43+N41+N39+N37+N35+N33+N31+N29+N27+N25+N23+N21+N19+N17+N15+N13+N11</f>
        <v>0</v>
      </c>
      <c r="O76" s="312">
        <f>O73+O71+O69+O67+O65+O63+O61+O59+O57+O55+O53+O51+O49+O47+O45+O43+O41+O39+O37+O35+O33+O31+O29+O27+O25+O23+O21+O19+O17+O15+O13+O11</f>
        <v>83565.430000000008</v>
      </c>
      <c r="P76" s="311">
        <f>P73+P71+P69+P67+P65+P63+P61+P59+P57+P55+P53+P51+P49+P47+P45+P43+P41+P39+P37+P35+P33+P31+P29+P27+P25+P23+P21+P19+P17+P15+P13+P11</f>
        <v>15010</v>
      </c>
      <c r="Q76" s="283"/>
      <c r="R76" s="629" t="s">
        <v>304</v>
      </c>
      <c r="S76" s="630"/>
      <c r="T76" s="275">
        <f>SUM(T11:T74)</f>
        <v>1142991.45</v>
      </c>
      <c r="U76" s="277">
        <f>U33</f>
        <v>-5884.29</v>
      </c>
      <c r="V76" s="505" t="s">
        <v>355</v>
      </c>
    </row>
    <row r="77" spans="1:23" ht="19.5" thickBot="1" x14ac:dyDescent="0.45">
      <c r="A77" s="310"/>
      <c r="B77" s="309"/>
      <c r="C77" s="309"/>
      <c r="D77" s="309"/>
      <c r="E77" s="308"/>
      <c r="F77" s="307"/>
      <c r="G77" s="306"/>
      <c r="H77" s="601"/>
      <c r="I77" s="602"/>
      <c r="J77" s="603"/>
      <c r="K77" s="604"/>
      <c r="L77" s="305" t="s">
        <v>64</v>
      </c>
      <c r="M77" s="605">
        <f>L76+M76</f>
        <v>92691.14</v>
      </c>
      <c r="N77" s="631" t="s">
        <v>63</v>
      </c>
      <c r="O77" s="632"/>
      <c r="P77" s="304">
        <f>O76+P76+N76</f>
        <v>98575.430000000008</v>
      </c>
      <c r="Q77" s="283"/>
      <c r="U77" s="277">
        <f>U65+U61+U57+U51+U45+U41+U37+U29+U25+U27</f>
        <v>98575.430000000008</v>
      </c>
      <c r="V77" s="505" t="s">
        <v>305</v>
      </c>
    </row>
    <row r="78" spans="1:23" ht="16.5" hidden="1" thickTop="1" x14ac:dyDescent="0.25">
      <c r="A78" s="303" t="s">
        <v>62</v>
      </c>
      <c r="B78" s="303"/>
      <c r="C78" s="303"/>
      <c r="D78" s="302"/>
      <c r="E78" s="301"/>
      <c r="F78" s="300"/>
      <c r="G78" s="299">
        <f>G79+G80</f>
        <v>1120145802.7199998</v>
      </c>
      <c r="H78" s="299">
        <f>H79+H80</f>
        <v>1121381485.3099999</v>
      </c>
      <c r="I78" s="299">
        <f>I79+I80</f>
        <v>0</v>
      </c>
      <c r="J78" s="299">
        <f>J79+J80</f>
        <v>1235682.5899999999</v>
      </c>
      <c r="K78" s="299"/>
      <c r="L78" s="298"/>
      <c r="M78" s="298"/>
      <c r="N78" s="297"/>
      <c r="O78" s="296"/>
      <c r="P78" s="296"/>
      <c r="U78" s="277">
        <f>U33</f>
        <v>-5884.29</v>
      </c>
      <c r="V78" s="505" t="s">
        <v>306</v>
      </c>
    </row>
    <row r="79" spans="1:23" ht="15" hidden="1" x14ac:dyDescent="0.2">
      <c r="D79" s="295" t="s">
        <v>61</v>
      </c>
      <c r="E79" s="293"/>
      <c r="F79" s="294"/>
      <c r="G79" s="275">
        <v>1119835246.8599999</v>
      </c>
      <c r="H79" s="275">
        <v>1120978238.3099999</v>
      </c>
      <c r="I79" s="64">
        <v>0</v>
      </c>
      <c r="J79" s="275">
        <v>1142991.45</v>
      </c>
      <c r="K79" s="275"/>
      <c r="L79" s="277"/>
      <c r="M79" s="277"/>
      <c r="N79" s="291"/>
      <c r="O79" s="291"/>
      <c r="P79" s="291"/>
      <c r="U79" s="277">
        <f>SUM(U76:U78)</f>
        <v>86806.85000000002</v>
      </c>
    </row>
    <row r="80" spans="1:23" ht="15" hidden="1" x14ac:dyDescent="0.2">
      <c r="D80" s="270" t="s">
        <v>60</v>
      </c>
      <c r="E80" s="293"/>
      <c r="F80" s="292"/>
      <c r="G80" s="275">
        <v>310555.86</v>
      </c>
      <c r="H80" s="275">
        <v>403247</v>
      </c>
      <c r="I80" s="64">
        <v>0</v>
      </c>
      <c r="J80" s="275">
        <v>92691.14</v>
      </c>
      <c r="K80" s="275"/>
      <c r="L80" s="277"/>
      <c r="M80" s="277"/>
      <c r="N80" s="291"/>
      <c r="O80" s="291"/>
      <c r="P80" s="291"/>
    </row>
    <row r="81" spans="1:22" ht="15" hidden="1" x14ac:dyDescent="0.2">
      <c r="A81" s="290" t="s">
        <v>59</v>
      </c>
      <c r="B81" s="290"/>
      <c r="C81" s="290"/>
      <c r="D81" s="289"/>
      <c r="E81" s="288"/>
      <c r="F81" s="287"/>
      <c r="G81" s="286">
        <f>G76-G78</f>
        <v>0</v>
      </c>
      <c r="H81" s="286">
        <f>H76-H78</f>
        <v>0</v>
      </c>
      <c r="I81" s="286">
        <f>I76-I78</f>
        <v>0</v>
      </c>
      <c r="J81" s="286">
        <f>J76-J78</f>
        <v>0</v>
      </c>
      <c r="K81" s="286"/>
      <c r="L81" s="285"/>
      <c r="M81" s="285"/>
      <c r="N81" s="274"/>
      <c r="O81" s="274"/>
      <c r="P81" s="274"/>
      <c r="U81" s="277"/>
    </row>
    <row r="82" spans="1:22" hidden="1" x14ac:dyDescent="0.2">
      <c r="A82" s="272"/>
      <c r="B82" s="272"/>
      <c r="C82" s="272"/>
      <c r="D82" s="272"/>
      <c r="E82" s="272"/>
      <c r="F82" s="284"/>
      <c r="G82" s="283"/>
      <c r="H82" s="498" t="s">
        <v>180</v>
      </c>
      <c r="I82" s="283">
        <f>COUNTIF(L11:L74,"=0")-I84</f>
        <v>21</v>
      </c>
      <c r="J82" s="267"/>
      <c r="K82" s="267"/>
      <c r="L82" s="267"/>
      <c r="M82" s="267"/>
      <c r="N82" s="282"/>
      <c r="O82" s="282"/>
      <c r="P82" s="282"/>
      <c r="U82" s="277"/>
    </row>
    <row r="83" spans="1:22" hidden="1" x14ac:dyDescent="0.2">
      <c r="A83" s="272"/>
      <c r="B83" s="272"/>
      <c r="C83" s="272"/>
      <c r="D83" s="272"/>
      <c r="E83" s="272"/>
      <c r="F83" s="284"/>
      <c r="G83" s="283"/>
      <c r="H83" s="283" t="s">
        <v>58</v>
      </c>
      <c r="I83" s="267">
        <f>COUNTIF(L11:L74,"&gt;0")</f>
        <v>10</v>
      </c>
      <c r="J83" s="267"/>
      <c r="K83" s="267"/>
      <c r="L83" s="267"/>
      <c r="M83" s="267"/>
      <c r="N83" s="282"/>
      <c r="O83" s="282"/>
      <c r="P83" s="282"/>
    </row>
    <row r="84" spans="1:22" hidden="1" x14ac:dyDescent="0.2">
      <c r="A84" s="272"/>
      <c r="B84" s="272"/>
      <c r="C84" s="272"/>
      <c r="D84" s="272"/>
      <c r="E84" s="272"/>
      <c r="F84" s="284"/>
      <c r="G84" s="283"/>
      <c r="H84" s="283" t="s">
        <v>57</v>
      </c>
      <c r="I84" s="267">
        <f>COUNTIF(M11:M74,"&lt;0")</f>
        <v>1</v>
      </c>
      <c r="J84" s="267"/>
      <c r="K84" s="267"/>
      <c r="L84" s="267"/>
      <c r="M84" s="267"/>
      <c r="N84" s="282"/>
      <c r="O84" s="282"/>
      <c r="P84" s="282"/>
    </row>
    <row r="85" spans="1:22" ht="13.5" thickTop="1" x14ac:dyDescent="0.2">
      <c r="A85" s="272"/>
      <c r="B85" s="272"/>
      <c r="C85" s="272"/>
      <c r="D85" s="272"/>
      <c r="E85" s="272"/>
      <c r="F85" s="284"/>
      <c r="G85" s="283"/>
      <c r="H85" s="283"/>
      <c r="I85" s="267"/>
      <c r="J85" s="267"/>
      <c r="K85" s="267"/>
      <c r="L85" s="267"/>
      <c r="M85" s="267"/>
      <c r="N85" s="282"/>
      <c r="O85" s="282"/>
      <c r="P85" s="282"/>
      <c r="U85" s="277">
        <f>U77+U76</f>
        <v>92691.140000000014</v>
      </c>
      <c r="V85" s="505" t="s">
        <v>356</v>
      </c>
    </row>
    <row r="86" spans="1:22" x14ac:dyDescent="0.2">
      <c r="A86" s="272"/>
      <c r="B86" s="272"/>
      <c r="C86" s="272"/>
      <c r="D86" s="272"/>
      <c r="E86" s="272"/>
      <c r="F86" s="284"/>
      <c r="G86" s="283"/>
      <c r="H86" s="283"/>
      <c r="I86" s="267"/>
      <c r="J86" s="267"/>
      <c r="K86" s="267"/>
      <c r="L86" s="267"/>
      <c r="M86" s="267"/>
      <c r="N86" s="282"/>
      <c r="O86" s="282"/>
      <c r="P86" s="282"/>
    </row>
    <row r="87" spans="1:22" ht="15" x14ac:dyDescent="0.2">
      <c r="A87" s="270" t="s">
        <v>56</v>
      </c>
      <c r="B87" s="270"/>
      <c r="C87" s="270"/>
      <c r="D87" s="270"/>
      <c r="H87" s="298">
        <f>H88+H89</f>
        <v>1235682.5899999999</v>
      </c>
      <c r="I87" s="504" t="s">
        <v>53</v>
      </c>
      <c r="J87" s="508"/>
      <c r="K87" s="267"/>
      <c r="L87" s="267"/>
      <c r="M87" s="267"/>
      <c r="N87" s="282"/>
      <c r="O87" s="282"/>
      <c r="P87" s="282"/>
    </row>
    <row r="88" spans="1:22" ht="15" x14ac:dyDescent="0.2">
      <c r="A88" s="503" t="s">
        <v>298</v>
      </c>
      <c r="B88" s="266">
        <f>COUNTIF(J11:J74,"&gt;0")</f>
        <v>17</v>
      </c>
      <c r="C88" s="269"/>
      <c r="D88" s="502" t="s">
        <v>297</v>
      </c>
      <c r="E88" s="266"/>
      <c r="F88" s="277"/>
      <c r="H88" s="277">
        <f>SUMIF(J11:J74,"&gt;0")</f>
        <v>1241566.8799999999</v>
      </c>
      <c r="I88" s="266" t="s">
        <v>53</v>
      </c>
      <c r="L88" s="275"/>
      <c r="M88" s="270"/>
      <c r="N88" s="274"/>
      <c r="O88" s="274"/>
      <c r="P88" s="274"/>
    </row>
    <row r="89" spans="1:22" ht="15" x14ac:dyDescent="0.2">
      <c r="A89" s="503" t="s">
        <v>298</v>
      </c>
      <c r="B89" s="266">
        <f>COUNTIF(J11:J74,"&lt;0")</f>
        <v>1</v>
      </c>
      <c r="C89" s="273">
        <v>0</v>
      </c>
      <c r="D89" s="502" t="s">
        <v>299</v>
      </c>
      <c r="E89" s="267"/>
      <c r="F89" s="267"/>
      <c r="G89" s="267"/>
      <c r="H89" s="277">
        <f>SUMIF(J11:J74,"&lt;0")</f>
        <v>-5884.29</v>
      </c>
      <c r="I89" s="266" t="s">
        <v>53</v>
      </c>
    </row>
    <row r="90" spans="1:22" ht="15" x14ac:dyDescent="0.2">
      <c r="A90" s="503" t="s">
        <v>298</v>
      </c>
      <c r="B90" s="266">
        <f>COUNTIF(J11:J74,"=0")</f>
        <v>14</v>
      </c>
      <c r="C90" s="273">
        <v>0</v>
      </c>
      <c r="D90" s="502" t="s">
        <v>300</v>
      </c>
      <c r="E90" s="266"/>
      <c r="F90" s="266"/>
      <c r="H90" s="276">
        <v>0</v>
      </c>
      <c r="I90" s="266" t="s">
        <v>53</v>
      </c>
      <c r="J90" s="280"/>
      <c r="K90" s="280"/>
      <c r="L90" s="280"/>
      <c r="M90" s="280"/>
      <c r="N90" s="280"/>
      <c r="O90" s="280"/>
      <c r="P90" s="280"/>
    </row>
    <row r="91" spans="1:22" ht="15" x14ac:dyDescent="0.2">
      <c r="A91" s="503"/>
      <c r="C91" s="273"/>
      <c r="D91" s="502"/>
      <c r="E91" s="266"/>
      <c r="F91" s="266"/>
      <c r="H91" s="276"/>
      <c r="J91" s="280"/>
      <c r="K91" s="280"/>
      <c r="L91" s="280"/>
      <c r="M91" s="280"/>
      <c r="N91" s="280"/>
      <c r="O91" s="280"/>
      <c r="P91" s="280"/>
    </row>
    <row r="92" spans="1:22" ht="15" x14ac:dyDescent="0.2">
      <c r="A92" s="270" t="s">
        <v>55</v>
      </c>
      <c r="B92" s="270"/>
      <c r="C92" s="270"/>
      <c r="F92" s="266"/>
      <c r="H92" s="276"/>
      <c r="I92" s="271"/>
      <c r="K92" s="279"/>
      <c r="L92" s="278"/>
      <c r="Q92" s="266"/>
    </row>
    <row r="93" spans="1:22" ht="15" x14ac:dyDescent="0.2">
      <c r="A93" s="270" t="s">
        <v>56</v>
      </c>
      <c r="B93" s="270"/>
      <c r="C93" s="270"/>
      <c r="D93" s="270"/>
      <c r="H93" s="298">
        <f>H94+H95</f>
        <v>92691.14</v>
      </c>
      <c r="I93" s="504" t="s">
        <v>53</v>
      </c>
      <c r="J93" s="267"/>
      <c r="K93" s="267"/>
      <c r="L93" s="267"/>
      <c r="M93" s="267"/>
      <c r="N93" s="282"/>
      <c r="O93" s="282"/>
      <c r="P93" s="282"/>
    </row>
    <row r="94" spans="1:22" ht="15" x14ac:dyDescent="0.2">
      <c r="A94" s="503" t="s">
        <v>298</v>
      </c>
      <c r="B94" s="266">
        <f>COUNTIF(S11:S74,"&gt;0")</f>
        <v>10</v>
      </c>
      <c r="C94" s="269"/>
      <c r="D94" s="502" t="s">
        <v>297</v>
      </c>
      <c r="E94" s="266"/>
      <c r="F94" s="277"/>
      <c r="H94" s="277">
        <f>SUMIF(S11:S74,"&gt;0")</f>
        <v>98575.43</v>
      </c>
      <c r="I94" s="266" t="s">
        <v>53</v>
      </c>
      <c r="L94" s="275"/>
      <c r="M94" s="270"/>
      <c r="N94" s="274"/>
      <c r="O94" s="274"/>
      <c r="P94" s="274"/>
    </row>
    <row r="95" spans="1:22" ht="15" x14ac:dyDescent="0.2">
      <c r="A95" s="503" t="s">
        <v>298</v>
      </c>
      <c r="B95" s="266">
        <f>COUNTIF(S11:S74,"&lt;0")</f>
        <v>1</v>
      </c>
      <c r="C95" s="273">
        <v>0</v>
      </c>
      <c r="D95" s="502" t="s">
        <v>299</v>
      </c>
      <c r="E95" s="267"/>
      <c r="F95" s="267"/>
      <c r="G95" s="267"/>
      <c r="H95" s="277">
        <f>SUMIF(S11:S74,"&lt;0")</f>
        <v>-5884.29</v>
      </c>
      <c r="I95" s="266" t="s">
        <v>53</v>
      </c>
    </row>
    <row r="96" spans="1:22" ht="15" x14ac:dyDescent="0.2">
      <c r="A96" s="503" t="s">
        <v>298</v>
      </c>
      <c r="B96" s="266">
        <f>COUNTIF(S11:S74,"=0")</f>
        <v>21</v>
      </c>
      <c r="C96" s="273">
        <v>0</v>
      </c>
      <c r="D96" s="502" t="s">
        <v>300</v>
      </c>
      <c r="E96" s="266"/>
      <c r="F96" s="266"/>
      <c r="H96" s="276">
        <v>0</v>
      </c>
      <c r="I96" s="266" t="s">
        <v>53</v>
      </c>
      <c r="J96" s="280"/>
      <c r="K96" s="280"/>
      <c r="L96" s="280"/>
      <c r="M96" s="280"/>
      <c r="N96" s="280"/>
      <c r="O96" s="280"/>
      <c r="P96" s="280"/>
    </row>
    <row r="97" spans="1:4" ht="15" x14ac:dyDescent="0.2">
      <c r="A97" s="270"/>
      <c r="B97" s="270"/>
      <c r="C97" s="270"/>
      <c r="D97" s="270"/>
    </row>
    <row r="98" spans="1:4" ht="15" x14ac:dyDescent="0.2">
      <c r="A98" s="270"/>
      <c r="B98" s="270"/>
      <c r="C98" s="270"/>
      <c r="D98" s="270"/>
    </row>
    <row r="99" spans="1:4" ht="15" x14ac:dyDescent="0.2">
      <c r="A99" s="270"/>
      <c r="B99" s="270"/>
      <c r="C99" s="270"/>
      <c r="D99" s="270"/>
    </row>
    <row r="100" spans="1:4" ht="15" x14ac:dyDescent="0.2">
      <c r="A100" s="270"/>
      <c r="B100" s="270"/>
      <c r="C100" s="270"/>
      <c r="D100" s="270"/>
    </row>
    <row r="101" spans="1:4" ht="15" x14ac:dyDescent="0.2">
      <c r="A101" s="270"/>
      <c r="B101" s="270"/>
      <c r="C101" s="270"/>
      <c r="D101" s="270"/>
    </row>
    <row r="102" spans="1:4" ht="15" x14ac:dyDescent="0.2">
      <c r="A102" s="270"/>
      <c r="B102" s="270"/>
      <c r="C102" s="270"/>
      <c r="D102" s="270"/>
    </row>
    <row r="103" spans="1:4" ht="15" x14ac:dyDescent="0.2">
      <c r="A103" s="270"/>
      <c r="B103" s="270"/>
      <c r="C103" s="270"/>
      <c r="D103" s="270"/>
    </row>
    <row r="104" spans="1:4" ht="15" x14ac:dyDescent="0.2">
      <c r="A104" s="270"/>
      <c r="B104" s="270"/>
      <c r="C104" s="270"/>
      <c r="D104" s="270"/>
    </row>
    <row r="105" spans="1:4" ht="15" x14ac:dyDescent="0.2">
      <c r="A105" s="270"/>
      <c r="B105" s="270"/>
      <c r="C105" s="270"/>
      <c r="D105" s="270"/>
    </row>
    <row r="106" spans="1:4" ht="15" x14ac:dyDescent="0.2">
      <c r="A106" s="270"/>
      <c r="B106" s="270"/>
      <c r="C106" s="270"/>
      <c r="D106" s="270"/>
    </row>
    <row r="107" spans="1:4" ht="15" x14ac:dyDescent="0.2">
      <c r="A107" s="270"/>
      <c r="B107" s="270"/>
      <c r="C107" s="270"/>
      <c r="D107" s="270"/>
    </row>
    <row r="108" spans="1:4" ht="15" x14ac:dyDescent="0.2">
      <c r="A108" s="270"/>
      <c r="B108" s="270"/>
      <c r="C108" s="270"/>
      <c r="D108" s="270"/>
    </row>
    <row r="109" spans="1:4" ht="15" x14ac:dyDescent="0.2">
      <c r="A109" s="270"/>
      <c r="B109" s="270"/>
      <c r="C109" s="270"/>
      <c r="D109" s="270"/>
    </row>
    <row r="110" spans="1:4" ht="15" x14ac:dyDescent="0.2">
      <c r="A110" s="270"/>
      <c r="B110" s="270"/>
      <c r="C110" s="270"/>
      <c r="D110" s="270"/>
    </row>
    <row r="111" spans="1:4" ht="15" x14ac:dyDescent="0.2">
      <c r="A111" s="270"/>
      <c r="B111" s="270"/>
      <c r="C111" s="270"/>
      <c r="D111" s="270"/>
    </row>
    <row r="112" spans="1:4" ht="15" x14ac:dyDescent="0.2">
      <c r="A112" s="270"/>
      <c r="B112" s="270"/>
      <c r="C112" s="270"/>
      <c r="D112" s="270"/>
    </row>
    <row r="113" spans="1:4" ht="15" x14ac:dyDescent="0.2">
      <c r="A113" s="270"/>
      <c r="B113" s="270"/>
      <c r="C113" s="270"/>
      <c r="D113" s="270"/>
    </row>
    <row r="114" spans="1:4" ht="15" x14ac:dyDescent="0.2">
      <c r="A114" s="270"/>
      <c r="B114" s="270"/>
      <c r="C114" s="270"/>
      <c r="D114" s="270"/>
    </row>
    <row r="115" spans="1:4" ht="15" x14ac:dyDescent="0.2">
      <c r="A115" s="270"/>
      <c r="B115" s="270"/>
      <c r="C115" s="270"/>
      <c r="D115" s="270"/>
    </row>
    <row r="116" spans="1:4" ht="15" x14ac:dyDescent="0.2">
      <c r="A116" s="270"/>
      <c r="B116" s="270"/>
      <c r="C116" s="270"/>
      <c r="D116" s="270"/>
    </row>
    <row r="117" spans="1:4" ht="15" x14ac:dyDescent="0.2">
      <c r="A117" s="270"/>
      <c r="B117" s="270"/>
      <c r="C117" s="270"/>
      <c r="D117" s="270"/>
    </row>
    <row r="118" spans="1:4" ht="15" x14ac:dyDescent="0.2">
      <c r="A118" s="270"/>
      <c r="B118" s="270"/>
      <c r="C118" s="270"/>
      <c r="D118" s="270"/>
    </row>
    <row r="119" spans="1:4" ht="15" x14ac:dyDescent="0.2">
      <c r="A119" s="270"/>
      <c r="B119" s="270"/>
      <c r="C119" s="270"/>
      <c r="D119" s="270"/>
    </row>
    <row r="120" spans="1:4" ht="15" x14ac:dyDescent="0.2">
      <c r="A120" s="270"/>
      <c r="B120" s="270"/>
      <c r="C120" s="270"/>
      <c r="D120" s="270"/>
    </row>
    <row r="121" spans="1:4" ht="15" x14ac:dyDescent="0.2">
      <c r="A121" s="270"/>
      <c r="B121" s="270"/>
      <c r="C121" s="270"/>
      <c r="D121" s="270"/>
    </row>
    <row r="122" spans="1:4" ht="15" x14ac:dyDescent="0.2">
      <c r="A122" s="270"/>
      <c r="B122" s="270"/>
      <c r="C122" s="270"/>
      <c r="D122" s="270"/>
    </row>
    <row r="123" spans="1:4" ht="15" x14ac:dyDescent="0.2">
      <c r="A123" s="270"/>
      <c r="B123" s="270"/>
      <c r="C123" s="270"/>
      <c r="D123" s="270"/>
    </row>
    <row r="124" spans="1:4" ht="15" x14ac:dyDescent="0.2">
      <c r="A124" s="270"/>
      <c r="B124" s="270"/>
      <c r="C124" s="270"/>
      <c r="D124" s="270"/>
    </row>
    <row r="125" spans="1:4" ht="15" x14ac:dyDescent="0.2">
      <c r="A125" s="270"/>
      <c r="B125" s="270"/>
      <c r="C125" s="270"/>
      <c r="D125" s="270"/>
    </row>
    <row r="126" spans="1:4" ht="15" x14ac:dyDescent="0.2">
      <c r="A126" s="270"/>
      <c r="B126" s="270"/>
      <c r="C126" s="270"/>
      <c r="D126" s="270"/>
    </row>
    <row r="127" spans="1:4" ht="15" x14ac:dyDescent="0.2">
      <c r="A127" s="270"/>
      <c r="B127" s="270"/>
      <c r="C127" s="270"/>
      <c r="D127" s="270"/>
    </row>
    <row r="128" spans="1:4" ht="15" x14ac:dyDescent="0.2">
      <c r="A128" s="270"/>
      <c r="B128" s="270"/>
      <c r="C128" s="270"/>
      <c r="D128" s="270"/>
    </row>
    <row r="129" spans="1:4" ht="15" x14ac:dyDescent="0.2">
      <c r="A129" s="270"/>
      <c r="B129" s="270"/>
      <c r="C129" s="270"/>
      <c r="D129" s="270"/>
    </row>
    <row r="130" spans="1:4" ht="15" x14ac:dyDescent="0.2">
      <c r="A130" s="270"/>
      <c r="B130" s="270"/>
      <c r="C130" s="270"/>
      <c r="D130" s="270"/>
    </row>
    <row r="131" spans="1:4" ht="15" x14ac:dyDescent="0.2">
      <c r="A131" s="270"/>
      <c r="B131" s="270"/>
      <c r="C131" s="270"/>
      <c r="D131" s="270"/>
    </row>
    <row r="132" spans="1:4" ht="15" x14ac:dyDescent="0.2">
      <c r="A132" s="270"/>
      <c r="B132" s="270"/>
      <c r="C132" s="270"/>
      <c r="D132" s="270"/>
    </row>
    <row r="133" spans="1:4" ht="15" x14ac:dyDescent="0.2">
      <c r="A133" s="270"/>
      <c r="B133" s="270"/>
      <c r="C133" s="270"/>
      <c r="D133" s="270"/>
    </row>
    <row r="134" spans="1:4" ht="15" x14ac:dyDescent="0.2">
      <c r="A134" s="270"/>
      <c r="B134" s="270"/>
      <c r="C134" s="270"/>
      <c r="D134" s="270"/>
    </row>
    <row r="135" spans="1:4" ht="15" x14ac:dyDescent="0.2">
      <c r="A135" s="270"/>
      <c r="B135" s="270"/>
      <c r="C135" s="270"/>
      <c r="D135" s="270"/>
    </row>
    <row r="136" spans="1:4" ht="15" x14ac:dyDescent="0.2">
      <c r="A136" s="270"/>
      <c r="B136" s="270"/>
      <c r="C136" s="270"/>
      <c r="D136" s="270"/>
    </row>
    <row r="137" spans="1:4" ht="15" x14ac:dyDescent="0.2">
      <c r="A137" s="270"/>
      <c r="B137" s="270"/>
      <c r="C137" s="270"/>
      <c r="D137" s="270"/>
    </row>
    <row r="138" spans="1:4" ht="15" x14ac:dyDescent="0.2">
      <c r="A138" s="270"/>
      <c r="B138" s="270"/>
      <c r="C138" s="270"/>
      <c r="D138" s="270"/>
    </row>
    <row r="139" spans="1:4" ht="15" x14ac:dyDescent="0.2">
      <c r="A139" s="270"/>
      <c r="B139" s="270"/>
      <c r="C139" s="270"/>
      <c r="D139" s="270"/>
    </row>
    <row r="140" spans="1:4" ht="15" x14ac:dyDescent="0.2">
      <c r="A140" s="270"/>
      <c r="B140" s="270"/>
      <c r="C140" s="270"/>
      <c r="D140" s="270"/>
    </row>
    <row r="141" spans="1:4" ht="15" x14ac:dyDescent="0.2">
      <c r="A141" s="270"/>
      <c r="B141" s="270"/>
      <c r="C141" s="270"/>
      <c r="D141" s="270"/>
    </row>
    <row r="142" spans="1:4" ht="15" x14ac:dyDescent="0.2">
      <c r="A142" s="270"/>
      <c r="B142" s="270"/>
      <c r="C142" s="270"/>
      <c r="D142" s="270"/>
    </row>
    <row r="143" spans="1:4" ht="15" x14ac:dyDescent="0.2">
      <c r="A143" s="270"/>
      <c r="B143" s="270"/>
      <c r="C143" s="270"/>
      <c r="D143" s="270"/>
    </row>
    <row r="144" spans="1:4" ht="15" x14ac:dyDescent="0.2">
      <c r="A144" s="270"/>
      <c r="B144" s="270"/>
      <c r="C144" s="270"/>
      <c r="D144" s="270"/>
    </row>
    <row r="145" spans="1:4" ht="15" x14ac:dyDescent="0.2">
      <c r="A145" s="270"/>
      <c r="B145" s="270"/>
      <c r="C145" s="270"/>
      <c r="D145" s="270"/>
    </row>
    <row r="146" spans="1:4" ht="15" x14ac:dyDescent="0.2">
      <c r="A146" s="270"/>
      <c r="B146" s="270"/>
      <c r="C146" s="270"/>
      <c r="D146" s="270"/>
    </row>
    <row r="147" spans="1:4" ht="15" x14ac:dyDescent="0.2">
      <c r="A147" s="270"/>
      <c r="B147" s="270"/>
      <c r="C147" s="270"/>
      <c r="D147" s="270"/>
    </row>
    <row r="148" spans="1:4" ht="15" x14ac:dyDescent="0.2">
      <c r="A148" s="270"/>
      <c r="B148" s="270"/>
      <c r="C148" s="270"/>
      <c r="D148" s="270"/>
    </row>
    <row r="149" spans="1:4" ht="15" x14ac:dyDescent="0.2">
      <c r="A149" s="270"/>
      <c r="B149" s="270"/>
      <c r="C149" s="270"/>
      <c r="D149" s="270"/>
    </row>
    <row r="150" spans="1:4" ht="15" x14ac:dyDescent="0.2">
      <c r="A150" s="270"/>
      <c r="B150" s="270"/>
      <c r="C150" s="270"/>
      <c r="D150" s="270"/>
    </row>
    <row r="151" spans="1:4" ht="15" x14ac:dyDescent="0.2">
      <c r="A151" s="270"/>
      <c r="B151" s="270"/>
      <c r="C151" s="270"/>
      <c r="D151" s="270"/>
    </row>
    <row r="152" spans="1:4" ht="15" x14ac:dyDescent="0.2">
      <c r="A152" s="270"/>
      <c r="B152" s="270"/>
      <c r="C152" s="270"/>
      <c r="D152" s="270"/>
    </row>
    <row r="153" spans="1:4" ht="15" x14ac:dyDescent="0.2">
      <c r="A153" s="270"/>
      <c r="B153" s="270"/>
      <c r="C153" s="270"/>
      <c r="D153" s="270"/>
    </row>
    <row r="154" spans="1:4" ht="15" x14ac:dyDescent="0.2">
      <c r="A154" s="270"/>
      <c r="B154" s="270"/>
      <c r="C154" s="270"/>
      <c r="D154" s="270"/>
    </row>
    <row r="155" spans="1:4" ht="15" x14ac:dyDescent="0.2">
      <c r="A155" s="270"/>
      <c r="B155" s="270"/>
      <c r="C155" s="270"/>
      <c r="D155" s="270"/>
    </row>
    <row r="156" spans="1:4" ht="15" x14ac:dyDescent="0.2">
      <c r="A156" s="270"/>
      <c r="B156" s="270"/>
      <c r="C156" s="270"/>
      <c r="D156" s="270"/>
    </row>
    <row r="157" spans="1:4" ht="15" x14ac:dyDescent="0.2">
      <c r="A157" s="270"/>
      <c r="B157" s="270"/>
      <c r="C157" s="270"/>
      <c r="D157" s="270"/>
    </row>
    <row r="158" spans="1:4" ht="15" x14ac:dyDescent="0.2">
      <c r="A158" s="270"/>
      <c r="B158" s="270"/>
      <c r="C158" s="270"/>
      <c r="D158" s="270"/>
    </row>
    <row r="159" spans="1:4" ht="15" x14ac:dyDescent="0.2">
      <c r="A159" s="270"/>
      <c r="B159" s="270"/>
      <c r="C159" s="270"/>
      <c r="D159" s="270"/>
    </row>
    <row r="160" spans="1:4" ht="15" x14ac:dyDescent="0.2">
      <c r="A160" s="270"/>
      <c r="B160" s="270"/>
      <c r="C160" s="270"/>
      <c r="D160" s="270"/>
    </row>
    <row r="161" spans="1:4" ht="15" x14ac:dyDescent="0.2">
      <c r="A161" s="270"/>
      <c r="B161" s="270"/>
      <c r="C161" s="270"/>
      <c r="D161" s="270"/>
    </row>
    <row r="162" spans="1:4" ht="15" x14ac:dyDescent="0.2">
      <c r="A162" s="270"/>
      <c r="B162" s="270"/>
      <c r="C162" s="270"/>
      <c r="D162" s="270"/>
    </row>
    <row r="163" spans="1:4" ht="15" x14ac:dyDescent="0.2">
      <c r="A163" s="270"/>
      <c r="B163" s="270"/>
      <c r="C163" s="270"/>
      <c r="D163" s="270"/>
    </row>
    <row r="164" spans="1:4" ht="15" x14ac:dyDescent="0.2">
      <c r="A164" s="270"/>
      <c r="B164" s="270"/>
      <c r="C164" s="270"/>
      <c r="D164" s="270"/>
    </row>
    <row r="165" spans="1:4" ht="15" x14ac:dyDescent="0.2">
      <c r="A165" s="270"/>
      <c r="B165" s="270"/>
      <c r="C165" s="270"/>
      <c r="D165" s="270"/>
    </row>
    <row r="166" spans="1:4" ht="15" x14ac:dyDescent="0.2">
      <c r="A166" s="270"/>
      <c r="B166" s="270"/>
      <c r="C166" s="270"/>
      <c r="D166" s="270"/>
    </row>
    <row r="167" spans="1:4" ht="15" x14ac:dyDescent="0.2">
      <c r="A167" s="270"/>
      <c r="B167" s="270"/>
      <c r="C167" s="270"/>
      <c r="D167" s="270"/>
    </row>
    <row r="168" spans="1:4" ht="15" x14ac:dyDescent="0.2">
      <c r="A168" s="270"/>
      <c r="B168" s="270"/>
      <c r="C168" s="270"/>
      <c r="D168" s="270"/>
    </row>
    <row r="169" spans="1:4" ht="15" x14ac:dyDescent="0.2">
      <c r="A169" s="270"/>
      <c r="B169" s="270"/>
      <c r="C169" s="270"/>
      <c r="D169" s="270"/>
    </row>
    <row r="170" spans="1:4" ht="15" x14ac:dyDescent="0.2">
      <c r="A170" s="270"/>
      <c r="B170" s="270"/>
      <c r="C170" s="270"/>
      <c r="D170" s="270"/>
    </row>
    <row r="171" spans="1:4" ht="15" x14ac:dyDescent="0.2">
      <c r="A171" s="270"/>
      <c r="B171" s="270"/>
      <c r="C171" s="270"/>
      <c r="D171" s="270"/>
    </row>
    <row r="172" spans="1:4" ht="15" x14ac:dyDescent="0.2">
      <c r="A172" s="270"/>
      <c r="B172" s="270"/>
      <c r="C172" s="270"/>
      <c r="D172" s="270"/>
    </row>
    <row r="173" spans="1:4" ht="15" x14ac:dyDescent="0.2">
      <c r="A173" s="270"/>
      <c r="B173" s="270"/>
      <c r="C173" s="270"/>
      <c r="D173" s="270"/>
    </row>
    <row r="174" spans="1:4" ht="15" x14ac:dyDescent="0.2">
      <c r="A174" s="270"/>
      <c r="B174" s="270"/>
      <c r="C174" s="270"/>
      <c r="D174" s="270"/>
    </row>
    <row r="175" spans="1:4" ht="15" x14ac:dyDescent="0.2">
      <c r="A175" s="270"/>
      <c r="B175" s="270"/>
      <c r="C175" s="270"/>
      <c r="D175" s="270"/>
    </row>
    <row r="176" spans="1:4" ht="15" x14ac:dyDescent="0.2">
      <c r="A176" s="270"/>
      <c r="B176" s="270"/>
      <c r="C176" s="270"/>
      <c r="D176" s="270"/>
    </row>
    <row r="177" spans="1:4" ht="15" x14ac:dyDescent="0.2">
      <c r="A177" s="270"/>
      <c r="B177" s="270"/>
      <c r="C177" s="270"/>
      <c r="D177" s="270"/>
    </row>
    <row r="178" spans="1:4" ht="15" x14ac:dyDescent="0.2">
      <c r="A178" s="270"/>
      <c r="B178" s="270"/>
      <c r="C178" s="270"/>
      <c r="D178" s="270"/>
    </row>
    <row r="179" spans="1:4" ht="15" x14ac:dyDescent="0.2">
      <c r="A179" s="270"/>
      <c r="B179" s="270"/>
      <c r="C179" s="270"/>
      <c r="D179" s="270"/>
    </row>
    <row r="180" spans="1:4" ht="15" x14ac:dyDescent="0.2">
      <c r="A180" s="270"/>
      <c r="B180" s="270"/>
      <c r="C180" s="270"/>
      <c r="D180" s="270"/>
    </row>
    <row r="181" spans="1:4" ht="15" x14ac:dyDescent="0.2">
      <c r="A181" s="270"/>
      <c r="B181" s="270"/>
      <c r="C181" s="270"/>
      <c r="D181" s="270"/>
    </row>
    <row r="182" spans="1:4" ht="15" x14ac:dyDescent="0.2">
      <c r="A182" s="270"/>
      <c r="B182" s="270"/>
      <c r="C182" s="270"/>
      <c r="D182" s="270"/>
    </row>
    <row r="183" spans="1:4" ht="15" x14ac:dyDescent="0.2">
      <c r="A183" s="270"/>
      <c r="B183" s="270"/>
      <c r="C183" s="270"/>
      <c r="D183" s="270"/>
    </row>
    <row r="184" spans="1:4" ht="15" x14ac:dyDescent="0.2">
      <c r="A184" s="270"/>
      <c r="B184" s="270"/>
      <c r="C184" s="270"/>
      <c r="D184" s="270"/>
    </row>
    <row r="185" spans="1:4" ht="15" x14ac:dyDescent="0.2">
      <c r="A185" s="270"/>
      <c r="B185" s="270"/>
      <c r="C185" s="270"/>
      <c r="D185" s="270"/>
    </row>
    <row r="186" spans="1:4" ht="15" x14ac:dyDescent="0.2">
      <c r="A186" s="270"/>
      <c r="B186" s="270"/>
      <c r="C186" s="270"/>
      <c r="D186" s="270"/>
    </row>
    <row r="187" spans="1:4" ht="15" x14ac:dyDescent="0.2">
      <c r="A187" s="270"/>
      <c r="B187" s="270"/>
      <c r="C187" s="270"/>
      <c r="D187" s="270"/>
    </row>
    <row r="188" spans="1:4" ht="15" x14ac:dyDescent="0.2">
      <c r="A188" s="270"/>
      <c r="B188" s="270"/>
      <c r="C188" s="270"/>
      <c r="D188" s="270"/>
    </row>
    <row r="189" spans="1:4" ht="15" x14ac:dyDescent="0.2">
      <c r="A189" s="270"/>
      <c r="B189" s="270"/>
      <c r="C189" s="270"/>
      <c r="D189" s="270"/>
    </row>
    <row r="190" spans="1:4" ht="15" x14ac:dyDescent="0.2">
      <c r="A190" s="270"/>
      <c r="B190" s="270"/>
      <c r="C190" s="270"/>
      <c r="D190" s="270"/>
    </row>
    <row r="191" spans="1:4" ht="15" x14ac:dyDescent="0.2">
      <c r="A191" s="270"/>
      <c r="B191" s="270"/>
      <c r="C191" s="270"/>
      <c r="D191" s="270"/>
    </row>
    <row r="192" spans="1:4" ht="15" x14ac:dyDescent="0.2">
      <c r="A192" s="270"/>
      <c r="B192" s="270"/>
      <c r="C192" s="270"/>
      <c r="D192" s="270"/>
    </row>
    <row r="193" spans="1:4" ht="15" x14ac:dyDescent="0.2">
      <c r="A193" s="270"/>
      <c r="B193" s="270"/>
      <c r="C193" s="270"/>
      <c r="D193" s="270"/>
    </row>
    <row r="194" spans="1:4" ht="15" x14ac:dyDescent="0.2">
      <c r="A194" s="270"/>
      <c r="B194" s="270"/>
      <c r="C194" s="270"/>
      <c r="D194" s="270"/>
    </row>
    <row r="195" spans="1:4" ht="15" x14ac:dyDescent="0.2">
      <c r="A195" s="270"/>
      <c r="B195" s="270"/>
      <c r="C195" s="270"/>
      <c r="D195" s="270"/>
    </row>
    <row r="196" spans="1:4" ht="15" x14ac:dyDescent="0.2">
      <c r="A196" s="270"/>
      <c r="B196" s="270"/>
      <c r="C196" s="270"/>
      <c r="D196" s="270"/>
    </row>
    <row r="197" spans="1:4" ht="15" x14ac:dyDescent="0.2">
      <c r="A197" s="270"/>
      <c r="B197" s="270"/>
      <c r="C197" s="270"/>
      <c r="D197" s="270"/>
    </row>
    <row r="198" spans="1:4" ht="15" x14ac:dyDescent="0.2">
      <c r="A198" s="270"/>
      <c r="B198" s="270"/>
      <c r="C198" s="270"/>
      <c r="D198" s="270"/>
    </row>
    <row r="199" spans="1:4" ht="15" x14ac:dyDescent="0.2">
      <c r="A199" s="270"/>
      <c r="B199" s="270"/>
      <c r="C199" s="270"/>
      <c r="D199" s="270"/>
    </row>
    <row r="200" spans="1:4" ht="15" x14ac:dyDescent="0.2">
      <c r="A200" s="270"/>
      <c r="B200" s="270"/>
      <c r="C200" s="270"/>
      <c r="D200" s="270"/>
    </row>
    <row r="201" spans="1:4" ht="15" x14ac:dyDescent="0.2">
      <c r="A201" s="270"/>
      <c r="B201" s="270"/>
      <c r="C201" s="270"/>
      <c r="D201" s="270"/>
    </row>
    <row r="202" spans="1:4" ht="15" x14ac:dyDescent="0.2">
      <c r="A202" s="270"/>
      <c r="B202" s="270"/>
      <c r="C202" s="270"/>
      <c r="D202" s="270"/>
    </row>
    <row r="203" spans="1:4" ht="15" x14ac:dyDescent="0.2">
      <c r="A203" s="270"/>
      <c r="B203" s="270"/>
      <c r="C203" s="270"/>
      <c r="D203" s="270"/>
    </row>
    <row r="204" spans="1:4" ht="15" x14ac:dyDescent="0.2">
      <c r="A204" s="270"/>
      <c r="B204" s="270"/>
      <c r="C204" s="270"/>
      <c r="D204" s="270"/>
    </row>
    <row r="205" spans="1:4" ht="15" x14ac:dyDescent="0.2">
      <c r="A205" s="270"/>
      <c r="B205" s="270"/>
      <c r="C205" s="270"/>
      <c r="D205" s="270"/>
    </row>
    <row r="206" spans="1:4" ht="15" x14ac:dyDescent="0.2">
      <c r="A206" s="270"/>
      <c r="B206" s="270"/>
      <c r="C206" s="270"/>
      <c r="D206" s="270"/>
    </row>
    <row r="207" spans="1:4" ht="15" x14ac:dyDescent="0.2">
      <c r="A207" s="270"/>
      <c r="B207" s="270"/>
      <c r="C207" s="270"/>
      <c r="D207" s="270"/>
    </row>
    <row r="208" spans="1:4" ht="15" x14ac:dyDescent="0.2">
      <c r="A208" s="270"/>
      <c r="B208" s="270"/>
      <c r="C208" s="270"/>
      <c r="D208" s="270"/>
    </row>
    <row r="209" spans="1:4" ht="15" x14ac:dyDescent="0.2">
      <c r="A209" s="270"/>
      <c r="B209" s="270"/>
      <c r="C209" s="270"/>
      <c r="D209" s="270"/>
    </row>
    <row r="210" spans="1:4" ht="15" x14ac:dyDescent="0.2">
      <c r="A210" s="270"/>
      <c r="B210" s="270"/>
      <c r="C210" s="270"/>
      <c r="D210" s="270"/>
    </row>
    <row r="211" spans="1:4" ht="15" x14ac:dyDescent="0.2">
      <c r="A211" s="270"/>
      <c r="B211" s="270"/>
      <c r="C211" s="270"/>
      <c r="D211" s="270"/>
    </row>
    <row r="212" spans="1:4" ht="15" x14ac:dyDescent="0.2">
      <c r="A212" s="270"/>
      <c r="B212" s="270"/>
      <c r="C212" s="270"/>
      <c r="D212" s="270"/>
    </row>
    <row r="213" spans="1:4" ht="15" x14ac:dyDescent="0.2">
      <c r="A213" s="270"/>
      <c r="B213" s="270"/>
      <c r="C213" s="270"/>
      <c r="D213" s="270"/>
    </row>
    <row r="214" spans="1:4" ht="15" x14ac:dyDescent="0.2">
      <c r="A214" s="270"/>
      <c r="B214" s="270"/>
      <c r="C214" s="270"/>
      <c r="D214" s="270"/>
    </row>
    <row r="215" spans="1:4" ht="15" x14ac:dyDescent="0.2">
      <c r="A215" s="270"/>
      <c r="B215" s="270"/>
      <c r="C215" s="270"/>
      <c r="D215" s="270"/>
    </row>
    <row r="216" spans="1:4" ht="15" x14ac:dyDescent="0.2">
      <c r="A216" s="270"/>
      <c r="B216" s="270"/>
      <c r="C216" s="270"/>
      <c r="D216" s="270"/>
    </row>
    <row r="217" spans="1:4" ht="15" x14ac:dyDescent="0.2">
      <c r="A217" s="270"/>
      <c r="B217" s="270"/>
      <c r="C217" s="270"/>
      <c r="D217" s="270"/>
    </row>
    <row r="218" spans="1:4" ht="15" x14ac:dyDescent="0.2">
      <c r="A218" s="270"/>
      <c r="B218" s="270"/>
      <c r="C218" s="270"/>
      <c r="D218" s="270"/>
    </row>
    <row r="219" spans="1:4" ht="15" x14ac:dyDescent="0.2">
      <c r="A219" s="270"/>
      <c r="B219" s="270"/>
      <c r="C219" s="270"/>
      <c r="D219" s="270"/>
    </row>
    <row r="220" spans="1:4" ht="15" x14ac:dyDescent="0.2">
      <c r="A220" s="270"/>
      <c r="B220" s="270"/>
      <c r="C220" s="270"/>
      <c r="D220" s="270"/>
    </row>
    <row r="221" spans="1:4" ht="15" x14ac:dyDescent="0.2">
      <c r="A221" s="270"/>
      <c r="B221" s="270"/>
      <c r="C221" s="270"/>
      <c r="D221" s="270"/>
    </row>
    <row r="222" spans="1:4" ht="15" x14ac:dyDescent="0.2">
      <c r="A222" s="270"/>
      <c r="B222" s="270"/>
      <c r="C222" s="270"/>
      <c r="D222" s="270"/>
    </row>
    <row r="223" spans="1:4" ht="15" x14ac:dyDescent="0.2">
      <c r="A223" s="270"/>
      <c r="B223" s="270"/>
      <c r="C223" s="270"/>
      <c r="D223" s="270"/>
    </row>
    <row r="224" spans="1:4" ht="15" x14ac:dyDescent="0.2">
      <c r="A224" s="270"/>
      <c r="B224" s="270"/>
      <c r="C224" s="270"/>
      <c r="D224" s="270"/>
    </row>
    <row r="225" spans="1:4" ht="15" x14ac:dyDescent="0.2">
      <c r="A225" s="270"/>
      <c r="B225" s="270"/>
      <c r="C225" s="270"/>
      <c r="D225" s="270"/>
    </row>
    <row r="226" spans="1:4" ht="15" x14ac:dyDescent="0.2">
      <c r="A226" s="270"/>
      <c r="B226" s="270"/>
      <c r="C226" s="270"/>
      <c r="D226" s="270"/>
    </row>
    <row r="227" spans="1:4" ht="15" x14ac:dyDescent="0.2">
      <c r="A227" s="270"/>
      <c r="B227" s="270"/>
      <c r="C227" s="270"/>
      <c r="D227" s="270"/>
    </row>
    <row r="228" spans="1:4" ht="15" x14ac:dyDescent="0.2">
      <c r="A228" s="270"/>
      <c r="B228" s="270"/>
      <c r="C228" s="270"/>
      <c r="D228" s="270"/>
    </row>
    <row r="229" spans="1:4" ht="15" x14ac:dyDescent="0.2">
      <c r="A229" s="270"/>
      <c r="B229" s="270"/>
      <c r="C229" s="270"/>
      <c r="D229" s="270"/>
    </row>
    <row r="230" spans="1:4" ht="15" x14ac:dyDescent="0.2">
      <c r="A230" s="270"/>
      <c r="B230" s="270"/>
      <c r="C230" s="270"/>
      <c r="D230" s="270"/>
    </row>
    <row r="231" spans="1:4" ht="15" x14ac:dyDescent="0.2">
      <c r="A231" s="270"/>
      <c r="B231" s="270"/>
      <c r="C231" s="270"/>
      <c r="D231" s="270"/>
    </row>
    <row r="232" spans="1:4" ht="15" x14ac:dyDescent="0.2">
      <c r="A232" s="270"/>
      <c r="B232" s="270"/>
      <c r="C232" s="270"/>
      <c r="D232" s="270"/>
    </row>
    <row r="233" spans="1:4" ht="15" x14ac:dyDescent="0.2">
      <c r="A233" s="270"/>
      <c r="B233" s="270"/>
      <c r="C233" s="270"/>
      <c r="D233" s="270"/>
    </row>
    <row r="234" spans="1:4" ht="15" x14ac:dyDescent="0.2">
      <c r="A234" s="270"/>
      <c r="B234" s="270"/>
      <c r="C234" s="270"/>
      <c r="D234" s="270"/>
    </row>
    <row r="235" spans="1:4" ht="15" x14ac:dyDescent="0.2">
      <c r="A235" s="270"/>
      <c r="B235" s="270"/>
      <c r="C235" s="270"/>
      <c r="D235" s="270"/>
    </row>
    <row r="236" spans="1:4" ht="15" x14ac:dyDescent="0.2">
      <c r="A236" s="270"/>
      <c r="B236" s="270"/>
      <c r="C236" s="270"/>
      <c r="D236" s="270"/>
    </row>
    <row r="237" spans="1:4" ht="15" x14ac:dyDescent="0.2">
      <c r="A237" s="270"/>
      <c r="B237" s="270"/>
      <c r="C237" s="270"/>
      <c r="D237" s="270"/>
    </row>
    <row r="238" spans="1:4" ht="15" x14ac:dyDescent="0.2">
      <c r="A238" s="270"/>
      <c r="B238" s="270"/>
      <c r="C238" s="270"/>
      <c r="D238" s="270"/>
    </row>
    <row r="239" spans="1:4" ht="15" x14ac:dyDescent="0.2">
      <c r="A239" s="270"/>
      <c r="B239" s="270"/>
      <c r="C239" s="270"/>
      <c r="D239" s="270"/>
    </row>
    <row r="240" spans="1:4" ht="15" x14ac:dyDescent="0.2">
      <c r="A240" s="270"/>
      <c r="B240" s="270"/>
      <c r="C240" s="270"/>
      <c r="D240" s="270"/>
    </row>
    <row r="241" spans="1:4" ht="15" x14ac:dyDescent="0.2">
      <c r="A241" s="270"/>
      <c r="B241" s="270"/>
      <c r="C241" s="270"/>
      <c r="D241" s="270"/>
    </row>
    <row r="242" spans="1:4" ht="15" x14ac:dyDescent="0.2">
      <c r="A242" s="270"/>
      <c r="B242" s="270"/>
      <c r="C242" s="270"/>
      <c r="D242" s="270"/>
    </row>
    <row r="243" spans="1:4" ht="15" x14ac:dyDescent="0.2">
      <c r="A243" s="270"/>
      <c r="B243" s="270"/>
      <c r="C243" s="270"/>
      <c r="D243" s="270"/>
    </row>
    <row r="244" spans="1:4" ht="15" x14ac:dyDescent="0.2">
      <c r="A244" s="270"/>
      <c r="B244" s="270"/>
      <c r="C244" s="270"/>
      <c r="D244" s="270"/>
    </row>
    <row r="245" spans="1:4" ht="15" x14ac:dyDescent="0.2">
      <c r="A245" s="270"/>
      <c r="B245" s="270"/>
      <c r="C245" s="270"/>
      <c r="D245" s="270"/>
    </row>
    <row r="246" spans="1:4" ht="15" x14ac:dyDescent="0.2">
      <c r="A246" s="270"/>
      <c r="B246" s="270"/>
      <c r="C246" s="270"/>
      <c r="D246" s="270"/>
    </row>
    <row r="247" spans="1:4" ht="15" x14ac:dyDescent="0.2">
      <c r="A247" s="270"/>
      <c r="B247" s="270"/>
      <c r="C247" s="270"/>
      <c r="D247" s="270"/>
    </row>
    <row r="248" spans="1:4" ht="15" x14ac:dyDescent="0.2">
      <c r="A248" s="270"/>
      <c r="B248" s="270"/>
      <c r="C248" s="270"/>
      <c r="D248" s="270"/>
    </row>
    <row r="249" spans="1:4" ht="15" x14ac:dyDescent="0.2">
      <c r="A249" s="270"/>
      <c r="B249" s="270"/>
      <c r="C249" s="270"/>
      <c r="D249" s="270"/>
    </row>
    <row r="250" spans="1:4" ht="15" x14ac:dyDescent="0.2">
      <c r="A250" s="270"/>
      <c r="B250" s="270"/>
      <c r="C250" s="270"/>
      <c r="D250" s="270"/>
    </row>
    <row r="251" spans="1:4" ht="15" x14ac:dyDescent="0.2">
      <c r="A251" s="270"/>
      <c r="B251" s="270"/>
      <c r="C251" s="270"/>
      <c r="D251" s="270"/>
    </row>
    <row r="252" spans="1:4" ht="15" x14ac:dyDescent="0.2">
      <c r="A252" s="270"/>
      <c r="B252" s="270"/>
      <c r="C252" s="270"/>
      <c r="D252" s="270"/>
    </row>
    <row r="253" spans="1:4" ht="15" x14ac:dyDescent="0.2">
      <c r="A253" s="270"/>
      <c r="B253" s="270"/>
      <c r="C253" s="270"/>
      <c r="D253" s="270"/>
    </row>
    <row r="254" spans="1:4" ht="15" x14ac:dyDescent="0.2">
      <c r="A254" s="270"/>
      <c r="B254" s="270"/>
      <c r="C254" s="270"/>
      <c r="D254" s="270"/>
    </row>
    <row r="255" spans="1:4" ht="15" x14ac:dyDescent="0.2">
      <c r="A255" s="270"/>
      <c r="B255" s="270"/>
      <c r="C255" s="270"/>
      <c r="D255" s="270"/>
    </row>
    <row r="256" spans="1:4" ht="15" x14ac:dyDescent="0.2">
      <c r="A256" s="270"/>
      <c r="B256" s="270"/>
      <c r="C256" s="270"/>
      <c r="D256" s="270"/>
    </row>
    <row r="257" spans="1:4" ht="15" x14ac:dyDescent="0.2">
      <c r="A257" s="270"/>
      <c r="B257" s="270"/>
      <c r="C257" s="270"/>
      <c r="D257" s="270"/>
    </row>
    <row r="258" spans="1:4" ht="15" x14ac:dyDescent="0.2">
      <c r="A258" s="270"/>
      <c r="B258" s="270"/>
      <c r="C258" s="270"/>
      <c r="D258" s="270"/>
    </row>
    <row r="259" spans="1:4" ht="15" x14ac:dyDescent="0.2">
      <c r="A259" s="270"/>
      <c r="B259" s="270"/>
      <c r="C259" s="270"/>
      <c r="D259" s="270"/>
    </row>
    <row r="260" spans="1:4" ht="15" x14ac:dyDescent="0.2">
      <c r="A260" s="270"/>
      <c r="B260" s="270"/>
      <c r="C260" s="270"/>
      <c r="D260" s="270"/>
    </row>
    <row r="261" spans="1:4" ht="15" x14ac:dyDescent="0.2">
      <c r="A261" s="270"/>
      <c r="B261" s="270"/>
      <c r="C261" s="270"/>
      <c r="D261" s="270"/>
    </row>
    <row r="262" spans="1:4" ht="15" x14ac:dyDescent="0.2">
      <c r="A262" s="270"/>
      <c r="B262" s="270"/>
      <c r="C262" s="270"/>
      <c r="D262" s="270"/>
    </row>
    <row r="263" spans="1:4" ht="15" x14ac:dyDescent="0.2">
      <c r="A263" s="270"/>
      <c r="B263" s="270"/>
      <c r="C263" s="270"/>
      <c r="D263" s="270"/>
    </row>
    <row r="264" spans="1:4" ht="15" x14ac:dyDescent="0.2">
      <c r="A264" s="270"/>
      <c r="B264" s="270"/>
      <c r="C264" s="270"/>
      <c r="D264" s="270"/>
    </row>
    <row r="265" spans="1:4" ht="15" x14ac:dyDescent="0.2">
      <c r="A265" s="270"/>
      <c r="B265" s="270"/>
      <c r="C265" s="270"/>
      <c r="D265" s="270"/>
    </row>
    <row r="266" spans="1:4" ht="15" x14ac:dyDescent="0.2">
      <c r="A266" s="270"/>
      <c r="B266" s="270"/>
      <c r="C266" s="270"/>
      <c r="D266" s="270"/>
    </row>
    <row r="267" spans="1:4" ht="15" x14ac:dyDescent="0.2">
      <c r="A267" s="270"/>
      <c r="B267" s="270"/>
      <c r="C267" s="270"/>
      <c r="D267" s="270"/>
    </row>
    <row r="268" spans="1:4" ht="15" x14ac:dyDescent="0.2">
      <c r="A268" s="270"/>
      <c r="B268" s="270"/>
      <c r="C268" s="270"/>
      <c r="D268" s="270"/>
    </row>
    <row r="269" spans="1:4" ht="15" x14ac:dyDescent="0.2">
      <c r="A269" s="270"/>
      <c r="B269" s="270"/>
      <c r="C269" s="270"/>
      <c r="D269" s="270"/>
    </row>
    <row r="270" spans="1:4" ht="15" x14ac:dyDescent="0.2">
      <c r="A270" s="270"/>
      <c r="B270" s="270"/>
      <c r="C270" s="270"/>
      <c r="D270" s="270"/>
    </row>
    <row r="271" spans="1:4" ht="15" x14ac:dyDescent="0.2">
      <c r="A271" s="270"/>
      <c r="B271" s="270"/>
      <c r="C271" s="270"/>
      <c r="D271" s="270"/>
    </row>
    <row r="272" spans="1:4" ht="15" x14ac:dyDescent="0.2">
      <c r="A272" s="270"/>
      <c r="B272" s="270"/>
      <c r="C272" s="270"/>
      <c r="D272" s="270"/>
    </row>
    <row r="273" spans="1:4" ht="15" x14ac:dyDescent="0.2">
      <c r="A273" s="270"/>
      <c r="B273" s="270"/>
      <c r="C273" s="270"/>
      <c r="D273" s="270"/>
    </row>
    <row r="274" spans="1:4" ht="15" x14ac:dyDescent="0.2">
      <c r="A274" s="270"/>
      <c r="B274" s="270"/>
      <c r="C274" s="270"/>
      <c r="D274" s="270"/>
    </row>
    <row r="275" spans="1:4" ht="15" x14ac:dyDescent="0.2">
      <c r="A275" s="270"/>
      <c r="B275" s="270"/>
      <c r="C275" s="270"/>
      <c r="D275" s="270"/>
    </row>
    <row r="276" spans="1:4" ht="15" x14ac:dyDescent="0.2">
      <c r="A276" s="270"/>
      <c r="B276" s="270"/>
      <c r="C276" s="270"/>
      <c r="D276" s="270"/>
    </row>
    <row r="277" spans="1:4" ht="15" x14ac:dyDescent="0.2">
      <c r="A277" s="270"/>
      <c r="B277" s="270"/>
      <c r="C277" s="270"/>
      <c r="D277" s="270"/>
    </row>
    <row r="278" spans="1:4" ht="15" x14ac:dyDescent="0.2">
      <c r="A278" s="270"/>
      <c r="B278" s="270"/>
      <c r="C278" s="270"/>
      <c r="D278" s="270"/>
    </row>
    <row r="279" spans="1:4" ht="15" x14ac:dyDescent="0.2">
      <c r="A279" s="270"/>
      <c r="B279" s="270"/>
      <c r="C279" s="270"/>
      <c r="D279" s="270"/>
    </row>
    <row r="280" spans="1:4" ht="15" x14ac:dyDescent="0.2">
      <c r="A280" s="270"/>
      <c r="B280" s="270"/>
      <c r="C280" s="270"/>
      <c r="D280" s="270"/>
    </row>
    <row r="281" spans="1:4" ht="15" x14ac:dyDescent="0.2">
      <c r="A281" s="270"/>
      <c r="B281" s="270"/>
      <c r="C281" s="270"/>
      <c r="D281" s="270"/>
    </row>
    <row r="282" spans="1:4" ht="15" x14ac:dyDescent="0.2">
      <c r="A282" s="270"/>
      <c r="B282" s="270"/>
      <c r="C282" s="270"/>
      <c r="D282" s="270"/>
    </row>
    <row r="283" spans="1:4" ht="15" x14ac:dyDescent="0.2">
      <c r="A283" s="270"/>
      <c r="B283" s="270"/>
      <c r="C283" s="270"/>
      <c r="D283" s="270"/>
    </row>
    <row r="284" spans="1:4" ht="15" x14ac:dyDescent="0.2">
      <c r="A284" s="270"/>
      <c r="B284" s="270"/>
      <c r="C284" s="270"/>
      <c r="D284" s="270"/>
    </row>
    <row r="285" spans="1:4" ht="15" x14ac:dyDescent="0.2">
      <c r="A285" s="270"/>
      <c r="B285" s="270"/>
      <c r="C285" s="270"/>
      <c r="D285" s="270"/>
    </row>
    <row r="286" spans="1:4" ht="15" x14ac:dyDescent="0.2">
      <c r="A286" s="270"/>
      <c r="B286" s="270"/>
      <c r="C286" s="270"/>
      <c r="D286" s="270"/>
    </row>
    <row r="287" spans="1:4" ht="15" x14ac:dyDescent="0.2">
      <c r="A287" s="270"/>
      <c r="B287" s="270"/>
      <c r="C287" s="270"/>
      <c r="D287" s="270"/>
    </row>
    <row r="288" spans="1:4" ht="15" x14ac:dyDescent="0.2">
      <c r="A288" s="270"/>
      <c r="B288" s="270"/>
      <c r="C288" s="270"/>
      <c r="D288" s="270"/>
    </row>
    <row r="289" spans="1:4" ht="15" x14ac:dyDescent="0.2">
      <c r="A289" s="270"/>
      <c r="B289" s="270"/>
      <c r="C289" s="270"/>
      <c r="D289" s="270"/>
    </row>
    <row r="290" spans="1:4" ht="15" x14ac:dyDescent="0.2">
      <c r="A290" s="270"/>
      <c r="B290" s="270"/>
      <c r="C290" s="270"/>
      <c r="D290" s="270"/>
    </row>
    <row r="291" spans="1:4" ht="15" x14ac:dyDescent="0.2">
      <c r="A291" s="270"/>
      <c r="B291" s="270"/>
      <c r="C291" s="270"/>
      <c r="D291" s="270"/>
    </row>
    <row r="292" spans="1:4" ht="15" x14ac:dyDescent="0.2">
      <c r="A292" s="270"/>
      <c r="B292" s="270"/>
      <c r="C292" s="270"/>
      <c r="D292" s="270"/>
    </row>
    <row r="293" spans="1:4" ht="15" x14ac:dyDescent="0.2">
      <c r="A293" s="270"/>
      <c r="B293" s="270"/>
      <c r="C293" s="270"/>
      <c r="D293" s="270"/>
    </row>
    <row r="294" spans="1:4" ht="15" x14ac:dyDescent="0.2">
      <c r="A294" s="270"/>
      <c r="B294" s="270"/>
      <c r="C294" s="270"/>
      <c r="D294" s="270"/>
    </row>
    <row r="295" spans="1:4" ht="15" x14ac:dyDescent="0.2">
      <c r="A295" s="270"/>
      <c r="B295" s="270"/>
      <c r="C295" s="270"/>
      <c r="D295" s="270"/>
    </row>
    <row r="296" spans="1:4" ht="15" x14ac:dyDescent="0.2">
      <c r="A296" s="270"/>
      <c r="B296" s="270"/>
      <c r="C296" s="270"/>
      <c r="D296" s="270"/>
    </row>
    <row r="297" spans="1:4" ht="15" x14ac:dyDescent="0.2">
      <c r="A297" s="270"/>
      <c r="B297" s="270"/>
      <c r="C297" s="270"/>
      <c r="D297" s="270"/>
    </row>
    <row r="298" spans="1:4" ht="15" x14ac:dyDescent="0.2">
      <c r="A298" s="270"/>
      <c r="B298" s="270"/>
      <c r="C298" s="270"/>
      <c r="D298" s="270"/>
    </row>
    <row r="299" spans="1:4" ht="15" x14ac:dyDescent="0.2">
      <c r="A299" s="270"/>
      <c r="B299" s="270"/>
      <c r="C299" s="270"/>
      <c r="D299" s="270"/>
    </row>
    <row r="300" spans="1:4" ht="15" x14ac:dyDescent="0.2">
      <c r="A300" s="270"/>
      <c r="B300" s="270"/>
      <c r="C300" s="270"/>
      <c r="D300" s="270"/>
    </row>
    <row r="301" spans="1:4" ht="15" x14ac:dyDescent="0.2">
      <c r="A301" s="270"/>
      <c r="B301" s="270"/>
      <c r="C301" s="270"/>
      <c r="D301" s="270"/>
    </row>
    <row r="302" spans="1:4" ht="15" x14ac:dyDescent="0.2">
      <c r="A302" s="270"/>
      <c r="B302" s="270"/>
      <c r="C302" s="270"/>
      <c r="D302" s="270"/>
    </row>
    <row r="303" spans="1:4" ht="15" x14ac:dyDescent="0.2">
      <c r="A303" s="270"/>
      <c r="B303" s="270"/>
      <c r="C303" s="270"/>
      <c r="D303" s="270"/>
    </row>
    <row r="304" spans="1:4" ht="15" x14ac:dyDescent="0.2">
      <c r="A304" s="270"/>
      <c r="B304" s="270"/>
      <c r="C304" s="270"/>
      <c r="D304" s="270"/>
    </row>
    <row r="305" spans="1:4" ht="15" x14ac:dyDescent="0.2">
      <c r="A305" s="270"/>
      <c r="B305" s="270"/>
      <c r="C305" s="270"/>
      <c r="D305" s="270"/>
    </row>
    <row r="306" spans="1:4" ht="15" x14ac:dyDescent="0.2">
      <c r="A306" s="270"/>
      <c r="B306" s="270"/>
      <c r="C306" s="270"/>
      <c r="D306" s="270"/>
    </row>
    <row r="307" spans="1:4" ht="15" x14ac:dyDescent="0.2">
      <c r="A307" s="270"/>
      <c r="B307" s="270"/>
      <c r="C307" s="270"/>
      <c r="D307" s="270"/>
    </row>
    <row r="308" spans="1:4" ht="15" x14ac:dyDescent="0.2">
      <c r="A308" s="270"/>
      <c r="B308" s="270"/>
      <c r="C308" s="270"/>
      <c r="D308" s="270"/>
    </row>
    <row r="309" spans="1:4" ht="15" x14ac:dyDescent="0.2">
      <c r="A309" s="270"/>
      <c r="B309" s="270"/>
      <c r="C309" s="270"/>
      <c r="D309" s="270"/>
    </row>
    <row r="310" spans="1:4" ht="15" x14ac:dyDescent="0.2">
      <c r="A310" s="270"/>
      <c r="B310" s="270"/>
      <c r="C310" s="270"/>
      <c r="D310" s="270"/>
    </row>
    <row r="311" spans="1:4" ht="15" x14ac:dyDescent="0.2">
      <c r="A311" s="270"/>
      <c r="B311" s="270"/>
      <c r="C311" s="270"/>
      <c r="D311" s="270"/>
    </row>
    <row r="312" spans="1:4" ht="15" x14ac:dyDescent="0.2">
      <c r="A312" s="270"/>
      <c r="B312" s="270"/>
      <c r="C312" s="270"/>
      <c r="D312" s="270"/>
    </row>
    <row r="313" spans="1:4" ht="15" x14ac:dyDescent="0.2">
      <c r="A313" s="270"/>
      <c r="B313" s="270"/>
      <c r="C313" s="270"/>
      <c r="D313" s="270"/>
    </row>
    <row r="314" spans="1:4" ht="15" x14ac:dyDescent="0.2">
      <c r="A314" s="270"/>
      <c r="B314" s="270"/>
      <c r="C314" s="270"/>
      <c r="D314" s="270"/>
    </row>
    <row r="315" spans="1:4" ht="15" x14ac:dyDescent="0.2">
      <c r="A315" s="270"/>
      <c r="B315" s="270"/>
      <c r="C315" s="270"/>
      <c r="D315" s="270"/>
    </row>
    <row r="316" spans="1:4" ht="15" x14ac:dyDescent="0.2">
      <c r="A316" s="270"/>
      <c r="B316" s="270"/>
      <c r="C316" s="270"/>
      <c r="D316" s="270"/>
    </row>
    <row r="317" spans="1:4" ht="15" x14ac:dyDescent="0.2">
      <c r="A317" s="270"/>
      <c r="B317" s="270"/>
      <c r="C317" s="270"/>
      <c r="D317" s="270"/>
    </row>
    <row r="318" spans="1:4" ht="15" x14ac:dyDescent="0.2">
      <c r="A318" s="270"/>
      <c r="B318" s="270"/>
      <c r="C318" s="270"/>
      <c r="D318" s="270"/>
    </row>
    <row r="319" spans="1:4" ht="15" x14ac:dyDescent="0.2">
      <c r="A319" s="270"/>
      <c r="B319" s="270"/>
      <c r="C319" s="270"/>
      <c r="D319" s="270"/>
    </row>
    <row r="320" spans="1:4" ht="15" x14ac:dyDescent="0.2">
      <c r="A320" s="270"/>
      <c r="B320" s="270"/>
      <c r="C320" s="270"/>
      <c r="D320" s="270"/>
    </row>
    <row r="321" spans="1:4" ht="15" x14ac:dyDescent="0.2">
      <c r="A321" s="270"/>
      <c r="B321" s="270"/>
      <c r="C321" s="270"/>
      <c r="D321" s="270"/>
    </row>
    <row r="322" spans="1:4" ht="15" x14ac:dyDescent="0.2">
      <c r="A322" s="270"/>
      <c r="B322" s="270"/>
      <c r="C322" s="270"/>
      <c r="D322" s="270"/>
    </row>
    <row r="323" spans="1:4" ht="15" x14ac:dyDescent="0.2">
      <c r="A323" s="270"/>
      <c r="B323" s="270"/>
      <c r="C323" s="270"/>
      <c r="D323" s="270"/>
    </row>
    <row r="324" spans="1:4" ht="15" x14ac:dyDescent="0.2">
      <c r="A324" s="270"/>
      <c r="B324" s="270"/>
      <c r="C324" s="270"/>
      <c r="D324" s="270"/>
    </row>
    <row r="325" spans="1:4" ht="15" x14ac:dyDescent="0.2">
      <c r="A325" s="270"/>
      <c r="B325" s="270"/>
      <c r="C325" s="270"/>
      <c r="D325" s="270"/>
    </row>
    <row r="326" spans="1:4" ht="15" x14ac:dyDescent="0.2">
      <c r="A326" s="270"/>
      <c r="B326" s="270"/>
      <c r="C326" s="270"/>
      <c r="D326" s="270"/>
    </row>
    <row r="327" spans="1:4" ht="15" x14ac:dyDescent="0.2">
      <c r="A327" s="270"/>
      <c r="B327" s="270"/>
      <c r="C327" s="270"/>
      <c r="D327" s="270"/>
    </row>
    <row r="328" spans="1:4" ht="15" x14ac:dyDescent="0.2">
      <c r="A328" s="270"/>
      <c r="B328" s="270"/>
      <c r="C328" s="270"/>
      <c r="D328" s="270"/>
    </row>
    <row r="329" spans="1:4" ht="15" x14ac:dyDescent="0.2">
      <c r="A329" s="270"/>
      <c r="B329" s="270"/>
      <c r="C329" s="270"/>
      <c r="D329" s="270"/>
    </row>
    <row r="330" spans="1:4" ht="15" x14ac:dyDescent="0.2">
      <c r="A330" s="270"/>
      <c r="B330" s="270"/>
      <c r="C330" s="270"/>
      <c r="D330" s="270"/>
    </row>
    <row r="331" spans="1:4" ht="15" x14ac:dyDescent="0.2">
      <c r="A331" s="270"/>
      <c r="B331" s="270"/>
      <c r="C331" s="270"/>
      <c r="D331" s="270"/>
    </row>
    <row r="332" spans="1:4" ht="15" x14ac:dyDescent="0.2">
      <c r="A332" s="270"/>
      <c r="B332" s="270"/>
      <c r="C332" s="270"/>
      <c r="D332" s="270"/>
    </row>
    <row r="333" spans="1:4" ht="15" x14ac:dyDescent="0.2">
      <c r="A333" s="270"/>
      <c r="B333" s="270"/>
      <c r="C333" s="270"/>
      <c r="D333" s="270"/>
    </row>
    <row r="334" spans="1:4" ht="15" x14ac:dyDescent="0.2">
      <c r="A334" s="270"/>
      <c r="B334" s="270"/>
      <c r="C334" s="270"/>
      <c r="D334" s="270"/>
    </row>
    <row r="335" spans="1:4" ht="15" x14ac:dyDescent="0.2">
      <c r="A335" s="270"/>
      <c r="B335" s="270"/>
      <c r="C335" s="270"/>
      <c r="D335" s="270"/>
    </row>
    <row r="336" spans="1:4" ht="15" x14ac:dyDescent="0.2">
      <c r="A336" s="270"/>
      <c r="B336" s="270"/>
      <c r="C336" s="270"/>
      <c r="D336" s="270"/>
    </row>
    <row r="337" spans="1:4" ht="15" x14ac:dyDescent="0.2">
      <c r="A337" s="270"/>
      <c r="B337" s="270"/>
      <c r="C337" s="270"/>
      <c r="D337" s="270"/>
    </row>
    <row r="338" spans="1:4" ht="15" x14ac:dyDescent="0.2">
      <c r="A338" s="270"/>
      <c r="B338" s="270"/>
      <c r="C338" s="270"/>
      <c r="D338" s="270"/>
    </row>
    <row r="339" spans="1:4" ht="15" x14ac:dyDescent="0.2">
      <c r="A339" s="270"/>
      <c r="B339" s="270"/>
      <c r="C339" s="270"/>
      <c r="D339" s="270"/>
    </row>
    <row r="340" spans="1:4" ht="15" x14ac:dyDescent="0.2">
      <c r="A340" s="270"/>
      <c r="B340" s="270"/>
      <c r="C340" s="270"/>
      <c r="D340" s="270"/>
    </row>
    <row r="341" spans="1:4" ht="15" x14ac:dyDescent="0.2">
      <c r="A341" s="270"/>
      <c r="B341" s="270"/>
      <c r="C341" s="270"/>
      <c r="D341" s="270"/>
    </row>
    <row r="342" spans="1:4" ht="15" x14ac:dyDescent="0.2">
      <c r="A342" s="270"/>
      <c r="B342" s="270"/>
      <c r="C342" s="270"/>
      <c r="D342" s="270"/>
    </row>
    <row r="343" spans="1:4" ht="15" x14ac:dyDescent="0.2">
      <c r="A343" s="270"/>
      <c r="B343" s="270"/>
      <c r="C343" s="270"/>
      <c r="D343" s="270"/>
    </row>
    <row r="344" spans="1:4" ht="15" x14ac:dyDescent="0.2">
      <c r="A344" s="270"/>
      <c r="B344" s="270"/>
      <c r="C344" s="270"/>
      <c r="D344" s="270"/>
    </row>
    <row r="345" spans="1:4" ht="15" x14ac:dyDescent="0.2">
      <c r="A345" s="270"/>
      <c r="B345" s="270"/>
      <c r="C345" s="270"/>
      <c r="D345" s="270"/>
    </row>
    <row r="346" spans="1:4" ht="15" x14ac:dyDescent="0.2">
      <c r="A346" s="270"/>
      <c r="B346" s="270"/>
      <c r="C346" s="270"/>
      <c r="D346" s="270"/>
    </row>
    <row r="347" spans="1:4" ht="15" x14ac:dyDescent="0.2">
      <c r="A347" s="270"/>
      <c r="B347" s="270"/>
      <c r="C347" s="270"/>
      <c r="D347" s="270"/>
    </row>
    <row r="348" spans="1:4" ht="15" x14ac:dyDescent="0.2">
      <c r="A348" s="270"/>
      <c r="B348" s="270"/>
      <c r="C348" s="270"/>
      <c r="D348" s="270"/>
    </row>
    <row r="349" spans="1:4" ht="15" x14ac:dyDescent="0.2">
      <c r="A349" s="270"/>
      <c r="B349" s="270"/>
      <c r="C349" s="270"/>
      <c r="D349" s="270"/>
    </row>
    <row r="350" spans="1:4" ht="15" x14ac:dyDescent="0.2">
      <c r="A350" s="270"/>
      <c r="B350" s="270"/>
      <c r="C350" s="270"/>
      <c r="D350" s="270"/>
    </row>
    <row r="351" spans="1:4" ht="15" x14ac:dyDescent="0.2">
      <c r="A351" s="270"/>
      <c r="B351" s="270"/>
      <c r="C351" s="270"/>
      <c r="D351" s="270"/>
    </row>
    <row r="352" spans="1:4" ht="15" x14ac:dyDescent="0.2">
      <c r="A352" s="270"/>
      <c r="B352" s="270"/>
      <c r="C352" s="270"/>
      <c r="D352" s="270"/>
    </row>
    <row r="353" spans="1:4" ht="15" x14ac:dyDescent="0.2">
      <c r="A353" s="270"/>
      <c r="B353" s="270"/>
      <c r="C353" s="270"/>
      <c r="D353" s="270"/>
    </row>
    <row r="354" spans="1:4" ht="15" x14ac:dyDescent="0.2">
      <c r="A354" s="270"/>
      <c r="B354" s="270"/>
      <c r="C354" s="270"/>
      <c r="D354" s="270"/>
    </row>
    <row r="355" spans="1:4" ht="15" x14ac:dyDescent="0.2">
      <c r="A355" s="270"/>
      <c r="B355" s="270"/>
      <c r="C355" s="270"/>
      <c r="D355" s="270"/>
    </row>
    <row r="356" spans="1:4" ht="15" x14ac:dyDescent="0.2">
      <c r="A356" s="270"/>
      <c r="B356" s="270"/>
      <c r="C356" s="270"/>
      <c r="D356" s="270"/>
    </row>
    <row r="357" spans="1:4" ht="15" x14ac:dyDescent="0.2">
      <c r="A357" s="270"/>
      <c r="B357" s="270"/>
      <c r="C357" s="270"/>
      <c r="D357" s="270"/>
    </row>
    <row r="358" spans="1:4" ht="15" x14ac:dyDescent="0.2">
      <c r="A358" s="270"/>
      <c r="B358" s="270"/>
      <c r="C358" s="270"/>
      <c r="D358" s="270"/>
    </row>
    <row r="359" spans="1:4" ht="15" x14ac:dyDescent="0.2">
      <c r="A359" s="270"/>
      <c r="B359" s="270"/>
      <c r="C359" s="270"/>
      <c r="D359" s="270"/>
    </row>
    <row r="360" spans="1:4" ht="15" x14ac:dyDescent="0.2">
      <c r="A360" s="270"/>
      <c r="B360" s="270"/>
      <c r="C360" s="270"/>
      <c r="D360" s="270"/>
    </row>
    <row r="361" spans="1:4" ht="15" x14ac:dyDescent="0.2">
      <c r="A361" s="270"/>
      <c r="B361" s="270"/>
      <c r="C361" s="270"/>
      <c r="D361" s="270"/>
    </row>
    <row r="362" spans="1:4" ht="15" x14ac:dyDescent="0.2">
      <c r="A362" s="270"/>
      <c r="B362" s="270"/>
      <c r="C362" s="270"/>
      <c r="D362" s="270"/>
    </row>
    <row r="363" spans="1:4" ht="15" x14ac:dyDescent="0.2">
      <c r="A363" s="270"/>
      <c r="B363" s="270"/>
      <c r="C363" s="270"/>
      <c r="D363" s="270"/>
    </row>
    <row r="364" spans="1:4" ht="15" x14ac:dyDescent="0.2">
      <c r="A364" s="270"/>
      <c r="B364" s="270"/>
      <c r="C364" s="270"/>
      <c r="D364" s="270"/>
    </row>
    <row r="365" spans="1:4" ht="15" x14ac:dyDescent="0.2">
      <c r="A365" s="270"/>
      <c r="B365" s="270"/>
      <c r="C365" s="270"/>
      <c r="D365" s="270"/>
    </row>
    <row r="366" spans="1:4" ht="15" x14ac:dyDescent="0.2">
      <c r="A366" s="270"/>
      <c r="B366" s="270"/>
      <c r="C366" s="270"/>
      <c r="D366" s="270"/>
    </row>
    <row r="367" spans="1:4" ht="15" x14ac:dyDescent="0.2">
      <c r="A367" s="270"/>
      <c r="B367" s="270"/>
      <c r="C367" s="270"/>
      <c r="D367" s="270"/>
    </row>
    <row r="368" spans="1:4" ht="15" x14ac:dyDescent="0.2">
      <c r="A368" s="270"/>
      <c r="B368" s="270"/>
      <c r="C368" s="270"/>
      <c r="D368" s="270"/>
    </row>
    <row r="369" spans="1:4" ht="15" x14ac:dyDescent="0.2">
      <c r="A369" s="270"/>
      <c r="B369" s="270"/>
      <c r="C369" s="270"/>
      <c r="D369" s="270"/>
    </row>
    <row r="370" spans="1:4" ht="15" x14ac:dyDescent="0.2">
      <c r="A370" s="270"/>
      <c r="B370" s="270"/>
      <c r="C370" s="270"/>
      <c r="D370" s="270"/>
    </row>
    <row r="371" spans="1:4" ht="15" x14ac:dyDescent="0.2">
      <c r="A371" s="270"/>
      <c r="B371" s="270"/>
      <c r="C371" s="270"/>
      <c r="D371" s="270"/>
    </row>
    <row r="372" spans="1:4" ht="15" x14ac:dyDescent="0.2">
      <c r="A372" s="270"/>
      <c r="B372" s="270"/>
      <c r="C372" s="270"/>
      <c r="D372" s="270"/>
    </row>
    <row r="373" spans="1:4" ht="15" x14ac:dyDescent="0.2">
      <c r="A373" s="270"/>
      <c r="B373" s="270"/>
      <c r="C373" s="270"/>
      <c r="D373" s="270"/>
    </row>
    <row r="374" spans="1:4" ht="15" x14ac:dyDescent="0.2">
      <c r="A374" s="270"/>
      <c r="B374" s="270"/>
      <c r="C374" s="270"/>
      <c r="D374" s="270"/>
    </row>
    <row r="375" spans="1:4" ht="15" x14ac:dyDescent="0.2">
      <c r="A375" s="270"/>
      <c r="B375" s="270"/>
      <c r="C375" s="270"/>
      <c r="D375" s="270"/>
    </row>
    <row r="376" spans="1:4" ht="15" x14ac:dyDescent="0.2">
      <c r="A376" s="270"/>
      <c r="B376" s="270"/>
      <c r="C376" s="270"/>
      <c r="D376" s="270"/>
    </row>
    <row r="377" spans="1:4" ht="15" x14ac:dyDescent="0.2">
      <c r="A377" s="270"/>
      <c r="B377" s="270"/>
      <c r="C377" s="270"/>
      <c r="D377" s="270"/>
    </row>
    <row r="378" spans="1:4" ht="15" x14ac:dyDescent="0.2">
      <c r="A378" s="270"/>
      <c r="B378" s="270"/>
      <c r="C378" s="270"/>
      <c r="D378" s="270"/>
    </row>
    <row r="379" spans="1:4" ht="15" x14ac:dyDescent="0.2">
      <c r="A379" s="270"/>
      <c r="B379" s="270"/>
      <c r="C379" s="270"/>
      <c r="D379" s="270"/>
    </row>
    <row r="380" spans="1:4" ht="15" x14ac:dyDescent="0.2">
      <c r="A380" s="270"/>
      <c r="B380" s="270"/>
      <c r="C380" s="270"/>
      <c r="D380" s="270"/>
    </row>
    <row r="381" spans="1:4" ht="15" x14ac:dyDescent="0.2">
      <c r="A381" s="270"/>
      <c r="B381" s="270"/>
      <c r="C381" s="270"/>
      <c r="D381" s="270"/>
    </row>
    <row r="382" spans="1:4" ht="15" x14ac:dyDescent="0.2">
      <c r="A382" s="270"/>
      <c r="B382" s="270"/>
      <c r="C382" s="270"/>
      <c r="D382" s="270"/>
    </row>
    <row r="383" spans="1:4" ht="15" x14ac:dyDescent="0.2">
      <c r="A383" s="270"/>
      <c r="B383" s="270"/>
      <c r="C383" s="270"/>
      <c r="D383" s="270"/>
    </row>
    <row r="384" spans="1:4" ht="15" x14ac:dyDescent="0.2">
      <c r="A384" s="270"/>
      <c r="B384" s="270"/>
      <c r="C384" s="270"/>
      <c r="D384" s="270"/>
    </row>
    <row r="385" spans="1:4" ht="15" x14ac:dyDescent="0.2">
      <c r="A385" s="270"/>
      <c r="B385" s="270"/>
      <c r="C385" s="270"/>
      <c r="D385" s="270"/>
    </row>
    <row r="386" spans="1:4" ht="15" x14ac:dyDescent="0.2">
      <c r="A386" s="270"/>
      <c r="B386" s="270"/>
      <c r="C386" s="270"/>
      <c r="D386" s="270"/>
    </row>
    <row r="387" spans="1:4" ht="15" x14ac:dyDescent="0.2">
      <c r="A387" s="270"/>
      <c r="B387" s="270"/>
      <c r="C387" s="270"/>
      <c r="D387" s="270"/>
    </row>
    <row r="388" spans="1:4" ht="15" x14ac:dyDescent="0.2">
      <c r="A388" s="270"/>
      <c r="B388" s="270"/>
      <c r="C388" s="270"/>
      <c r="D388" s="270"/>
    </row>
    <row r="389" spans="1:4" ht="15" x14ac:dyDescent="0.2">
      <c r="A389" s="270"/>
      <c r="B389" s="270"/>
      <c r="C389" s="270"/>
      <c r="D389" s="270"/>
    </row>
    <row r="390" spans="1:4" ht="15" x14ac:dyDescent="0.2">
      <c r="A390" s="270"/>
      <c r="B390" s="270"/>
      <c r="C390" s="270"/>
      <c r="D390" s="270"/>
    </row>
    <row r="391" spans="1:4" ht="15" x14ac:dyDescent="0.2">
      <c r="A391" s="270"/>
      <c r="B391" s="270"/>
      <c r="C391" s="270"/>
      <c r="D391" s="270"/>
    </row>
    <row r="392" spans="1:4" ht="15" x14ac:dyDescent="0.2">
      <c r="A392" s="270"/>
      <c r="B392" s="270"/>
      <c r="C392" s="270"/>
      <c r="D392" s="270"/>
    </row>
    <row r="393" spans="1:4" ht="15" x14ac:dyDescent="0.2">
      <c r="A393" s="270"/>
      <c r="B393" s="270"/>
      <c r="C393" s="270"/>
      <c r="D393" s="270"/>
    </row>
    <row r="394" spans="1:4" ht="15" x14ac:dyDescent="0.2">
      <c r="A394" s="270"/>
      <c r="B394" s="270"/>
      <c r="C394" s="270"/>
      <c r="D394" s="270"/>
    </row>
    <row r="395" spans="1:4" ht="15" x14ac:dyDescent="0.2">
      <c r="A395" s="270"/>
      <c r="B395" s="270"/>
      <c r="C395" s="270"/>
      <c r="D395" s="270"/>
    </row>
    <row r="396" spans="1:4" ht="15" x14ac:dyDescent="0.2">
      <c r="A396" s="270"/>
      <c r="B396" s="270"/>
      <c r="C396" s="270"/>
      <c r="D396" s="270"/>
    </row>
    <row r="397" spans="1:4" ht="15" x14ac:dyDescent="0.2">
      <c r="A397" s="270"/>
      <c r="B397" s="270"/>
      <c r="C397" s="270"/>
      <c r="D397" s="270"/>
    </row>
    <row r="398" spans="1:4" ht="15" x14ac:dyDescent="0.2">
      <c r="A398" s="270"/>
      <c r="B398" s="270"/>
      <c r="C398" s="270"/>
      <c r="D398" s="270"/>
    </row>
    <row r="399" spans="1:4" ht="15" x14ac:dyDescent="0.2">
      <c r="A399" s="270"/>
      <c r="B399" s="270"/>
      <c r="C399" s="270"/>
      <c r="D399" s="270"/>
    </row>
    <row r="400" spans="1:4" ht="15" x14ac:dyDescent="0.2">
      <c r="A400" s="270"/>
      <c r="B400" s="270"/>
      <c r="C400" s="270"/>
      <c r="D400" s="270"/>
    </row>
    <row r="401" spans="1:4" ht="15" x14ac:dyDescent="0.2">
      <c r="A401" s="270"/>
      <c r="B401" s="270"/>
      <c r="C401" s="270"/>
      <c r="D401" s="270"/>
    </row>
    <row r="402" spans="1:4" ht="15" x14ac:dyDescent="0.2">
      <c r="A402" s="270"/>
      <c r="B402" s="270"/>
      <c r="C402" s="270"/>
      <c r="D402" s="270"/>
    </row>
    <row r="403" spans="1:4" ht="15" x14ac:dyDescent="0.2">
      <c r="A403" s="270"/>
      <c r="B403" s="270"/>
      <c r="C403" s="270"/>
      <c r="D403" s="270"/>
    </row>
    <row r="404" spans="1:4" ht="15" x14ac:dyDescent="0.2">
      <c r="A404" s="270"/>
      <c r="B404" s="270"/>
      <c r="C404" s="270"/>
      <c r="D404" s="270"/>
    </row>
    <row r="405" spans="1:4" ht="15" x14ac:dyDescent="0.2">
      <c r="A405" s="270"/>
      <c r="B405" s="270"/>
      <c r="C405" s="270"/>
      <c r="D405" s="270"/>
    </row>
    <row r="406" spans="1:4" ht="15" x14ac:dyDescent="0.2">
      <c r="A406" s="270"/>
      <c r="B406" s="270"/>
      <c r="C406" s="270"/>
      <c r="D406" s="270"/>
    </row>
    <row r="407" spans="1:4" ht="15" x14ac:dyDescent="0.2">
      <c r="A407" s="270"/>
      <c r="B407" s="270"/>
      <c r="C407" s="270"/>
      <c r="D407" s="270"/>
    </row>
    <row r="408" spans="1:4" ht="15" x14ac:dyDescent="0.2">
      <c r="A408" s="270"/>
      <c r="B408" s="270"/>
      <c r="C408" s="270"/>
      <c r="D408" s="270"/>
    </row>
    <row r="409" spans="1:4" ht="15" x14ac:dyDescent="0.2">
      <c r="A409" s="270"/>
      <c r="B409" s="270"/>
      <c r="C409" s="270"/>
      <c r="D409" s="270"/>
    </row>
    <row r="410" spans="1:4" ht="15" x14ac:dyDescent="0.2">
      <c r="A410" s="270"/>
      <c r="B410" s="270"/>
      <c r="C410" s="270"/>
      <c r="D410" s="270"/>
    </row>
    <row r="411" spans="1:4" ht="15" x14ac:dyDescent="0.2">
      <c r="A411" s="270"/>
      <c r="B411" s="270"/>
      <c r="C411" s="270"/>
      <c r="D411" s="270"/>
    </row>
    <row r="412" spans="1:4" ht="15" x14ac:dyDescent="0.2">
      <c r="A412" s="270"/>
      <c r="B412" s="270"/>
      <c r="C412" s="270"/>
      <c r="D412" s="270"/>
    </row>
    <row r="413" spans="1:4" ht="15" x14ac:dyDescent="0.2">
      <c r="A413" s="270"/>
      <c r="B413" s="270"/>
      <c r="C413" s="270"/>
      <c r="D413" s="270"/>
    </row>
    <row r="414" spans="1:4" ht="15" x14ac:dyDescent="0.2">
      <c r="A414" s="270"/>
      <c r="B414" s="270"/>
      <c r="C414" s="270"/>
      <c r="D414" s="270"/>
    </row>
    <row r="415" spans="1:4" ht="15" x14ac:dyDescent="0.2">
      <c r="A415" s="270"/>
      <c r="B415" s="270"/>
      <c r="C415" s="270"/>
      <c r="D415" s="270"/>
    </row>
    <row r="416" spans="1:4" ht="15" x14ac:dyDescent="0.2">
      <c r="A416" s="270"/>
      <c r="B416" s="270"/>
      <c r="C416" s="270"/>
      <c r="D416" s="270"/>
    </row>
    <row r="417" spans="1:4" ht="15" x14ac:dyDescent="0.2">
      <c r="A417" s="270"/>
      <c r="B417" s="270"/>
      <c r="C417" s="270"/>
      <c r="D417" s="270"/>
    </row>
    <row r="418" spans="1:4" ht="15" x14ac:dyDescent="0.2">
      <c r="A418" s="270"/>
      <c r="B418" s="270"/>
      <c r="C418" s="270"/>
      <c r="D418" s="270"/>
    </row>
    <row r="419" spans="1:4" ht="15" x14ac:dyDescent="0.2">
      <c r="A419" s="270"/>
      <c r="B419" s="270"/>
      <c r="C419" s="270"/>
      <c r="D419" s="270"/>
    </row>
    <row r="420" spans="1:4" ht="15" x14ac:dyDescent="0.2">
      <c r="A420" s="270"/>
      <c r="B420" s="270"/>
      <c r="C420" s="270"/>
      <c r="D420" s="270"/>
    </row>
    <row r="421" spans="1:4" ht="15" x14ac:dyDescent="0.2">
      <c r="A421" s="270"/>
      <c r="B421" s="270"/>
      <c r="C421" s="270"/>
      <c r="D421" s="270"/>
    </row>
    <row r="422" spans="1:4" ht="15" x14ac:dyDescent="0.2">
      <c r="A422" s="270"/>
      <c r="B422" s="270"/>
      <c r="C422" s="270"/>
      <c r="D422" s="270"/>
    </row>
    <row r="423" spans="1:4" ht="15" x14ac:dyDescent="0.2">
      <c r="A423" s="270"/>
      <c r="B423" s="270"/>
      <c r="C423" s="270"/>
      <c r="D423" s="270"/>
    </row>
    <row r="424" spans="1:4" ht="15" x14ac:dyDescent="0.2">
      <c r="A424" s="270"/>
      <c r="B424" s="270"/>
      <c r="C424" s="270"/>
      <c r="D424" s="270"/>
    </row>
    <row r="425" spans="1:4" ht="15" x14ac:dyDescent="0.2">
      <c r="A425" s="270"/>
      <c r="B425" s="270"/>
      <c r="C425" s="270"/>
      <c r="D425" s="270"/>
    </row>
    <row r="426" spans="1:4" ht="15" x14ac:dyDescent="0.2">
      <c r="A426" s="270"/>
      <c r="B426" s="270"/>
      <c r="C426" s="270"/>
      <c r="D426" s="270"/>
    </row>
    <row r="427" spans="1:4" ht="15" x14ac:dyDescent="0.2">
      <c r="A427" s="270"/>
      <c r="B427" s="270"/>
      <c r="C427" s="270"/>
      <c r="D427" s="270"/>
    </row>
    <row r="428" spans="1:4" ht="15" x14ac:dyDescent="0.2">
      <c r="A428" s="270"/>
      <c r="B428" s="270"/>
      <c r="C428" s="270"/>
      <c r="D428" s="270"/>
    </row>
    <row r="429" spans="1:4" ht="15" x14ac:dyDescent="0.2">
      <c r="A429" s="270"/>
      <c r="B429" s="270"/>
      <c r="C429" s="270"/>
      <c r="D429" s="270"/>
    </row>
    <row r="430" spans="1:4" ht="15" x14ac:dyDescent="0.2">
      <c r="A430" s="270"/>
      <c r="B430" s="270"/>
      <c r="C430" s="270"/>
      <c r="D430" s="270"/>
    </row>
    <row r="431" spans="1:4" ht="15" x14ac:dyDescent="0.2">
      <c r="A431" s="270"/>
      <c r="B431" s="270"/>
      <c r="C431" s="270"/>
      <c r="D431" s="270"/>
    </row>
    <row r="432" spans="1:4" ht="15" x14ac:dyDescent="0.2">
      <c r="A432" s="270"/>
      <c r="B432" s="270"/>
      <c r="C432" s="270"/>
      <c r="D432" s="270"/>
    </row>
    <row r="433" spans="1:4" ht="15" x14ac:dyDescent="0.2">
      <c r="A433" s="270"/>
      <c r="B433" s="270"/>
      <c r="C433" s="270"/>
      <c r="D433" s="270"/>
    </row>
    <row r="434" spans="1:4" ht="15" x14ac:dyDescent="0.2">
      <c r="A434" s="270"/>
      <c r="B434" s="270"/>
      <c r="C434" s="270"/>
      <c r="D434" s="270"/>
    </row>
    <row r="435" spans="1:4" ht="15" x14ac:dyDescent="0.2">
      <c r="A435" s="270"/>
      <c r="B435" s="270"/>
      <c r="C435" s="270"/>
      <c r="D435" s="270"/>
    </row>
    <row r="436" spans="1:4" ht="15" x14ac:dyDescent="0.2">
      <c r="A436" s="270"/>
      <c r="B436" s="270"/>
      <c r="C436" s="270"/>
      <c r="D436" s="270"/>
    </row>
    <row r="437" spans="1:4" ht="15" x14ac:dyDescent="0.2">
      <c r="A437" s="270"/>
      <c r="B437" s="270"/>
      <c r="C437" s="270"/>
      <c r="D437" s="270"/>
    </row>
    <row r="438" spans="1:4" ht="15" x14ac:dyDescent="0.2">
      <c r="A438" s="270"/>
      <c r="B438" s="270"/>
      <c r="C438" s="270"/>
      <c r="D438" s="270"/>
    </row>
    <row r="439" spans="1:4" ht="15" x14ac:dyDescent="0.2">
      <c r="A439" s="270"/>
      <c r="B439" s="270"/>
      <c r="C439" s="270"/>
      <c r="D439" s="270"/>
    </row>
    <row r="440" spans="1:4" ht="15" x14ac:dyDescent="0.2">
      <c r="A440" s="270"/>
      <c r="B440" s="270"/>
      <c r="C440" s="270"/>
      <c r="D440" s="270"/>
    </row>
    <row r="441" spans="1:4" ht="15" x14ac:dyDescent="0.2">
      <c r="A441" s="270"/>
      <c r="B441" s="270"/>
      <c r="C441" s="270"/>
      <c r="D441" s="270"/>
    </row>
    <row r="442" spans="1:4" ht="15" x14ac:dyDescent="0.2">
      <c r="A442" s="270"/>
      <c r="B442" s="270"/>
      <c r="C442" s="270"/>
      <c r="D442" s="270"/>
    </row>
    <row r="443" spans="1:4" ht="15" x14ac:dyDescent="0.2">
      <c r="A443" s="270"/>
      <c r="B443" s="270"/>
      <c r="C443" s="270"/>
      <c r="D443" s="270"/>
    </row>
    <row r="444" spans="1:4" ht="15" x14ac:dyDescent="0.2">
      <c r="A444" s="270"/>
      <c r="B444" s="270"/>
      <c r="C444" s="270"/>
      <c r="D444" s="270"/>
    </row>
    <row r="445" spans="1:4" ht="15" x14ac:dyDescent="0.2">
      <c r="A445" s="270"/>
      <c r="B445" s="270"/>
      <c r="C445" s="270"/>
      <c r="D445" s="270"/>
    </row>
    <row r="446" spans="1:4" ht="15" x14ac:dyDescent="0.2">
      <c r="A446" s="270"/>
      <c r="B446" s="270"/>
      <c r="C446" s="270"/>
      <c r="D446" s="270"/>
    </row>
    <row r="447" spans="1:4" ht="15" x14ac:dyDescent="0.2">
      <c r="A447" s="270"/>
      <c r="B447" s="270"/>
      <c r="C447" s="270"/>
      <c r="D447" s="270"/>
    </row>
    <row r="448" spans="1:4" ht="15" x14ac:dyDescent="0.2">
      <c r="A448" s="270"/>
      <c r="B448" s="270"/>
      <c r="C448" s="270"/>
      <c r="D448" s="270"/>
    </row>
    <row r="449" spans="1:4" ht="15" x14ac:dyDescent="0.2">
      <c r="A449" s="270"/>
      <c r="B449" s="270"/>
      <c r="C449" s="270"/>
      <c r="D449" s="270"/>
    </row>
    <row r="450" spans="1:4" ht="15" x14ac:dyDescent="0.2">
      <c r="A450" s="270"/>
      <c r="B450" s="270"/>
      <c r="C450" s="270"/>
      <c r="D450" s="270"/>
    </row>
    <row r="451" spans="1:4" ht="15" x14ac:dyDescent="0.2">
      <c r="A451" s="270"/>
      <c r="B451" s="270"/>
      <c r="C451" s="270"/>
      <c r="D451" s="270"/>
    </row>
    <row r="452" spans="1:4" ht="15" x14ac:dyDescent="0.2">
      <c r="A452" s="270"/>
      <c r="B452" s="270"/>
      <c r="C452" s="270"/>
      <c r="D452" s="270"/>
    </row>
    <row r="453" spans="1:4" ht="15" x14ac:dyDescent="0.2">
      <c r="A453" s="270"/>
      <c r="B453" s="270"/>
      <c r="C453" s="270"/>
      <c r="D453" s="270"/>
    </row>
    <row r="454" spans="1:4" ht="15" x14ac:dyDescent="0.2">
      <c r="A454" s="270"/>
      <c r="B454" s="270"/>
      <c r="C454" s="270"/>
      <c r="D454" s="270"/>
    </row>
    <row r="455" spans="1:4" ht="15" x14ac:dyDescent="0.2">
      <c r="A455" s="270"/>
      <c r="B455" s="270"/>
      <c r="C455" s="270"/>
      <c r="D455" s="270"/>
    </row>
    <row r="456" spans="1:4" ht="15" x14ac:dyDescent="0.2">
      <c r="A456" s="270"/>
      <c r="B456" s="270"/>
      <c r="C456" s="270"/>
      <c r="D456" s="270"/>
    </row>
    <row r="457" spans="1:4" ht="15" x14ac:dyDescent="0.2">
      <c r="A457" s="270"/>
      <c r="B457" s="270"/>
      <c r="C457" s="270"/>
      <c r="D457" s="270"/>
    </row>
    <row r="458" spans="1:4" ht="15" x14ac:dyDescent="0.2">
      <c r="A458" s="270"/>
      <c r="B458" s="270"/>
      <c r="C458" s="270"/>
      <c r="D458" s="270"/>
    </row>
    <row r="459" spans="1:4" ht="15" x14ac:dyDescent="0.2">
      <c r="A459" s="270"/>
      <c r="B459" s="270"/>
      <c r="C459" s="270"/>
      <c r="D459" s="270"/>
    </row>
    <row r="460" spans="1:4" ht="15" x14ac:dyDescent="0.2">
      <c r="A460" s="270"/>
      <c r="B460" s="270"/>
      <c r="C460" s="270"/>
      <c r="D460" s="270"/>
    </row>
    <row r="461" spans="1:4" ht="15" x14ac:dyDescent="0.2">
      <c r="A461" s="270"/>
      <c r="B461" s="270"/>
      <c r="C461" s="270"/>
      <c r="D461" s="270"/>
    </row>
    <row r="462" spans="1:4" ht="15" x14ac:dyDescent="0.2">
      <c r="A462" s="270"/>
      <c r="B462" s="270"/>
      <c r="C462" s="270"/>
      <c r="D462" s="270"/>
    </row>
    <row r="463" spans="1:4" ht="15" x14ac:dyDescent="0.2">
      <c r="A463" s="270"/>
      <c r="B463" s="270"/>
      <c r="C463" s="270"/>
      <c r="D463" s="270"/>
    </row>
    <row r="464" spans="1:4" ht="15" x14ac:dyDescent="0.2">
      <c r="A464" s="270"/>
      <c r="B464" s="270"/>
      <c r="C464" s="270"/>
      <c r="D464" s="270"/>
    </row>
    <row r="465" spans="1:4" ht="15" x14ac:dyDescent="0.2">
      <c r="A465" s="270"/>
      <c r="B465" s="270"/>
      <c r="C465" s="270"/>
      <c r="D465" s="270"/>
    </row>
    <row r="466" spans="1:4" ht="15" x14ac:dyDescent="0.2">
      <c r="A466" s="270"/>
      <c r="B466" s="270"/>
      <c r="C466" s="270"/>
      <c r="D466" s="270"/>
    </row>
    <row r="467" spans="1:4" ht="15" x14ac:dyDescent="0.2">
      <c r="A467" s="270"/>
      <c r="B467" s="270"/>
      <c r="C467" s="270"/>
      <c r="D467" s="270"/>
    </row>
    <row r="468" spans="1:4" ht="15" x14ac:dyDescent="0.2">
      <c r="A468" s="270"/>
      <c r="B468" s="270"/>
      <c r="C468" s="270"/>
      <c r="D468" s="270"/>
    </row>
    <row r="469" spans="1:4" ht="15" x14ac:dyDescent="0.2">
      <c r="A469" s="270"/>
      <c r="B469" s="270"/>
      <c r="C469" s="270"/>
      <c r="D469" s="270"/>
    </row>
    <row r="470" spans="1:4" ht="15" x14ac:dyDescent="0.2">
      <c r="A470" s="270"/>
      <c r="B470" s="270"/>
      <c r="C470" s="270"/>
      <c r="D470" s="270"/>
    </row>
    <row r="471" spans="1:4" ht="15" x14ac:dyDescent="0.2">
      <c r="A471" s="270"/>
      <c r="B471" s="270"/>
      <c r="C471" s="270"/>
      <c r="D471" s="270"/>
    </row>
    <row r="472" spans="1:4" ht="15" x14ac:dyDescent="0.2">
      <c r="A472" s="270"/>
      <c r="B472" s="270"/>
      <c r="C472" s="270"/>
      <c r="D472" s="270"/>
    </row>
    <row r="473" spans="1:4" ht="15" x14ac:dyDescent="0.2">
      <c r="A473" s="270"/>
      <c r="B473" s="270"/>
      <c r="C473" s="270"/>
      <c r="D473" s="270"/>
    </row>
    <row r="474" spans="1:4" ht="15" x14ac:dyDescent="0.2">
      <c r="A474" s="270"/>
      <c r="B474" s="270"/>
      <c r="C474" s="270"/>
      <c r="D474" s="270"/>
    </row>
    <row r="475" spans="1:4" ht="15" x14ac:dyDescent="0.2">
      <c r="A475" s="270"/>
      <c r="B475" s="270"/>
      <c r="C475" s="270"/>
      <c r="D475" s="270"/>
    </row>
    <row r="476" spans="1:4" ht="15" x14ac:dyDescent="0.2">
      <c r="A476" s="270"/>
      <c r="B476" s="270"/>
      <c r="C476" s="270"/>
      <c r="D476" s="270"/>
    </row>
    <row r="477" spans="1:4" ht="15" x14ac:dyDescent="0.2">
      <c r="A477" s="270"/>
      <c r="B477" s="270"/>
      <c r="C477" s="270"/>
      <c r="D477" s="270"/>
    </row>
    <row r="478" spans="1:4" ht="15" x14ac:dyDescent="0.2">
      <c r="A478" s="270"/>
      <c r="B478" s="270"/>
      <c r="C478" s="270"/>
      <c r="D478" s="270"/>
    </row>
    <row r="479" spans="1:4" ht="15" x14ac:dyDescent="0.2">
      <c r="A479" s="270"/>
      <c r="B479" s="270"/>
      <c r="C479" s="270"/>
      <c r="D479" s="270"/>
    </row>
    <row r="480" spans="1:4" ht="15" x14ac:dyDescent="0.2">
      <c r="A480" s="270"/>
      <c r="B480" s="270"/>
      <c r="C480" s="270"/>
      <c r="D480" s="270"/>
    </row>
    <row r="481" spans="1:4" ht="15" x14ac:dyDescent="0.2">
      <c r="A481" s="270"/>
      <c r="B481" s="270"/>
      <c r="C481" s="270"/>
      <c r="D481" s="270"/>
    </row>
    <row r="482" spans="1:4" ht="15" x14ac:dyDescent="0.2">
      <c r="A482" s="270"/>
      <c r="B482" s="270"/>
      <c r="C482" s="270"/>
      <c r="D482" s="270"/>
    </row>
    <row r="483" spans="1:4" ht="15" x14ac:dyDescent="0.2">
      <c r="A483" s="270"/>
      <c r="B483" s="270"/>
      <c r="C483" s="270"/>
      <c r="D483" s="270"/>
    </row>
    <row r="484" spans="1:4" ht="15" x14ac:dyDescent="0.2">
      <c r="A484" s="270"/>
      <c r="B484" s="270"/>
      <c r="C484" s="270"/>
      <c r="D484" s="270"/>
    </row>
    <row r="485" spans="1:4" ht="15" x14ac:dyDescent="0.2">
      <c r="A485" s="270"/>
      <c r="B485" s="270"/>
      <c r="C485" s="270"/>
      <c r="D485" s="270"/>
    </row>
    <row r="486" spans="1:4" ht="15" x14ac:dyDescent="0.2">
      <c r="A486" s="270"/>
      <c r="B486" s="270"/>
      <c r="C486" s="270"/>
      <c r="D486" s="270"/>
    </row>
    <row r="487" spans="1:4" ht="15" x14ac:dyDescent="0.2">
      <c r="A487" s="270"/>
      <c r="B487" s="270"/>
      <c r="C487" s="270"/>
      <c r="D487" s="270"/>
    </row>
    <row r="488" spans="1:4" ht="15" x14ac:dyDescent="0.2">
      <c r="A488" s="270"/>
      <c r="B488" s="270"/>
      <c r="C488" s="270"/>
      <c r="D488" s="270"/>
    </row>
    <row r="489" spans="1:4" ht="15" x14ac:dyDescent="0.2">
      <c r="A489" s="270"/>
      <c r="B489" s="270"/>
      <c r="C489" s="270"/>
      <c r="D489" s="270"/>
    </row>
    <row r="490" spans="1:4" ht="15" x14ac:dyDescent="0.2">
      <c r="A490" s="270"/>
      <c r="B490" s="270"/>
      <c r="C490" s="270"/>
      <c r="D490" s="270"/>
    </row>
    <row r="491" spans="1:4" ht="15" x14ac:dyDescent="0.2">
      <c r="A491" s="270"/>
      <c r="B491" s="270"/>
      <c r="C491" s="270"/>
      <c r="D491" s="270"/>
    </row>
    <row r="492" spans="1:4" ht="15" x14ac:dyDescent="0.2">
      <c r="A492" s="270"/>
      <c r="B492" s="270"/>
      <c r="C492" s="270"/>
      <c r="D492" s="270"/>
    </row>
    <row r="493" spans="1:4" ht="15" x14ac:dyDescent="0.2">
      <c r="A493" s="270"/>
      <c r="B493" s="270"/>
      <c r="C493" s="270"/>
      <c r="D493" s="270"/>
    </row>
    <row r="494" spans="1:4" ht="15" x14ac:dyDescent="0.2">
      <c r="A494" s="270"/>
      <c r="B494" s="270"/>
      <c r="C494" s="270"/>
      <c r="D494" s="270"/>
    </row>
    <row r="495" spans="1:4" ht="15" x14ac:dyDescent="0.2">
      <c r="A495" s="270"/>
      <c r="B495" s="270"/>
      <c r="C495" s="270"/>
      <c r="D495" s="270"/>
    </row>
    <row r="496" spans="1:4" ht="15" x14ac:dyDescent="0.2">
      <c r="A496" s="270"/>
      <c r="B496" s="270"/>
      <c r="C496" s="270"/>
      <c r="D496" s="270"/>
    </row>
    <row r="497" spans="1:4" ht="15" x14ac:dyDescent="0.2">
      <c r="A497" s="270"/>
      <c r="B497" s="270"/>
      <c r="C497" s="270"/>
      <c r="D497" s="270"/>
    </row>
    <row r="498" spans="1:4" ht="15" x14ac:dyDescent="0.2">
      <c r="A498" s="270"/>
      <c r="B498" s="270"/>
      <c r="C498" s="270"/>
      <c r="D498" s="270"/>
    </row>
    <row r="499" spans="1:4" ht="15" x14ac:dyDescent="0.2">
      <c r="A499" s="270"/>
      <c r="B499" s="270"/>
      <c r="C499" s="270"/>
      <c r="D499" s="270"/>
    </row>
    <row r="500" spans="1:4" ht="15" x14ac:dyDescent="0.2">
      <c r="A500" s="270"/>
      <c r="B500" s="270"/>
      <c r="C500" s="270"/>
      <c r="D500" s="270"/>
    </row>
    <row r="501" spans="1:4" ht="15" x14ac:dyDescent="0.2">
      <c r="A501" s="270"/>
      <c r="B501" s="270"/>
      <c r="C501" s="270"/>
      <c r="D501" s="270"/>
    </row>
    <row r="502" spans="1:4" ht="15" x14ac:dyDescent="0.2">
      <c r="A502" s="270"/>
      <c r="B502" s="270"/>
      <c r="C502" s="270"/>
      <c r="D502" s="270"/>
    </row>
    <row r="503" spans="1:4" ht="15" x14ac:dyDescent="0.2">
      <c r="A503" s="270"/>
      <c r="B503" s="270"/>
      <c r="C503" s="270"/>
      <c r="D503" s="270"/>
    </row>
    <row r="504" spans="1:4" ht="15" x14ac:dyDescent="0.2">
      <c r="A504" s="270"/>
      <c r="B504" s="270"/>
      <c r="C504" s="270"/>
      <c r="D504" s="270"/>
    </row>
    <row r="505" spans="1:4" ht="15" x14ac:dyDescent="0.2">
      <c r="A505" s="270"/>
      <c r="B505" s="270"/>
      <c r="C505" s="270"/>
      <c r="D505" s="270"/>
    </row>
    <row r="506" spans="1:4" ht="15" x14ac:dyDescent="0.2">
      <c r="A506" s="270"/>
      <c r="B506" s="270"/>
      <c r="C506" s="270"/>
      <c r="D506" s="270"/>
    </row>
    <row r="507" spans="1:4" ht="15" x14ac:dyDescent="0.2">
      <c r="A507" s="270"/>
      <c r="B507" s="270"/>
      <c r="C507" s="270"/>
      <c r="D507" s="270"/>
    </row>
    <row r="508" spans="1:4" ht="15" x14ac:dyDescent="0.2">
      <c r="A508" s="270"/>
      <c r="B508" s="270"/>
      <c r="C508" s="270"/>
      <c r="D508" s="270"/>
    </row>
    <row r="509" spans="1:4" ht="15" x14ac:dyDescent="0.2">
      <c r="A509" s="270"/>
      <c r="B509" s="270"/>
      <c r="C509" s="270"/>
      <c r="D509" s="270"/>
    </row>
    <row r="510" spans="1:4" ht="15" x14ac:dyDescent="0.2">
      <c r="A510" s="270"/>
      <c r="B510" s="270"/>
      <c r="C510" s="270"/>
      <c r="D510" s="270"/>
    </row>
    <row r="511" spans="1:4" ht="15" x14ac:dyDescent="0.2">
      <c r="A511" s="270"/>
      <c r="B511" s="270"/>
      <c r="C511" s="270"/>
      <c r="D511" s="270"/>
    </row>
    <row r="512" spans="1:4" ht="15" x14ac:dyDescent="0.2">
      <c r="A512" s="270"/>
      <c r="B512" s="270"/>
      <c r="C512" s="270"/>
      <c r="D512" s="270"/>
    </row>
    <row r="513" spans="1:4" ht="15" x14ac:dyDescent="0.2">
      <c r="A513" s="270"/>
      <c r="B513" s="270"/>
      <c r="C513" s="270"/>
      <c r="D513" s="270"/>
    </row>
    <row r="514" spans="1:4" ht="15" x14ac:dyDescent="0.2">
      <c r="A514" s="270"/>
      <c r="B514" s="270"/>
      <c r="C514" s="270"/>
      <c r="D514" s="270"/>
    </row>
    <row r="515" spans="1:4" ht="15" x14ac:dyDescent="0.2">
      <c r="A515" s="270"/>
      <c r="B515" s="270"/>
      <c r="C515" s="270"/>
      <c r="D515" s="270"/>
    </row>
    <row r="516" spans="1:4" ht="15" x14ac:dyDescent="0.2">
      <c r="A516" s="270"/>
      <c r="B516" s="270"/>
      <c r="C516" s="270"/>
      <c r="D516" s="270"/>
    </row>
    <row r="517" spans="1:4" ht="15" x14ac:dyDescent="0.2">
      <c r="A517" s="270"/>
      <c r="B517" s="270"/>
      <c r="C517" s="270"/>
      <c r="D517" s="270"/>
    </row>
    <row r="518" spans="1:4" ht="15" x14ac:dyDescent="0.2">
      <c r="A518" s="270"/>
      <c r="B518" s="270"/>
      <c r="C518" s="270"/>
      <c r="D518" s="270"/>
    </row>
    <row r="519" spans="1:4" ht="15" x14ac:dyDescent="0.2">
      <c r="A519" s="270"/>
      <c r="B519" s="270"/>
      <c r="C519" s="270"/>
      <c r="D519" s="270"/>
    </row>
    <row r="520" spans="1:4" ht="15" x14ac:dyDescent="0.2">
      <c r="A520" s="270"/>
      <c r="B520" s="270"/>
      <c r="C520" s="270"/>
      <c r="D520" s="270"/>
    </row>
    <row r="521" spans="1:4" ht="15" x14ac:dyDescent="0.2">
      <c r="A521" s="270"/>
      <c r="B521" s="270"/>
      <c r="C521" s="270"/>
      <c r="D521" s="270"/>
    </row>
    <row r="522" spans="1:4" ht="15" x14ac:dyDescent="0.2">
      <c r="A522" s="270"/>
      <c r="B522" s="270"/>
      <c r="C522" s="270"/>
      <c r="D522" s="270"/>
    </row>
    <row r="523" spans="1:4" ht="15" x14ac:dyDescent="0.2">
      <c r="A523" s="270"/>
      <c r="B523" s="270"/>
      <c r="C523" s="270"/>
      <c r="D523" s="270"/>
    </row>
    <row r="524" spans="1:4" ht="15" x14ac:dyDescent="0.2">
      <c r="A524" s="270"/>
      <c r="B524" s="270"/>
      <c r="C524" s="270"/>
      <c r="D524" s="270"/>
    </row>
    <row r="525" spans="1:4" ht="15" x14ac:dyDescent="0.2">
      <c r="A525" s="270"/>
      <c r="B525" s="270"/>
      <c r="C525" s="270"/>
      <c r="D525" s="270"/>
    </row>
    <row r="526" spans="1:4" ht="15" x14ac:dyDescent="0.2">
      <c r="A526" s="270"/>
      <c r="B526" s="270"/>
      <c r="C526" s="270"/>
      <c r="D526" s="270"/>
    </row>
    <row r="527" spans="1:4" ht="15" x14ac:dyDescent="0.2">
      <c r="A527" s="270"/>
      <c r="B527" s="270"/>
      <c r="C527" s="270"/>
      <c r="D527" s="270"/>
    </row>
    <row r="528" spans="1:4" ht="15" x14ac:dyDescent="0.2">
      <c r="A528" s="270"/>
      <c r="B528" s="270"/>
      <c r="C528" s="270"/>
      <c r="D528" s="270"/>
    </row>
    <row r="529" spans="1:4" ht="15" x14ac:dyDescent="0.2">
      <c r="A529" s="270"/>
      <c r="B529" s="270"/>
      <c r="C529" s="270"/>
      <c r="D529" s="270"/>
    </row>
    <row r="530" spans="1:4" ht="15" x14ac:dyDescent="0.2">
      <c r="A530" s="270"/>
      <c r="B530" s="270"/>
      <c r="C530" s="270"/>
      <c r="D530" s="270"/>
    </row>
    <row r="531" spans="1:4" ht="15" x14ac:dyDescent="0.2">
      <c r="A531" s="270"/>
      <c r="B531" s="270"/>
      <c r="C531" s="270"/>
      <c r="D531" s="270"/>
    </row>
    <row r="532" spans="1:4" ht="15" x14ac:dyDescent="0.2">
      <c r="A532" s="270"/>
      <c r="B532" s="270"/>
      <c r="C532" s="270"/>
      <c r="D532" s="270"/>
    </row>
    <row r="533" spans="1:4" ht="15" x14ac:dyDescent="0.2">
      <c r="A533" s="270"/>
      <c r="B533" s="270"/>
      <c r="C533" s="270"/>
      <c r="D533" s="270"/>
    </row>
    <row r="534" spans="1:4" ht="15" x14ac:dyDescent="0.2">
      <c r="A534" s="270"/>
      <c r="B534" s="270"/>
      <c r="C534" s="270"/>
      <c r="D534" s="270"/>
    </row>
    <row r="535" spans="1:4" ht="15" x14ac:dyDescent="0.2">
      <c r="A535" s="270"/>
      <c r="B535" s="270"/>
      <c r="C535" s="270"/>
      <c r="D535" s="270"/>
    </row>
    <row r="536" spans="1:4" ht="15" x14ac:dyDescent="0.2">
      <c r="A536" s="270"/>
      <c r="B536" s="270"/>
      <c r="C536" s="270"/>
      <c r="D536" s="270"/>
    </row>
    <row r="537" spans="1:4" ht="15" x14ac:dyDescent="0.2">
      <c r="A537" s="270"/>
      <c r="B537" s="270"/>
      <c r="C537" s="270"/>
      <c r="D537" s="270"/>
    </row>
    <row r="538" spans="1:4" ht="15" x14ac:dyDescent="0.2">
      <c r="A538" s="270"/>
      <c r="B538" s="270"/>
      <c r="C538" s="270"/>
      <c r="D538" s="270"/>
    </row>
    <row r="539" spans="1:4" ht="15" x14ac:dyDescent="0.2">
      <c r="A539" s="270"/>
      <c r="B539" s="270"/>
      <c r="C539" s="270"/>
      <c r="D539" s="270"/>
    </row>
    <row r="540" spans="1:4" ht="15" x14ac:dyDescent="0.2">
      <c r="A540" s="270"/>
      <c r="B540" s="270"/>
      <c r="C540" s="270"/>
      <c r="D540" s="270"/>
    </row>
    <row r="541" spans="1:4" ht="15" x14ac:dyDescent="0.2">
      <c r="A541" s="270"/>
      <c r="B541" s="270"/>
      <c r="C541" s="270"/>
      <c r="D541" s="270"/>
    </row>
    <row r="542" spans="1:4" ht="15" x14ac:dyDescent="0.2">
      <c r="A542" s="270"/>
      <c r="B542" s="270"/>
      <c r="C542" s="270"/>
      <c r="D542" s="270"/>
    </row>
    <row r="543" spans="1:4" ht="15" x14ac:dyDescent="0.2">
      <c r="A543" s="270"/>
      <c r="B543" s="270"/>
      <c r="C543" s="270"/>
      <c r="D543" s="270"/>
    </row>
    <row r="544" spans="1:4" ht="15" x14ac:dyDescent="0.2">
      <c r="A544" s="270"/>
      <c r="B544" s="270"/>
      <c r="C544" s="270"/>
      <c r="D544" s="270"/>
    </row>
    <row r="545" spans="1:4" ht="15" x14ac:dyDescent="0.2">
      <c r="A545" s="270"/>
      <c r="B545" s="270"/>
      <c r="C545" s="270"/>
      <c r="D545" s="270"/>
    </row>
    <row r="546" spans="1:4" ht="15" x14ac:dyDescent="0.2">
      <c r="A546" s="270"/>
      <c r="B546" s="270"/>
      <c r="C546" s="270"/>
      <c r="D546" s="270"/>
    </row>
    <row r="547" spans="1:4" ht="15" x14ac:dyDescent="0.2">
      <c r="A547" s="270"/>
      <c r="B547" s="270"/>
      <c r="C547" s="270"/>
      <c r="D547" s="270"/>
    </row>
    <row r="548" spans="1:4" ht="15" x14ac:dyDescent="0.2">
      <c r="A548" s="270"/>
      <c r="B548" s="270"/>
      <c r="C548" s="270"/>
      <c r="D548" s="270"/>
    </row>
    <row r="549" spans="1:4" ht="15" x14ac:dyDescent="0.2">
      <c r="A549" s="270"/>
      <c r="B549" s="270"/>
      <c r="C549" s="270"/>
      <c r="D549" s="270"/>
    </row>
    <row r="550" spans="1:4" ht="15" x14ac:dyDescent="0.2">
      <c r="A550" s="270"/>
      <c r="B550" s="270"/>
      <c r="C550" s="270"/>
      <c r="D550" s="270"/>
    </row>
    <row r="551" spans="1:4" ht="15" x14ac:dyDescent="0.2">
      <c r="A551" s="270"/>
      <c r="B551" s="270"/>
      <c r="C551" s="270"/>
      <c r="D551" s="270"/>
    </row>
    <row r="552" spans="1:4" ht="15" x14ac:dyDescent="0.2">
      <c r="A552" s="270"/>
      <c r="B552" s="270"/>
      <c r="C552" s="270"/>
      <c r="D552" s="270"/>
    </row>
    <row r="553" spans="1:4" ht="15" x14ac:dyDescent="0.2">
      <c r="A553" s="270"/>
      <c r="B553" s="270"/>
      <c r="C553" s="270"/>
      <c r="D553" s="270"/>
    </row>
    <row r="554" spans="1:4" ht="15" x14ac:dyDescent="0.2">
      <c r="A554" s="270"/>
      <c r="B554" s="270"/>
      <c r="C554" s="270"/>
      <c r="D554" s="270"/>
    </row>
    <row r="555" spans="1:4" ht="15" x14ac:dyDescent="0.2">
      <c r="A555" s="270"/>
      <c r="B555" s="270"/>
      <c r="C555" s="270"/>
      <c r="D555" s="270"/>
    </row>
    <row r="556" spans="1:4" ht="15" x14ac:dyDescent="0.2">
      <c r="A556" s="270"/>
      <c r="B556" s="270"/>
      <c r="C556" s="270"/>
      <c r="D556" s="270"/>
    </row>
    <row r="557" spans="1:4" ht="15" x14ac:dyDescent="0.2">
      <c r="A557" s="270"/>
      <c r="B557" s="270"/>
      <c r="C557" s="270"/>
      <c r="D557" s="270"/>
    </row>
    <row r="558" spans="1:4" ht="15" x14ac:dyDescent="0.2">
      <c r="A558" s="270"/>
      <c r="B558" s="270"/>
      <c r="C558" s="270"/>
      <c r="D558" s="270"/>
    </row>
    <row r="559" spans="1:4" ht="15" x14ac:dyDescent="0.2">
      <c r="A559" s="270"/>
      <c r="B559" s="270"/>
      <c r="C559" s="270"/>
      <c r="D559" s="270"/>
    </row>
    <row r="560" spans="1:4" ht="15" x14ac:dyDescent="0.2">
      <c r="A560" s="270"/>
      <c r="B560" s="270"/>
      <c r="C560" s="270"/>
      <c r="D560" s="270"/>
    </row>
    <row r="561" spans="1:4" ht="15" x14ac:dyDescent="0.2">
      <c r="A561" s="270"/>
      <c r="B561" s="270"/>
      <c r="C561" s="270"/>
      <c r="D561" s="270"/>
    </row>
    <row r="562" spans="1:4" ht="15" x14ac:dyDescent="0.2">
      <c r="A562" s="270"/>
      <c r="B562" s="270"/>
      <c r="C562" s="270"/>
      <c r="D562" s="270"/>
    </row>
    <row r="563" spans="1:4" ht="15" x14ac:dyDescent="0.2">
      <c r="A563" s="270"/>
      <c r="B563" s="270"/>
      <c r="C563" s="270"/>
      <c r="D563" s="270"/>
    </row>
    <row r="564" spans="1:4" ht="15" x14ac:dyDescent="0.2">
      <c r="A564" s="270"/>
      <c r="B564" s="270"/>
      <c r="C564" s="270"/>
      <c r="D564" s="270"/>
    </row>
    <row r="565" spans="1:4" ht="15" x14ac:dyDescent="0.2">
      <c r="A565" s="270"/>
      <c r="B565" s="270"/>
      <c r="C565" s="270"/>
      <c r="D565" s="270"/>
    </row>
    <row r="566" spans="1:4" ht="15" x14ac:dyDescent="0.2">
      <c r="A566" s="270"/>
      <c r="B566" s="270"/>
      <c r="C566" s="270"/>
      <c r="D566" s="270"/>
    </row>
    <row r="567" spans="1:4" ht="15" x14ac:dyDescent="0.2">
      <c r="A567" s="270"/>
      <c r="B567" s="270"/>
      <c r="C567" s="270"/>
      <c r="D567" s="270"/>
    </row>
    <row r="568" spans="1:4" ht="15" x14ac:dyDescent="0.2">
      <c r="A568" s="270"/>
      <c r="B568" s="270"/>
      <c r="C568" s="270"/>
      <c r="D568" s="270"/>
    </row>
    <row r="569" spans="1:4" ht="15" x14ac:dyDescent="0.2">
      <c r="A569" s="270"/>
      <c r="B569" s="270"/>
      <c r="C569" s="270"/>
      <c r="D569" s="270"/>
    </row>
    <row r="570" spans="1:4" ht="15" x14ac:dyDescent="0.2">
      <c r="A570" s="270"/>
      <c r="B570" s="270"/>
      <c r="C570" s="270"/>
      <c r="D570" s="270"/>
    </row>
    <row r="571" spans="1:4" ht="15" x14ac:dyDescent="0.2">
      <c r="A571" s="270"/>
      <c r="B571" s="270"/>
      <c r="C571" s="270"/>
      <c r="D571" s="270"/>
    </row>
    <row r="572" spans="1:4" ht="15" x14ac:dyDescent="0.2">
      <c r="A572" s="270"/>
      <c r="B572" s="270"/>
      <c r="C572" s="270"/>
      <c r="D572" s="270"/>
    </row>
    <row r="573" spans="1:4" ht="15" x14ac:dyDescent="0.2">
      <c r="A573" s="270"/>
      <c r="B573" s="270"/>
      <c r="C573" s="270"/>
      <c r="D573" s="270"/>
    </row>
    <row r="574" spans="1:4" ht="15" x14ac:dyDescent="0.2">
      <c r="A574" s="270"/>
      <c r="B574" s="270"/>
      <c r="C574" s="270"/>
      <c r="D574" s="270"/>
    </row>
    <row r="575" spans="1:4" ht="15" x14ac:dyDescent="0.2">
      <c r="A575" s="270"/>
      <c r="B575" s="270"/>
      <c r="C575" s="270"/>
      <c r="D575" s="270"/>
    </row>
    <row r="576" spans="1:4" ht="15" x14ac:dyDescent="0.2">
      <c r="A576" s="270"/>
      <c r="B576" s="270"/>
      <c r="C576" s="270"/>
      <c r="D576" s="270"/>
    </row>
    <row r="577" spans="1:4" ht="15" x14ac:dyDescent="0.2">
      <c r="A577" s="270"/>
      <c r="B577" s="270"/>
      <c r="C577" s="270"/>
      <c r="D577" s="270"/>
    </row>
    <row r="578" spans="1:4" ht="15" x14ac:dyDescent="0.2">
      <c r="A578" s="270"/>
      <c r="B578" s="270"/>
      <c r="C578" s="270"/>
      <c r="D578" s="270"/>
    </row>
    <row r="579" spans="1:4" ht="15" x14ac:dyDescent="0.2">
      <c r="A579" s="270"/>
      <c r="B579" s="270"/>
      <c r="C579" s="270"/>
      <c r="D579" s="270"/>
    </row>
    <row r="580" spans="1:4" ht="15" x14ac:dyDescent="0.2">
      <c r="A580" s="270"/>
      <c r="B580" s="270"/>
      <c r="C580" s="270"/>
      <c r="D580" s="270"/>
    </row>
    <row r="581" spans="1:4" ht="15" x14ac:dyDescent="0.2">
      <c r="A581" s="270"/>
      <c r="B581" s="270"/>
      <c r="C581" s="270"/>
      <c r="D581" s="270"/>
    </row>
    <row r="582" spans="1:4" ht="15" x14ac:dyDescent="0.2">
      <c r="A582" s="270"/>
      <c r="B582" s="270"/>
      <c r="C582" s="270"/>
      <c r="D582" s="270"/>
    </row>
    <row r="583" spans="1:4" ht="15" x14ac:dyDescent="0.2">
      <c r="A583" s="270"/>
      <c r="B583" s="270"/>
      <c r="C583" s="270"/>
      <c r="D583" s="270"/>
    </row>
    <row r="584" spans="1:4" ht="15" x14ac:dyDescent="0.2">
      <c r="A584" s="270"/>
      <c r="B584" s="270"/>
      <c r="C584" s="270"/>
      <c r="D584" s="270"/>
    </row>
    <row r="585" spans="1:4" ht="15" x14ac:dyDescent="0.2">
      <c r="A585" s="270"/>
      <c r="B585" s="270"/>
      <c r="C585" s="270"/>
      <c r="D585" s="270"/>
    </row>
    <row r="586" spans="1:4" ht="15" x14ac:dyDescent="0.2">
      <c r="A586" s="270"/>
      <c r="B586" s="270"/>
      <c r="C586" s="270"/>
      <c r="D586" s="270"/>
    </row>
    <row r="587" spans="1:4" ht="15" x14ac:dyDescent="0.2">
      <c r="A587" s="270"/>
      <c r="B587" s="270"/>
      <c r="C587" s="270"/>
      <c r="D587" s="270"/>
    </row>
    <row r="588" spans="1:4" ht="15" x14ac:dyDescent="0.2">
      <c r="A588" s="270"/>
      <c r="B588" s="270"/>
      <c r="C588" s="270"/>
      <c r="D588" s="270"/>
    </row>
    <row r="589" spans="1:4" ht="15" x14ac:dyDescent="0.2">
      <c r="A589" s="270"/>
      <c r="B589" s="270"/>
      <c r="C589" s="270"/>
      <c r="D589" s="270"/>
    </row>
    <row r="590" spans="1:4" ht="15" x14ac:dyDescent="0.2">
      <c r="A590" s="270"/>
      <c r="B590" s="270"/>
      <c r="C590" s="270"/>
      <c r="D590" s="270"/>
    </row>
    <row r="591" spans="1:4" ht="15" x14ac:dyDescent="0.2">
      <c r="A591" s="270"/>
      <c r="B591" s="270"/>
      <c r="C591" s="270"/>
      <c r="D591" s="270"/>
    </row>
    <row r="592" spans="1:4" ht="15" x14ac:dyDescent="0.2">
      <c r="A592" s="270"/>
      <c r="B592" s="270"/>
      <c r="C592" s="270"/>
      <c r="D592" s="270"/>
    </row>
    <row r="593" spans="1:4" ht="15" x14ac:dyDescent="0.2">
      <c r="A593" s="270"/>
      <c r="B593" s="270"/>
      <c r="C593" s="270"/>
      <c r="D593" s="270"/>
    </row>
    <row r="594" spans="1:4" ht="15" x14ac:dyDescent="0.2">
      <c r="A594" s="270"/>
      <c r="B594" s="270"/>
      <c r="C594" s="270"/>
      <c r="D594" s="270"/>
    </row>
    <row r="595" spans="1:4" ht="15" x14ac:dyDescent="0.2">
      <c r="A595" s="270"/>
      <c r="B595" s="270"/>
      <c r="C595" s="270"/>
      <c r="D595" s="270"/>
    </row>
    <row r="596" spans="1:4" ht="15" x14ac:dyDescent="0.2">
      <c r="A596" s="270"/>
      <c r="B596" s="270"/>
      <c r="C596" s="270"/>
      <c r="D596" s="270"/>
    </row>
    <row r="597" spans="1:4" ht="15" x14ac:dyDescent="0.2">
      <c r="A597" s="270"/>
      <c r="B597" s="270"/>
      <c r="C597" s="270"/>
      <c r="D597" s="270"/>
    </row>
    <row r="598" spans="1:4" ht="15" x14ac:dyDescent="0.2">
      <c r="A598" s="270"/>
      <c r="B598" s="270"/>
      <c r="C598" s="270"/>
      <c r="D598" s="270"/>
    </row>
    <row r="599" spans="1:4" ht="15" x14ac:dyDescent="0.2">
      <c r="A599" s="270"/>
      <c r="B599" s="270"/>
      <c r="C599" s="270"/>
      <c r="D599" s="270"/>
    </row>
    <row r="600" spans="1:4" ht="15" x14ac:dyDescent="0.2">
      <c r="A600" s="270"/>
      <c r="B600" s="270"/>
      <c r="C600" s="270"/>
      <c r="D600" s="270"/>
    </row>
    <row r="601" spans="1:4" ht="15" x14ac:dyDescent="0.2">
      <c r="A601" s="270"/>
      <c r="B601" s="270"/>
      <c r="C601" s="270"/>
      <c r="D601" s="270"/>
    </row>
    <row r="602" spans="1:4" ht="15" x14ac:dyDescent="0.2">
      <c r="A602" s="270"/>
      <c r="B602" s="270"/>
      <c r="C602" s="270"/>
      <c r="D602" s="270"/>
    </row>
    <row r="603" spans="1:4" ht="15" x14ac:dyDescent="0.2">
      <c r="A603" s="270"/>
      <c r="B603" s="270"/>
      <c r="C603" s="270"/>
      <c r="D603" s="270"/>
    </row>
    <row r="604" spans="1:4" ht="15" x14ac:dyDescent="0.2">
      <c r="A604" s="270"/>
      <c r="B604" s="270"/>
      <c r="C604" s="270"/>
      <c r="D604" s="270"/>
    </row>
    <row r="605" spans="1:4" ht="15" x14ac:dyDescent="0.2">
      <c r="A605" s="270"/>
      <c r="B605" s="270"/>
      <c r="C605" s="270"/>
      <c r="D605" s="270"/>
    </row>
    <row r="606" spans="1:4" ht="15" x14ac:dyDescent="0.2">
      <c r="A606" s="270"/>
      <c r="B606" s="270"/>
      <c r="C606" s="270"/>
      <c r="D606" s="270"/>
    </row>
    <row r="607" spans="1:4" ht="15" x14ac:dyDescent="0.2">
      <c r="A607" s="270"/>
      <c r="B607" s="270"/>
      <c r="C607" s="270"/>
      <c r="D607" s="270"/>
    </row>
    <row r="608" spans="1:4" ht="15" x14ac:dyDescent="0.2">
      <c r="A608" s="270"/>
      <c r="B608" s="270"/>
      <c r="C608" s="270"/>
      <c r="D608" s="270"/>
    </row>
    <row r="609" spans="1:4" ht="15" x14ac:dyDescent="0.2">
      <c r="A609" s="270"/>
      <c r="B609" s="270"/>
      <c r="C609" s="270"/>
      <c r="D609" s="270"/>
    </row>
    <row r="610" spans="1:4" ht="15" x14ac:dyDescent="0.2">
      <c r="A610" s="270"/>
      <c r="B610" s="270"/>
      <c r="C610" s="270"/>
      <c r="D610" s="270"/>
    </row>
    <row r="611" spans="1:4" ht="15" x14ac:dyDescent="0.2">
      <c r="A611" s="270"/>
      <c r="B611" s="270"/>
      <c r="C611" s="270"/>
      <c r="D611" s="270"/>
    </row>
    <row r="612" spans="1:4" ht="15" x14ac:dyDescent="0.2">
      <c r="A612" s="270"/>
      <c r="B612" s="270"/>
      <c r="C612" s="270"/>
      <c r="D612" s="270"/>
    </row>
    <row r="613" spans="1:4" ht="15" x14ac:dyDescent="0.2">
      <c r="A613" s="270"/>
      <c r="B613" s="270"/>
      <c r="C613" s="270"/>
      <c r="D613" s="270"/>
    </row>
    <row r="614" spans="1:4" ht="15" x14ac:dyDescent="0.2">
      <c r="A614" s="270"/>
      <c r="B614" s="270"/>
      <c r="C614" s="270"/>
      <c r="D614" s="270"/>
    </row>
    <row r="615" spans="1:4" ht="15" x14ac:dyDescent="0.2">
      <c r="A615" s="270"/>
      <c r="B615" s="270"/>
      <c r="C615" s="270"/>
      <c r="D615" s="270"/>
    </row>
    <row r="616" spans="1:4" ht="15" x14ac:dyDescent="0.2">
      <c r="A616" s="270"/>
      <c r="B616" s="270"/>
      <c r="C616" s="270"/>
      <c r="D616" s="270"/>
    </row>
    <row r="617" spans="1:4" ht="15" x14ac:dyDescent="0.2">
      <c r="A617" s="270"/>
      <c r="B617" s="270"/>
      <c r="C617" s="270"/>
      <c r="D617" s="270"/>
    </row>
    <row r="618" spans="1:4" ht="15" x14ac:dyDescent="0.2">
      <c r="A618" s="270"/>
      <c r="B618" s="270"/>
      <c r="C618" s="270"/>
      <c r="D618" s="270"/>
    </row>
    <row r="619" spans="1:4" ht="15" x14ac:dyDescent="0.2">
      <c r="A619" s="270"/>
      <c r="B619" s="270"/>
      <c r="C619" s="270"/>
      <c r="D619" s="270"/>
    </row>
    <row r="620" spans="1:4" ht="15" x14ac:dyDescent="0.2">
      <c r="A620" s="270"/>
      <c r="B620" s="270"/>
      <c r="C620" s="270"/>
      <c r="D620" s="270"/>
    </row>
    <row r="621" spans="1:4" ht="15" x14ac:dyDescent="0.2">
      <c r="A621" s="270"/>
      <c r="B621" s="270"/>
      <c r="C621" s="270"/>
      <c r="D621" s="270"/>
    </row>
    <row r="622" spans="1:4" ht="15" x14ac:dyDescent="0.2">
      <c r="A622" s="270"/>
      <c r="B622" s="270"/>
      <c r="C622" s="270"/>
      <c r="D622" s="270"/>
    </row>
    <row r="623" spans="1:4" ht="15" x14ac:dyDescent="0.2">
      <c r="A623" s="270"/>
      <c r="B623" s="270"/>
      <c r="C623" s="270"/>
      <c r="D623" s="270"/>
    </row>
    <row r="624" spans="1:4" ht="15" x14ac:dyDescent="0.2">
      <c r="A624" s="270"/>
      <c r="B624" s="270"/>
      <c r="C624" s="270"/>
      <c r="D624" s="270"/>
    </row>
    <row r="625" spans="1:4" ht="15" x14ac:dyDescent="0.2">
      <c r="A625" s="270"/>
      <c r="B625" s="270"/>
      <c r="C625" s="270"/>
      <c r="D625" s="270"/>
    </row>
    <row r="626" spans="1:4" ht="15" x14ac:dyDescent="0.2">
      <c r="A626" s="270"/>
      <c r="B626" s="270"/>
      <c r="C626" s="270"/>
      <c r="D626" s="270"/>
    </row>
    <row r="627" spans="1:4" ht="15" x14ac:dyDescent="0.2">
      <c r="A627" s="270"/>
      <c r="B627" s="270"/>
      <c r="C627" s="270"/>
      <c r="D627" s="270"/>
    </row>
    <row r="628" spans="1:4" ht="15" x14ac:dyDescent="0.2">
      <c r="A628" s="270"/>
      <c r="B628" s="270"/>
      <c r="C628" s="270"/>
      <c r="D628" s="270"/>
    </row>
    <row r="629" spans="1:4" ht="15" x14ac:dyDescent="0.2">
      <c r="A629" s="270"/>
      <c r="B629" s="270"/>
      <c r="C629" s="270"/>
      <c r="D629" s="270"/>
    </row>
    <row r="630" spans="1:4" ht="15" x14ac:dyDescent="0.2">
      <c r="A630" s="270"/>
      <c r="B630" s="270"/>
      <c r="C630" s="270"/>
      <c r="D630" s="270"/>
    </row>
    <row r="631" spans="1:4" ht="15" x14ac:dyDescent="0.2">
      <c r="A631" s="270"/>
      <c r="B631" s="270"/>
      <c r="C631" s="270"/>
      <c r="D631" s="270"/>
    </row>
    <row r="632" spans="1:4" ht="15" x14ac:dyDescent="0.2">
      <c r="A632" s="270"/>
      <c r="B632" s="270"/>
      <c r="C632" s="270"/>
      <c r="D632" s="270"/>
    </row>
    <row r="633" spans="1:4" ht="15" x14ac:dyDescent="0.2">
      <c r="A633" s="270"/>
      <c r="B633" s="270"/>
      <c r="C633" s="270"/>
      <c r="D633" s="270"/>
    </row>
    <row r="634" spans="1:4" ht="15" x14ac:dyDescent="0.2">
      <c r="A634" s="270"/>
      <c r="B634" s="270"/>
      <c r="C634" s="270"/>
      <c r="D634" s="270"/>
    </row>
    <row r="635" spans="1:4" ht="15" x14ac:dyDescent="0.2">
      <c r="A635" s="270"/>
      <c r="B635" s="270"/>
      <c r="C635" s="270"/>
      <c r="D635" s="270"/>
    </row>
    <row r="636" spans="1:4" ht="15" x14ac:dyDescent="0.2">
      <c r="A636" s="270"/>
      <c r="B636" s="270"/>
      <c r="C636" s="270"/>
      <c r="D636" s="270"/>
    </row>
    <row r="637" spans="1:4" ht="15" x14ac:dyDescent="0.2">
      <c r="A637" s="270"/>
      <c r="B637" s="270"/>
      <c r="C637" s="270"/>
      <c r="D637" s="270"/>
    </row>
  </sheetData>
  <mergeCells count="41">
    <mergeCell ref="R76:S76"/>
    <mergeCell ref="D37:D38"/>
    <mergeCell ref="N77:O77"/>
    <mergeCell ref="D63:D64"/>
    <mergeCell ref="F63:F64"/>
    <mergeCell ref="D73:D74"/>
    <mergeCell ref="D57:D58"/>
    <mergeCell ref="D59:D60"/>
    <mergeCell ref="D61:D62"/>
    <mergeCell ref="D65:D66"/>
    <mergeCell ref="D67:D68"/>
    <mergeCell ref="D69:D70"/>
    <mergeCell ref="D71:D72"/>
    <mergeCell ref="D45:D46"/>
    <mergeCell ref="D47:D48"/>
    <mergeCell ref="D49:D50"/>
    <mergeCell ref="D55:D56"/>
    <mergeCell ref="D53:D54"/>
    <mergeCell ref="D39:D40"/>
    <mergeCell ref="D41:D42"/>
    <mergeCell ref="D43:D44"/>
    <mergeCell ref="D51:D52"/>
    <mergeCell ref="D27:D28"/>
    <mergeCell ref="A5:H5"/>
    <mergeCell ref="D35:D36"/>
    <mergeCell ref="D33:D34"/>
    <mergeCell ref="D11:D12"/>
    <mergeCell ref="D13:D14"/>
    <mergeCell ref="D15:D16"/>
    <mergeCell ref="D17:D18"/>
    <mergeCell ref="D29:D30"/>
    <mergeCell ref="D31:D32"/>
    <mergeCell ref="D21:D22"/>
    <mergeCell ref="D23:D24"/>
    <mergeCell ref="C8:C10"/>
    <mergeCell ref="J8:M8"/>
    <mergeCell ref="L9:M9"/>
    <mergeCell ref="N8:P8"/>
    <mergeCell ref="N9:O9"/>
    <mergeCell ref="D25:D26"/>
    <mergeCell ref="D19:D20"/>
  </mergeCells>
  <conditionalFormatting sqref="L76">
    <cfRule type="cellIs" dxfId="459" priority="26" stopIfTrue="1" operator="notEqual">
      <formula>$M$77-$M$76</formula>
    </cfRule>
  </conditionalFormatting>
  <conditionalFormatting sqref="G76">
    <cfRule type="cellIs" dxfId="458" priority="27" stopIfTrue="1" operator="notEqual">
      <formula>1120145802.72</formula>
    </cfRule>
  </conditionalFormatting>
  <conditionalFormatting sqref="H76">
    <cfRule type="cellIs" dxfId="457" priority="28" stopIfTrue="1" operator="notEqual">
      <formula>1121381485.31</formula>
    </cfRule>
  </conditionalFormatting>
  <conditionalFormatting sqref="M77">
    <cfRule type="cellIs" dxfId="456" priority="29" stopIfTrue="1" operator="notEqual">
      <formula>$U$85</formula>
    </cfRule>
  </conditionalFormatting>
  <conditionalFormatting sqref="N51:O51">
    <cfRule type="cellIs" dxfId="455" priority="24" stopIfTrue="1" operator="lessThan">
      <formula>0</formula>
    </cfRule>
    <cfRule type="cellIs" dxfId="454" priority="25" stopIfTrue="1" operator="equal">
      <formula>0</formula>
    </cfRule>
  </conditionalFormatting>
  <conditionalFormatting sqref="P43 P45">
    <cfRule type="cellIs" dxfId="453" priority="22" stopIfTrue="1" operator="lessThan">
      <formula>0</formula>
    </cfRule>
    <cfRule type="cellIs" dxfId="452" priority="23" stopIfTrue="1" operator="equal">
      <formula>0</formula>
    </cfRule>
  </conditionalFormatting>
  <conditionalFormatting sqref="P49">
    <cfRule type="cellIs" dxfId="451" priority="20" stopIfTrue="1" operator="lessThan">
      <formula>0</formula>
    </cfRule>
    <cfRule type="cellIs" dxfId="450" priority="21" stopIfTrue="1" operator="equal">
      <formula>0</formula>
    </cfRule>
  </conditionalFormatting>
  <conditionalFormatting sqref="P51">
    <cfRule type="cellIs" dxfId="449" priority="18" stopIfTrue="1" operator="lessThan">
      <formula>0</formula>
    </cfRule>
    <cfRule type="cellIs" dxfId="448" priority="19" stopIfTrue="1" operator="equal">
      <formula>0</formula>
    </cfRule>
  </conditionalFormatting>
  <conditionalFormatting sqref="Q12 Q75:Q77">
    <cfRule type="cellIs" dxfId="447" priority="15" operator="equal">
      <formula>0</formula>
    </cfRule>
    <cfRule type="cellIs" dxfId="446" priority="16" operator="equal">
      <formula>0</formula>
    </cfRule>
    <cfRule type="cellIs" dxfId="445" priority="17" operator="equal">
      <formula>0</formula>
    </cfRule>
  </conditionalFormatting>
  <conditionalFormatting sqref="Q11">
    <cfRule type="cellIs" dxfId="444" priority="13" operator="lessThan">
      <formula>0</formula>
    </cfRule>
    <cfRule type="cellIs" dxfId="443" priority="14" operator="greaterThan">
      <formula>0</formula>
    </cfRule>
  </conditionalFormatting>
  <conditionalFormatting sqref="Q14 Q16 Q18 Q20 Q22 Q24 Q26 Q28 Q30 Q32 Q34 Q36 Q38 Q40 Q42 Q44 Q46 Q48 Q50 Q52 Q54 Q56 Q58 Q60 Q62 Q64 Q66 Q68 Q70 Q72 Q74">
    <cfRule type="cellIs" dxfId="442" priority="10" operator="equal">
      <formula>0</formula>
    </cfRule>
    <cfRule type="cellIs" dxfId="441" priority="11" operator="equal">
      <formula>0</formula>
    </cfRule>
    <cfRule type="cellIs" dxfId="440" priority="12" operator="equal">
      <formula>0</formula>
    </cfRule>
  </conditionalFormatting>
  <conditionalFormatting sqref="Q13 Q15 Q17 Q19 Q21 Q23 Q25 Q27 Q29 Q31 Q33 Q35 Q37 Q39 Q41 Q43 Q45 Q47 Q49 Q51 Q53 Q55 Q57 Q59 Q61 Q63 Q65 Q67 Q69 Q71 Q73">
    <cfRule type="cellIs" dxfId="439" priority="8" operator="lessThan">
      <formula>0</formula>
    </cfRule>
    <cfRule type="cellIs" dxfId="438" priority="9" operator="greaterThan">
      <formula>0</formula>
    </cfRule>
  </conditionalFormatting>
  <conditionalFormatting sqref="J13 J15 J17 J19 J21 J23 J25 J27 J29 J31 J33 J35 J37 J39 J41 J43 J45 J47 J49 J51 J53 J55 J57 J59 J61 J63 J65 J67 J69 J71 J73">
    <cfRule type="cellIs" dxfId="437" priority="6" stopIfTrue="1" operator="lessThan">
      <formula>0</formula>
    </cfRule>
    <cfRule type="cellIs" dxfId="436" priority="7" stopIfTrue="1" operator="equal">
      <formula>0</formula>
    </cfRule>
  </conditionalFormatting>
  <conditionalFormatting sqref="K76">
    <cfRule type="cellIs" dxfId="435" priority="5" operator="notEqual">
      <formula>1142991.45</formula>
    </cfRule>
  </conditionalFormatting>
  <conditionalFormatting sqref="P77">
    <cfRule type="cellIs" dxfId="434" priority="4" operator="notEqual">
      <formula>$U$77</formula>
    </cfRule>
  </conditionalFormatting>
  <conditionalFormatting sqref="T13">
    <cfRule type="cellIs" dxfId="433" priority="3" operator="notEqual">
      <formula>K13</formula>
    </cfRule>
  </conditionalFormatting>
  <conditionalFormatting sqref="T11">
    <cfRule type="cellIs" dxfId="432" priority="2" operator="notEqual">
      <formula>K11</formula>
    </cfRule>
  </conditionalFormatting>
  <conditionalFormatting sqref="T15 T17 T19 T21 T23 T25 T27 T29 T31 T33 T35 T37 T39 T41 T43 T45 T47 T49 T51 T53 T55 T57 T59 T61 T63 T65 T67 T69 T71 T73">
    <cfRule type="cellIs" dxfId="431" priority="1" operator="notEqual">
      <formula>K15</formula>
    </cfRule>
  </conditionalFormatting>
  <printOptions horizontalCentered="1"/>
  <pageMargins left="0.39370078740157483" right="0.39370078740157483" top="0.59055118110236227" bottom="0.59055118110236227" header="0.51181102362204722" footer="0.51181102362204722"/>
  <pageSetup paperSize="9" scale="66" firstPageNumber="402" orientation="landscape" useFirstPageNumber="1" r:id="rId1"/>
  <headerFooter alignWithMargins="0">
    <oddFooter>&amp;L&amp;"Arial,Kurzíva"&amp;10Zastupitelstvo Olomouckého kraje 26.6.2015
4.- Závěrečný účet Olomouckého kraje za rok 2014
Příloha č.15: Financování hospodaření příspěvkových organizací Olomouckého kraje&amp;R&amp;"Arial,Kurzíva"&amp;10Strana &amp;P (celkem 484)</oddFooter>
  </headerFooter>
  <rowBreaks count="1" manualBreakCount="1">
    <brk id="46" max="16" man="1"/>
  </rowBreaks>
  <colBreaks count="1" manualBreakCount="1">
    <brk id="16" max="9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1" width="9.140625" style="1"/>
    <col min="12" max="12" width="10.140625" style="1" bestFit="1" customWidth="1"/>
    <col min="13" max="16384" width="9.140625" style="1"/>
  </cols>
  <sheetData>
    <row r="1" spans="1:11" ht="19.5" x14ac:dyDescent="0.4">
      <c r="A1" s="134" t="s">
        <v>52</v>
      </c>
      <c r="B1" s="133"/>
      <c r="C1" s="133"/>
      <c r="D1" s="133"/>
    </row>
    <row r="2" spans="1:11" ht="19.5" x14ac:dyDescent="0.4">
      <c r="A2" s="638" t="s">
        <v>51</v>
      </c>
      <c r="B2" s="638"/>
      <c r="C2" s="638"/>
      <c r="D2" s="638"/>
      <c r="E2" s="640" t="s">
        <v>138</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211</v>
      </c>
      <c r="F4" s="642"/>
      <c r="G4" s="642"/>
      <c r="H4" s="642"/>
      <c r="I4" s="642"/>
    </row>
    <row r="5" spans="1:11" ht="9" customHeight="1" x14ac:dyDescent="0.25">
      <c r="A5" s="130"/>
      <c r="E5" s="639" t="s">
        <v>49</v>
      </c>
      <c r="F5" s="639"/>
      <c r="G5" s="639"/>
      <c r="H5" s="639"/>
      <c r="I5" s="639"/>
    </row>
    <row r="6" spans="1:11" ht="19.5" x14ac:dyDescent="0.4">
      <c r="A6" s="128" t="s">
        <v>48</v>
      </c>
      <c r="E6" s="641" t="s">
        <v>212</v>
      </c>
      <c r="F6" s="641"/>
      <c r="G6" s="641"/>
      <c r="H6" s="128" t="s">
        <v>47</v>
      </c>
      <c r="I6" s="129" t="s">
        <v>213</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52937000</v>
      </c>
      <c r="F16" s="107">
        <v>53075400</v>
      </c>
      <c r="G16" s="104">
        <f>H16+I16</f>
        <v>53181115.330000006</v>
      </c>
      <c r="H16" s="79">
        <v>53174721.130000003</v>
      </c>
      <c r="I16" s="79">
        <v>6394.2000000000007</v>
      </c>
    </row>
    <row r="17" spans="1:9" ht="14.25" x14ac:dyDescent="0.3">
      <c r="A17" s="112"/>
      <c r="B17" s="111"/>
      <c r="C17" s="111"/>
      <c r="D17" s="111"/>
      <c r="E17" s="110"/>
      <c r="F17" s="109"/>
    </row>
    <row r="18" spans="1:9" ht="19.5" x14ac:dyDescent="0.4">
      <c r="A18" s="108" t="s">
        <v>35</v>
      </c>
      <c r="B18" s="97"/>
      <c r="C18" s="97"/>
      <c r="D18" s="97"/>
      <c r="E18" s="591">
        <f>52937000-4000</f>
        <v>52933000</v>
      </c>
      <c r="F18" s="107">
        <v>52961210</v>
      </c>
      <c r="G18" s="104">
        <f>H18+I18</f>
        <v>53219910.130000003</v>
      </c>
      <c r="H18" s="79">
        <v>53174721.130000003</v>
      </c>
      <c r="I18" s="79">
        <v>45189</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38794.800000000003</v>
      </c>
      <c r="H24" s="87">
        <f>H18-H16-H22</f>
        <v>0</v>
      </c>
      <c r="I24" s="87">
        <f>I18-I16-I22</f>
        <v>38794.800000000003</v>
      </c>
    </row>
    <row r="25" spans="1:9" ht="15" x14ac:dyDescent="0.3">
      <c r="A25" s="525" t="s">
        <v>31</v>
      </c>
      <c r="B25" s="525"/>
      <c r="C25" s="525"/>
      <c r="D25" s="525"/>
      <c r="E25" s="525"/>
      <c r="F25" s="525"/>
      <c r="G25" s="85">
        <v>38794.800000000003</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38794.800000000003</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38794.800000000003</v>
      </c>
      <c r="H31" s="58"/>
      <c r="I31" s="72"/>
    </row>
    <row r="32" spans="1:9" ht="18.75" x14ac:dyDescent="0.4">
      <c r="A32" s="74"/>
      <c r="B32" s="74"/>
      <c r="C32" s="78" t="s">
        <v>25</v>
      </c>
      <c r="D32" s="77"/>
      <c r="E32" s="76"/>
      <c r="F32" s="72"/>
      <c r="G32" s="75">
        <f>G26</f>
        <v>0</v>
      </c>
      <c r="H32" s="58"/>
      <c r="I32" s="72"/>
    </row>
    <row r="33" spans="1:12" ht="18.75" x14ac:dyDescent="0.4">
      <c r="A33" s="74"/>
      <c r="B33" s="74" t="s">
        <v>24</v>
      </c>
      <c r="C33" s="650" t="s">
        <v>308</v>
      </c>
      <c r="D33" s="651"/>
      <c r="E33" s="651"/>
      <c r="F33" s="651"/>
      <c r="G33" s="73">
        <v>0</v>
      </c>
      <c r="H33" s="58"/>
      <c r="I33" s="72"/>
    </row>
    <row r="34" spans="1:12" x14ac:dyDescent="0.2">
      <c r="A34" s="644"/>
      <c r="B34" s="671"/>
      <c r="C34" s="671"/>
      <c r="D34" s="671"/>
      <c r="E34" s="671"/>
      <c r="F34" s="671"/>
      <c r="G34" s="671"/>
      <c r="H34" s="671"/>
      <c r="I34" s="671"/>
    </row>
    <row r="35" spans="1:12" x14ac:dyDescent="0.2">
      <c r="A35" s="671"/>
      <c r="B35" s="671"/>
      <c r="C35" s="671"/>
      <c r="D35" s="671"/>
      <c r="E35" s="671"/>
      <c r="F35" s="671"/>
      <c r="G35" s="671"/>
      <c r="H35" s="671"/>
      <c r="I35" s="671"/>
    </row>
    <row r="36" spans="1:12" x14ac:dyDescent="0.2">
      <c r="A36" s="671"/>
      <c r="B36" s="671"/>
      <c r="C36" s="671"/>
      <c r="D36" s="671"/>
      <c r="E36" s="671"/>
      <c r="F36" s="671"/>
      <c r="G36" s="671"/>
      <c r="H36" s="671"/>
      <c r="I36" s="671"/>
    </row>
    <row r="37" spans="1:12" ht="19.5" x14ac:dyDescent="0.4">
      <c r="A37" s="46" t="s">
        <v>23</v>
      </c>
      <c r="B37" s="46" t="s">
        <v>22</v>
      </c>
      <c r="C37" s="46"/>
      <c r="D37" s="69"/>
      <c r="E37" s="5"/>
      <c r="F37" s="71"/>
      <c r="G37" s="70"/>
      <c r="H37" s="4"/>
      <c r="I37" s="4"/>
    </row>
    <row r="38" spans="1:12" ht="18.75" x14ac:dyDescent="0.4">
      <c r="A38" s="46"/>
      <c r="B38" s="46"/>
      <c r="C38" s="46"/>
      <c r="D38" s="69"/>
      <c r="F38" s="9" t="s">
        <v>21</v>
      </c>
      <c r="G38" s="68" t="s">
        <v>20</v>
      </c>
      <c r="H38" s="4"/>
      <c r="I38" s="67" t="s">
        <v>19</v>
      </c>
    </row>
    <row r="39" spans="1:12" ht="16.5" x14ac:dyDescent="0.35">
      <c r="A39" s="62" t="s">
        <v>18</v>
      </c>
      <c r="B39" s="61"/>
      <c r="C39" s="60"/>
      <c r="D39" s="61"/>
      <c r="E39" s="5"/>
      <c r="F39" s="59">
        <v>26169400</v>
      </c>
      <c r="G39" s="59">
        <v>26276315.16</v>
      </c>
      <c r="H39" s="58"/>
      <c r="I39" s="57">
        <f>IF(F39=0,"nerozp.",G39/F39)</f>
        <v>1.004085502915619</v>
      </c>
      <c r="J39" s="66"/>
      <c r="K39" s="64"/>
    </row>
    <row r="40" spans="1:12" ht="16.5" x14ac:dyDescent="0.35">
      <c r="A40" s="62" t="s">
        <v>17</v>
      </c>
      <c r="B40" s="61"/>
      <c r="C40" s="60"/>
      <c r="D40" s="63"/>
      <c r="E40" s="63"/>
      <c r="F40" s="59">
        <v>1398210</v>
      </c>
      <c r="G40" s="59">
        <v>1398134</v>
      </c>
      <c r="H40" s="58"/>
      <c r="I40" s="57">
        <f>IF(F40=0,"nerozp.",G40/F40)</f>
        <v>0.99994564478869408</v>
      </c>
      <c r="J40" s="65"/>
      <c r="K40" s="64"/>
    </row>
    <row r="41" spans="1:12" ht="16.5" x14ac:dyDescent="0.35">
      <c r="A41" s="62" t="s">
        <v>16</v>
      </c>
      <c r="B41" s="61"/>
      <c r="C41" s="60"/>
      <c r="D41" s="63"/>
      <c r="E41" s="63"/>
      <c r="F41" s="59">
        <v>0</v>
      </c>
      <c r="G41" s="59">
        <v>0</v>
      </c>
      <c r="H41" s="58"/>
      <c r="I41" s="57" t="str">
        <f>IF(F41=0,"nerozp.",G41/F41)</f>
        <v>nerozp.</v>
      </c>
    </row>
    <row r="42" spans="1:12" ht="16.5" x14ac:dyDescent="0.35">
      <c r="A42" s="62" t="s">
        <v>15</v>
      </c>
      <c r="B42" s="61"/>
      <c r="C42" s="60"/>
      <c r="D42" s="5"/>
      <c r="E42" s="5"/>
      <c r="F42" s="59">
        <v>1051210</v>
      </c>
      <c r="G42" s="59">
        <v>1051210</v>
      </c>
      <c r="H42" s="58"/>
      <c r="I42" s="57">
        <f>IF(F42=0,"nerozp.",G42/F42)</f>
        <v>1</v>
      </c>
    </row>
    <row r="43" spans="1:12" ht="16.5" x14ac:dyDescent="0.35">
      <c r="A43" s="62" t="s">
        <v>14</v>
      </c>
      <c r="B43" s="61"/>
      <c r="C43" s="60"/>
      <c r="D43" s="5"/>
      <c r="E43" s="5"/>
      <c r="F43" s="59">
        <v>0</v>
      </c>
      <c r="G43" s="59">
        <v>0</v>
      </c>
      <c r="H43" s="58"/>
      <c r="I43" s="57" t="str">
        <f>IF(F43=0,"nerozp.",G43/F43)</f>
        <v>nerozp.</v>
      </c>
      <c r="L43" s="500"/>
    </row>
    <row r="44" spans="1:12" ht="14.25" x14ac:dyDescent="0.2">
      <c r="A44" s="56" t="s">
        <v>13</v>
      </c>
      <c r="B44" s="55" t="s">
        <v>358</v>
      </c>
      <c r="C44" s="54"/>
      <c r="D44" s="50"/>
      <c r="E44" s="50"/>
      <c r="F44" s="49"/>
      <c r="G44" s="49"/>
      <c r="H44" s="48"/>
      <c r="I44" s="47"/>
      <c r="L44" s="500"/>
    </row>
    <row r="45" spans="1:12" ht="25.5" customHeight="1" x14ac:dyDescent="0.25">
      <c r="A45" s="53"/>
      <c r="B45" s="666" t="s">
        <v>324</v>
      </c>
      <c r="C45" s="672"/>
      <c r="D45" s="672"/>
      <c r="E45" s="672"/>
      <c r="F45" s="672"/>
      <c r="G45" s="672"/>
      <c r="H45" s="672"/>
      <c r="I45" s="672"/>
    </row>
    <row r="46" spans="1:12" ht="16.5" x14ac:dyDescent="0.35">
      <c r="A46" s="53"/>
      <c r="B46" s="52"/>
      <c r="C46" s="51"/>
      <c r="D46" s="50"/>
      <c r="E46" s="50"/>
      <c r="F46" s="49"/>
      <c r="G46" s="49"/>
      <c r="H46" s="48"/>
      <c r="I46" s="47"/>
    </row>
    <row r="47" spans="1:12" ht="19.5" thickBot="1" x14ac:dyDescent="0.45">
      <c r="A47" s="46" t="s">
        <v>12</v>
      </c>
      <c r="B47" s="46" t="s">
        <v>11</v>
      </c>
      <c r="C47" s="45"/>
      <c r="D47" s="5"/>
      <c r="E47" s="5"/>
      <c r="F47" s="4"/>
      <c r="G47" s="10"/>
      <c r="H47" s="648" t="s">
        <v>10</v>
      </c>
      <c r="I47" s="649"/>
    </row>
    <row r="48" spans="1:12" ht="18.75" thickTop="1" x14ac:dyDescent="0.35">
      <c r="A48" s="44"/>
      <c r="B48" s="42"/>
      <c r="C48" s="43"/>
      <c r="D48" s="42"/>
      <c r="E48" s="41" t="s">
        <v>9</v>
      </c>
      <c r="F48" s="40" t="s">
        <v>8</v>
      </c>
      <c r="G48" s="40" t="s">
        <v>7</v>
      </c>
      <c r="H48" s="39" t="s">
        <v>6</v>
      </c>
      <c r="I48" s="38" t="s">
        <v>5</v>
      </c>
    </row>
    <row r="49" spans="1:10" x14ac:dyDescent="0.2">
      <c r="A49" s="34"/>
      <c r="B49" s="4"/>
      <c r="C49" s="4"/>
      <c r="D49" s="4"/>
      <c r="E49" s="34"/>
      <c r="F49" s="643"/>
      <c r="G49" s="37"/>
      <c r="H49" s="36">
        <v>42004</v>
      </c>
      <c r="I49" s="35">
        <v>42004</v>
      </c>
    </row>
    <row r="50" spans="1:10" x14ac:dyDescent="0.2">
      <c r="A50" s="34"/>
      <c r="B50" s="4"/>
      <c r="C50" s="4"/>
      <c r="D50" s="4"/>
      <c r="E50" s="34"/>
      <c r="F50" s="643"/>
      <c r="G50" s="33"/>
      <c r="H50" s="33"/>
      <c r="I50" s="32"/>
    </row>
    <row r="51" spans="1:10" ht="13.5" thickBot="1" x14ac:dyDescent="0.25">
      <c r="A51" s="30"/>
      <c r="B51" s="31"/>
      <c r="C51" s="31"/>
      <c r="D51" s="31"/>
      <c r="E51" s="30"/>
      <c r="F51" s="29"/>
      <c r="G51" s="29"/>
      <c r="H51" s="29"/>
      <c r="I51" s="28"/>
    </row>
    <row r="52" spans="1:10" ht="13.5" thickTop="1" x14ac:dyDescent="0.2">
      <c r="A52" s="27"/>
      <c r="B52" s="26"/>
      <c r="C52" s="26" t="s">
        <v>4</v>
      </c>
      <c r="D52" s="26"/>
      <c r="E52" s="25">
        <v>2565</v>
      </c>
      <c r="F52" s="24">
        <v>0</v>
      </c>
      <c r="G52" s="23">
        <v>0</v>
      </c>
      <c r="H52" s="23">
        <f>E52+F52-G52</f>
        <v>2565</v>
      </c>
      <c r="I52" s="22">
        <v>2565</v>
      </c>
    </row>
    <row r="53" spans="1:10" x14ac:dyDescent="0.2">
      <c r="A53" s="21"/>
      <c r="B53" s="20"/>
      <c r="C53" s="20" t="s">
        <v>3</v>
      </c>
      <c r="D53" s="20"/>
      <c r="E53" s="19">
        <v>31321.29</v>
      </c>
      <c r="F53" s="18">
        <v>258209.99999999997</v>
      </c>
      <c r="G53" s="17">
        <v>260982</v>
      </c>
      <c r="H53" s="17">
        <f>E53+F53-G53</f>
        <v>28549.289999999979</v>
      </c>
      <c r="I53" s="592">
        <v>20184.29</v>
      </c>
      <c r="J53" s="500"/>
    </row>
    <row r="54" spans="1:10" x14ac:dyDescent="0.2">
      <c r="A54" s="21"/>
      <c r="B54" s="20"/>
      <c r="C54" s="20" t="s">
        <v>2</v>
      </c>
      <c r="D54" s="20"/>
      <c r="E54" s="19">
        <v>9000.9599999999991</v>
      </c>
      <c r="F54" s="18">
        <v>18707.93</v>
      </c>
      <c r="G54" s="17">
        <v>18279</v>
      </c>
      <c r="H54" s="17">
        <f>E54+F54-G54</f>
        <v>9429.89</v>
      </c>
      <c r="I54" s="16">
        <v>9429.89</v>
      </c>
    </row>
    <row r="55" spans="1:10" x14ac:dyDescent="0.2">
      <c r="A55" s="21"/>
      <c r="B55" s="20"/>
      <c r="C55" s="20" t="s">
        <v>1</v>
      </c>
      <c r="D55" s="20"/>
      <c r="E55" s="19">
        <v>200017.6</v>
      </c>
      <c r="F55" s="18">
        <v>1398209.9999999995</v>
      </c>
      <c r="G55" s="17">
        <v>1505213</v>
      </c>
      <c r="H55" s="17">
        <f>E55+F55-G55</f>
        <v>93014.599999999627</v>
      </c>
      <c r="I55" s="16">
        <v>93014.6</v>
      </c>
    </row>
    <row r="56" spans="1:10" ht="18.75" thickBot="1" x14ac:dyDescent="0.4">
      <c r="A56" s="15" t="s">
        <v>0</v>
      </c>
      <c r="B56" s="14"/>
      <c r="C56" s="14"/>
      <c r="D56" s="14"/>
      <c r="E56" s="13">
        <f>SUM(E52:E55)</f>
        <v>242904.85</v>
      </c>
      <c r="F56" s="12">
        <f>SUM(F52:F55)</f>
        <v>1675127.9299999995</v>
      </c>
      <c r="G56" s="12">
        <f>SUM(G52:G55)</f>
        <v>1784474</v>
      </c>
      <c r="H56" s="12">
        <f>SUM(H52:H55)</f>
        <v>133558.77999999962</v>
      </c>
      <c r="I56" s="11">
        <f>SUM(I52:I55)</f>
        <v>125193.78</v>
      </c>
    </row>
    <row r="57" spans="1:10" ht="18.75" thickTop="1" x14ac:dyDescent="0.35">
      <c r="A57" s="7"/>
      <c r="B57" s="6"/>
      <c r="C57" s="6"/>
      <c r="D57" s="5"/>
      <c r="E57" s="468"/>
      <c r="F57" s="4"/>
      <c r="G57" s="10"/>
      <c r="H57" s="9"/>
      <c r="I57" s="9"/>
    </row>
    <row r="58" spans="1:10" ht="18" x14ac:dyDescent="0.35">
      <c r="A58" s="7"/>
      <c r="B58" s="6"/>
      <c r="C58" s="6"/>
      <c r="D58" s="5"/>
      <c r="E58" s="468"/>
      <c r="F58" s="4"/>
      <c r="G58" s="8"/>
      <c r="H58" s="4"/>
      <c r="I58" s="4"/>
    </row>
    <row r="59" spans="1:10" ht="18" x14ac:dyDescent="0.35">
      <c r="A59" s="7"/>
      <c r="B59" s="6"/>
      <c r="C59" s="6"/>
      <c r="D59" s="5"/>
      <c r="E59" s="5"/>
      <c r="F59" s="4"/>
      <c r="G59" s="4"/>
      <c r="H59" s="4"/>
      <c r="I59" s="4"/>
    </row>
    <row r="60" spans="1:10"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5"/>
    <mergeCell ref="A2:D2"/>
    <mergeCell ref="E3:I3"/>
    <mergeCell ref="E2:I2"/>
    <mergeCell ref="E5:I5"/>
    <mergeCell ref="E4:I4"/>
  </mergeCells>
  <conditionalFormatting sqref="I46">
    <cfRule type="cellIs" dxfId="319" priority="9" stopIfTrue="1" operator="greaterThan">
      <formula>1</formula>
    </cfRule>
  </conditionalFormatting>
  <conditionalFormatting sqref="H52:H55">
    <cfRule type="cellIs" dxfId="318" priority="12" stopIfTrue="1" operator="notEqual">
      <formula>E52+F52-G52</formula>
    </cfRule>
  </conditionalFormatting>
  <conditionalFormatting sqref="I56">
    <cfRule type="cellIs" dxfId="317" priority="13" stopIfTrue="1" operator="notEqual">
      <formula>$I$52+$I$53+$I$54+$I$55</formula>
    </cfRule>
  </conditionalFormatting>
  <conditionalFormatting sqref="H56">
    <cfRule type="cellIs" dxfId="316" priority="14" stopIfTrue="1" operator="notEqual">
      <formula>E56+F56-G56</formula>
    </cfRule>
    <cfRule type="cellIs" dxfId="315" priority="15" stopIfTrue="1" operator="notEqual">
      <formula>SUM($H$52:$H$55)</formula>
    </cfRule>
  </conditionalFormatting>
  <conditionalFormatting sqref="G18 G16">
    <cfRule type="cellIs" dxfId="314" priority="16" stopIfTrue="1" operator="notEqual">
      <formula>H16+I16</formula>
    </cfRule>
  </conditionalFormatting>
  <conditionalFormatting sqref="G24">
    <cfRule type="cellIs" dxfId="313" priority="17" stopIfTrue="1" operator="notEqual">
      <formula>ROUND(H24+I24,2)</formula>
    </cfRule>
  </conditionalFormatting>
  <conditionalFormatting sqref="H24">
    <cfRule type="cellIs" dxfId="312" priority="18" stopIfTrue="1" operator="notEqual">
      <formula>$H$18-$H$16</formula>
    </cfRule>
  </conditionalFormatting>
  <conditionalFormatting sqref="G23">
    <cfRule type="cellIs" dxfId="311" priority="7" stopIfTrue="1" operator="notEqual">
      <formula>ROUND(H23+I23,2)</formula>
    </cfRule>
  </conditionalFormatting>
  <conditionalFormatting sqref="J39">
    <cfRule type="cellIs" dxfId="310" priority="5" operator="greaterThan">
      <formula>0</formula>
    </cfRule>
    <cfRule type="cellIs" dxfId="309" priority="6" operator="lessThan">
      <formula>0</formula>
    </cfRule>
  </conditionalFormatting>
  <conditionalFormatting sqref="J40">
    <cfRule type="cellIs" dxfId="308" priority="3" operator="greaterThan">
      <formula>0</formula>
    </cfRule>
    <cfRule type="cellIs" dxfId="307" priority="4" operator="lessThan">
      <formula>0</formula>
    </cfRule>
  </conditionalFormatting>
  <conditionalFormatting sqref="I24">
    <cfRule type="cellIs" dxfId="306" priority="2" stopIfTrue="1" operator="notEqual">
      <formula>I18-I16</formula>
    </cfRule>
  </conditionalFormatting>
  <conditionalFormatting sqref="I44">
    <cfRule type="cellIs" dxfId="305" priority="1" stopIfTrue="1" operator="greaterThan">
      <formula>1</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214</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215</v>
      </c>
      <c r="F4" s="642"/>
      <c r="G4" s="642"/>
      <c r="H4" s="642"/>
      <c r="I4" s="642"/>
    </row>
    <row r="5" spans="1:11" ht="9" customHeight="1" x14ac:dyDescent="0.25">
      <c r="A5" s="130"/>
      <c r="E5" s="639" t="s">
        <v>49</v>
      </c>
      <c r="F5" s="639"/>
      <c r="G5" s="639"/>
      <c r="H5" s="639"/>
      <c r="I5" s="639"/>
    </row>
    <row r="6" spans="1:11" ht="19.5" x14ac:dyDescent="0.4">
      <c r="A6" s="128" t="s">
        <v>48</v>
      </c>
      <c r="E6" s="641" t="s">
        <v>216</v>
      </c>
      <c r="F6" s="641"/>
      <c r="G6" s="641"/>
      <c r="H6" s="128" t="s">
        <v>47</v>
      </c>
      <c r="I6" s="129" t="s">
        <v>217</v>
      </c>
    </row>
    <row r="7" spans="1:11" ht="9.75" customHeight="1" x14ac:dyDescent="0.4">
      <c r="A7" s="128"/>
      <c r="E7" s="639" t="s">
        <v>46</v>
      </c>
      <c r="F7" s="639"/>
      <c r="G7" s="639"/>
      <c r="H7" s="639"/>
      <c r="I7" s="639"/>
    </row>
    <row r="8" spans="1:11" ht="7.5" hidden="1" customHeight="1" x14ac:dyDescent="0.4">
      <c r="A8" s="128"/>
      <c r="E8" s="126"/>
      <c r="F8" s="126"/>
      <c r="G8" s="126"/>
      <c r="H8" s="127"/>
      <c r="I8" s="126"/>
    </row>
    <row r="9" spans="1:11" ht="9.75" hidden="1"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hidden="1"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79903000</v>
      </c>
      <c r="F16" s="107">
        <v>80339568</v>
      </c>
      <c r="G16" s="104">
        <f>H16+I16</f>
        <v>79104222.409999996</v>
      </c>
      <c r="H16" s="79">
        <v>79104120.409999996</v>
      </c>
      <c r="I16" s="79">
        <v>102</v>
      </c>
    </row>
    <row r="17" spans="1:9" ht="14.25" x14ac:dyDescent="0.3">
      <c r="A17" s="112"/>
      <c r="B17" s="111"/>
      <c r="C17" s="111"/>
      <c r="D17" s="111"/>
      <c r="E17" s="110"/>
      <c r="F17" s="109"/>
    </row>
    <row r="18" spans="1:9" ht="19.5" x14ac:dyDescent="0.4">
      <c r="A18" s="108" t="s">
        <v>35</v>
      </c>
      <c r="B18" s="97"/>
      <c r="C18" s="97"/>
      <c r="D18" s="97"/>
      <c r="E18" s="79">
        <v>78808000</v>
      </c>
      <c r="F18" s="107">
        <v>80453568</v>
      </c>
      <c r="G18" s="104">
        <f>H18+I18</f>
        <v>79219516.409999996</v>
      </c>
      <c r="H18" s="79">
        <v>79217761.409999996</v>
      </c>
      <c r="I18" s="79">
        <v>1755</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115294</v>
      </c>
      <c r="H24" s="87">
        <f>H18-H16-H22</f>
        <v>113641</v>
      </c>
      <c r="I24" s="499">
        <f>I18-I16-I22</f>
        <v>1653</v>
      </c>
    </row>
    <row r="25" spans="1:9" ht="15" x14ac:dyDescent="0.3">
      <c r="A25" s="525" t="s">
        <v>31</v>
      </c>
      <c r="B25" s="86"/>
      <c r="C25" s="86"/>
      <c r="D25" s="86"/>
      <c r="E25" s="86"/>
      <c r="F25" s="86"/>
      <c r="G25" s="85">
        <v>1653</v>
      </c>
    </row>
    <row r="26" spans="1:9" ht="15" x14ac:dyDescent="0.3">
      <c r="A26" s="86" t="s">
        <v>30</v>
      </c>
      <c r="B26" s="86"/>
      <c r="C26" s="86"/>
      <c r="D26" s="86"/>
      <c r="E26" s="86"/>
      <c r="F26" s="86"/>
      <c r="G26" s="85">
        <v>113641</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1653</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1653</v>
      </c>
      <c r="H31" s="58"/>
      <c r="I31" s="72"/>
    </row>
    <row r="32" spans="1:9" ht="18.75" x14ac:dyDescent="0.4">
      <c r="A32" s="74"/>
      <c r="B32" s="74"/>
      <c r="C32" s="78" t="s">
        <v>25</v>
      </c>
      <c r="D32" s="77"/>
      <c r="E32" s="76"/>
      <c r="F32" s="72"/>
      <c r="G32" s="75">
        <f>G26</f>
        <v>113641</v>
      </c>
      <c r="H32" s="58"/>
      <c r="I32" s="72"/>
    </row>
    <row r="33" spans="1:11" ht="18.75" x14ac:dyDescent="0.4">
      <c r="A33" s="74"/>
      <c r="B33" s="74" t="s">
        <v>24</v>
      </c>
      <c r="C33" s="650" t="s">
        <v>308</v>
      </c>
      <c r="D33" s="651"/>
      <c r="E33" s="651"/>
      <c r="F33" s="651"/>
      <c r="G33" s="548">
        <f>732524.7+20613</f>
        <v>753137.7</v>
      </c>
      <c r="H33" s="58"/>
      <c r="I33" s="72"/>
    </row>
    <row r="34" spans="1:11" ht="27.75" hidden="1" customHeight="1" x14ac:dyDescent="0.2">
      <c r="A34" s="660"/>
      <c r="B34" s="673"/>
      <c r="C34" s="673"/>
      <c r="D34" s="673"/>
      <c r="E34" s="673"/>
      <c r="F34" s="673"/>
      <c r="G34" s="673"/>
      <c r="H34" s="673"/>
      <c r="I34" s="673"/>
    </row>
    <row r="35" spans="1:11" ht="39" hidden="1" customHeight="1" x14ac:dyDescent="0.2">
      <c r="A35" s="674"/>
      <c r="B35" s="675"/>
      <c r="C35" s="675"/>
      <c r="D35" s="675"/>
      <c r="E35" s="675"/>
      <c r="F35" s="675"/>
      <c r="G35" s="675"/>
      <c r="H35" s="675"/>
      <c r="I35" s="675"/>
    </row>
    <row r="36" spans="1:11" ht="44.25" customHeight="1" x14ac:dyDescent="0.2">
      <c r="A36" s="676" t="s">
        <v>311</v>
      </c>
      <c r="B36" s="676"/>
      <c r="C36" s="676"/>
      <c r="D36" s="676"/>
      <c r="E36" s="676"/>
      <c r="F36" s="676"/>
      <c r="G36" s="676"/>
      <c r="H36" s="676"/>
      <c r="I36" s="676"/>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42601882</v>
      </c>
      <c r="G39" s="59">
        <v>43414009</v>
      </c>
      <c r="H39" s="58"/>
      <c r="I39" s="527">
        <f>IF(F39=0,"nerozp.",G39/F39)</f>
        <v>1.0190631719040018</v>
      </c>
      <c r="J39" s="66"/>
      <c r="K39" s="64"/>
    </row>
    <row r="40" spans="1:11" ht="16.5" x14ac:dyDescent="0.35">
      <c r="A40" s="62" t="s">
        <v>17</v>
      </c>
      <c r="B40" s="61"/>
      <c r="C40" s="60"/>
      <c r="D40" s="63"/>
      <c r="E40" s="63"/>
      <c r="F40" s="59">
        <v>1393367</v>
      </c>
      <c r="G40" s="59">
        <v>1387755.4</v>
      </c>
      <c r="H40" s="58"/>
      <c r="I40" s="527">
        <f>IF(F40=0,"nerozp.",G40/F40)</f>
        <v>0.99597263319714036</v>
      </c>
      <c r="J40" s="65"/>
      <c r="K40" s="64"/>
    </row>
    <row r="41" spans="1:11" ht="16.5" x14ac:dyDescent="0.35">
      <c r="A41" s="62" t="s">
        <v>16</v>
      </c>
      <c r="B41" s="61"/>
      <c r="C41" s="60"/>
      <c r="D41" s="63"/>
      <c r="E41" s="63"/>
      <c r="F41" s="59">
        <v>0</v>
      </c>
      <c r="G41" s="59">
        <v>0</v>
      </c>
      <c r="H41" s="58"/>
      <c r="I41" s="527" t="str">
        <f>IF(F41=0,"nerozp.",G41/F41)</f>
        <v>nerozp.</v>
      </c>
    </row>
    <row r="42" spans="1:11" ht="16.5" x14ac:dyDescent="0.35">
      <c r="A42" s="62" t="s">
        <v>15</v>
      </c>
      <c r="B42" s="61"/>
      <c r="C42" s="60"/>
      <c r="D42" s="5"/>
      <c r="E42" s="5"/>
      <c r="F42" s="59">
        <v>1071367</v>
      </c>
      <c r="G42" s="59">
        <v>1071367</v>
      </c>
      <c r="H42" s="58"/>
      <c r="I42" s="527">
        <f>IF(F42=0,"nerozp.",G42/F42)</f>
        <v>1</v>
      </c>
    </row>
    <row r="43" spans="1:11" ht="16.5" x14ac:dyDescent="0.35">
      <c r="A43" s="62" t="s">
        <v>14</v>
      </c>
      <c r="B43" s="61"/>
      <c r="C43" s="60"/>
      <c r="D43" s="5"/>
      <c r="E43" s="5"/>
      <c r="F43" s="59">
        <v>0</v>
      </c>
      <c r="G43" s="59">
        <v>0</v>
      </c>
      <c r="H43" s="58"/>
      <c r="I43" s="527" t="str">
        <f>IF(F43=0,"nerozp.",G43/F43)</f>
        <v>nerozp.</v>
      </c>
    </row>
    <row r="44" spans="1:11" ht="36" customHeight="1" x14ac:dyDescent="0.2">
      <c r="A44" s="520" t="s">
        <v>13</v>
      </c>
      <c r="B44" s="677" t="s">
        <v>325</v>
      </c>
      <c r="C44" s="678"/>
      <c r="D44" s="678"/>
      <c r="E44" s="678"/>
      <c r="F44" s="678"/>
      <c r="G44" s="678"/>
      <c r="H44" s="678"/>
      <c r="I44" s="678"/>
    </row>
    <row r="45" spans="1:11" ht="26.25" customHeight="1" x14ac:dyDescent="0.25">
      <c r="A45" s="53"/>
      <c r="B45" s="666" t="s">
        <v>326</v>
      </c>
      <c r="C45" s="672"/>
      <c r="D45" s="672"/>
      <c r="E45" s="672"/>
      <c r="F45" s="672"/>
      <c r="G45" s="672"/>
      <c r="H45" s="672"/>
      <c r="I45" s="672"/>
    </row>
    <row r="46" spans="1:11" ht="16.5" hidden="1" x14ac:dyDescent="0.35">
      <c r="A46" s="53"/>
      <c r="B46" s="52"/>
      <c r="C46" s="51"/>
      <c r="D46" s="50"/>
      <c r="E46" s="50"/>
      <c r="F46" s="49"/>
      <c r="G46" s="49"/>
      <c r="H46" s="48"/>
      <c r="I46" s="47"/>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14567</v>
      </c>
      <c r="F52" s="24">
        <v>0</v>
      </c>
      <c r="G52" s="23">
        <v>4035</v>
      </c>
      <c r="H52" s="23">
        <f>E52+F52-G52</f>
        <v>10532</v>
      </c>
      <c r="I52" s="22">
        <v>10532</v>
      </c>
    </row>
    <row r="53" spans="1:9" x14ac:dyDescent="0.2">
      <c r="A53" s="21"/>
      <c r="B53" s="20"/>
      <c r="C53" s="20" t="s">
        <v>3</v>
      </c>
      <c r="D53" s="20"/>
      <c r="E53" s="19">
        <v>29217.51</v>
      </c>
      <c r="F53" s="18">
        <v>431219.51</v>
      </c>
      <c r="G53" s="17">
        <v>405049</v>
      </c>
      <c r="H53" s="17">
        <f>E53+F53-G53</f>
        <v>55388.020000000019</v>
      </c>
      <c r="I53" s="584">
        <v>54714.46</v>
      </c>
    </row>
    <row r="54" spans="1:9" x14ac:dyDescent="0.2">
      <c r="A54" s="21"/>
      <c r="B54" s="20"/>
      <c r="C54" s="20" t="s">
        <v>2</v>
      </c>
      <c r="D54" s="20"/>
      <c r="E54" s="19">
        <v>304609.59999999998</v>
      </c>
      <c r="F54" s="18">
        <v>315523.75</v>
      </c>
      <c r="G54" s="17">
        <v>0</v>
      </c>
      <c r="H54" s="17">
        <f>E54+F54-G54</f>
        <v>620133.35</v>
      </c>
      <c r="I54" s="16">
        <v>620133.35</v>
      </c>
    </row>
    <row r="55" spans="1:9" x14ac:dyDescent="0.2">
      <c r="A55" s="21"/>
      <c r="B55" s="20"/>
      <c r="C55" s="20" t="s">
        <v>1</v>
      </c>
      <c r="D55" s="20"/>
      <c r="E55" s="19">
        <v>497643.4</v>
      </c>
      <c r="F55" s="18">
        <v>3450746.3999999994</v>
      </c>
      <c r="G55" s="17">
        <v>2456959</v>
      </c>
      <c r="H55" s="17">
        <f>E55+F55-G55</f>
        <v>1491430.7999999993</v>
      </c>
      <c r="I55" s="16">
        <v>1491430.8</v>
      </c>
    </row>
    <row r="56" spans="1:9" ht="18.75" thickBot="1" x14ac:dyDescent="0.4">
      <c r="A56" s="15" t="s">
        <v>0</v>
      </c>
      <c r="B56" s="14"/>
      <c r="C56" s="14"/>
      <c r="D56" s="14"/>
      <c r="E56" s="13">
        <f>SUM(E52:E55)</f>
        <v>846037.51</v>
      </c>
      <c r="F56" s="12">
        <f>SUM(F52:F55)</f>
        <v>4197489.6599999992</v>
      </c>
      <c r="G56" s="12">
        <f>SUM(G52:G55)</f>
        <v>2866043</v>
      </c>
      <c r="H56" s="12">
        <f>SUM(H52:H55)</f>
        <v>2177484.1699999995</v>
      </c>
      <c r="I56" s="11">
        <f>SUM(I52:I55)</f>
        <v>2176810.61</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6">
    <mergeCell ref="F49:F50"/>
    <mergeCell ref="E6:G6"/>
    <mergeCell ref="E7:I7"/>
    <mergeCell ref="H13:I13"/>
    <mergeCell ref="H47:I47"/>
    <mergeCell ref="C33:F33"/>
    <mergeCell ref="A34:I34"/>
    <mergeCell ref="A35:I35"/>
    <mergeCell ref="A36:I36"/>
    <mergeCell ref="B44:I44"/>
    <mergeCell ref="B45:I45"/>
    <mergeCell ref="A2:D2"/>
    <mergeCell ref="E3:I3"/>
    <mergeCell ref="E2:I2"/>
    <mergeCell ref="E5:I5"/>
    <mergeCell ref="E4:I4"/>
  </mergeCells>
  <conditionalFormatting sqref="I46">
    <cfRule type="cellIs" dxfId="304" priority="8" stopIfTrue="1" operator="greaterThan">
      <formula>1</formula>
    </cfRule>
  </conditionalFormatting>
  <conditionalFormatting sqref="H52:H55">
    <cfRule type="cellIs" dxfId="303" priority="11" stopIfTrue="1" operator="notEqual">
      <formula>E52+F52-G52</formula>
    </cfRule>
  </conditionalFormatting>
  <conditionalFormatting sqref="I56">
    <cfRule type="cellIs" dxfId="302" priority="12" stopIfTrue="1" operator="notEqual">
      <formula>$I$52+$I$53+$I$54+$I$55</formula>
    </cfRule>
  </conditionalFormatting>
  <conditionalFormatting sqref="H56">
    <cfRule type="cellIs" dxfId="301" priority="13" stopIfTrue="1" operator="notEqual">
      <formula>E56+F56-G56</formula>
    </cfRule>
    <cfRule type="cellIs" dxfId="300" priority="14" stopIfTrue="1" operator="notEqual">
      <formula>SUM($H$52:$H$55)</formula>
    </cfRule>
  </conditionalFormatting>
  <conditionalFormatting sqref="G18 G16">
    <cfRule type="cellIs" dxfId="299" priority="15" stopIfTrue="1" operator="notEqual">
      <formula>H16+I16</formula>
    </cfRule>
  </conditionalFormatting>
  <conditionalFormatting sqref="G24">
    <cfRule type="cellIs" dxfId="298" priority="16" stopIfTrue="1" operator="notEqual">
      <formula>ROUND(H24+I24,2)</formula>
    </cfRule>
  </conditionalFormatting>
  <conditionalFormatting sqref="H24">
    <cfRule type="cellIs" dxfId="297" priority="17" stopIfTrue="1" operator="notEqual">
      <formula>$H$18-$H$16</formula>
    </cfRule>
  </conditionalFormatting>
  <conditionalFormatting sqref="G23">
    <cfRule type="cellIs" dxfId="296" priority="6" stopIfTrue="1" operator="notEqual">
      <formula>ROUND(H23+I23,2)</formula>
    </cfRule>
  </conditionalFormatting>
  <conditionalFormatting sqref="J39">
    <cfRule type="cellIs" dxfId="295" priority="4" operator="greaterThan">
      <formula>0</formula>
    </cfRule>
    <cfRule type="cellIs" dxfId="294" priority="5" operator="lessThan">
      <formula>0</formula>
    </cfRule>
  </conditionalFormatting>
  <conditionalFormatting sqref="J40">
    <cfRule type="cellIs" dxfId="293" priority="2" operator="greaterThan">
      <formula>0</formula>
    </cfRule>
    <cfRule type="cellIs" dxfId="292" priority="3" operator="lessThan">
      <formula>0</formula>
    </cfRule>
  </conditionalFormatting>
  <conditionalFormatting sqref="I24">
    <cfRule type="cellIs" dxfId="291"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9.140625" style="1"/>
    <col min="11" max="11" width="10.140625" style="1" bestFit="1" customWidth="1"/>
    <col min="12" max="16384" width="9.140625" style="1"/>
  </cols>
  <sheetData>
    <row r="1" spans="1:11" ht="19.5" x14ac:dyDescent="0.4">
      <c r="A1" s="134" t="s">
        <v>52</v>
      </c>
      <c r="B1" s="133"/>
      <c r="C1" s="133"/>
      <c r="D1" s="133"/>
    </row>
    <row r="2" spans="1:11" ht="19.5" x14ac:dyDescent="0.4">
      <c r="A2" s="638" t="s">
        <v>51</v>
      </c>
      <c r="B2" s="638"/>
      <c r="C2" s="638"/>
      <c r="D2" s="638"/>
      <c r="E2" s="640" t="s">
        <v>132</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218</v>
      </c>
      <c r="F4" s="642"/>
      <c r="G4" s="642"/>
      <c r="H4" s="642"/>
      <c r="I4" s="642"/>
    </row>
    <row r="5" spans="1:11" ht="9" customHeight="1" x14ac:dyDescent="0.25">
      <c r="A5" s="130"/>
      <c r="E5" s="639" t="s">
        <v>49</v>
      </c>
      <c r="F5" s="639"/>
      <c r="G5" s="639"/>
      <c r="H5" s="639"/>
      <c r="I5" s="639"/>
    </row>
    <row r="6" spans="1:11" ht="19.5" x14ac:dyDescent="0.4">
      <c r="A6" s="128" t="s">
        <v>48</v>
      </c>
      <c r="E6" s="641" t="s">
        <v>219</v>
      </c>
      <c r="F6" s="641"/>
      <c r="G6" s="641"/>
      <c r="H6" s="128" t="s">
        <v>47</v>
      </c>
      <c r="I6" s="129" t="s">
        <v>220</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24098000</v>
      </c>
      <c r="F16" s="107">
        <v>24122389</v>
      </c>
      <c r="G16" s="104">
        <f>H16+I16</f>
        <v>24808768.169999998</v>
      </c>
      <c r="H16" s="79">
        <v>24808768.169999998</v>
      </c>
      <c r="I16" s="79">
        <v>0</v>
      </c>
    </row>
    <row r="17" spans="1:9" ht="14.25" x14ac:dyDescent="0.3">
      <c r="A17" s="112"/>
      <c r="B17" s="111"/>
      <c r="C17" s="111"/>
      <c r="D17" s="111"/>
      <c r="E17" s="110"/>
      <c r="F17" s="109"/>
    </row>
    <row r="18" spans="1:9" ht="19.5" x14ac:dyDescent="0.4">
      <c r="A18" s="108" t="s">
        <v>35</v>
      </c>
      <c r="B18" s="97"/>
      <c r="C18" s="97"/>
      <c r="D18" s="97"/>
      <c r="E18" s="79">
        <v>22815000</v>
      </c>
      <c r="F18" s="107">
        <v>23844389</v>
      </c>
      <c r="G18" s="104">
        <f>H18+I18</f>
        <v>24808768.170000002</v>
      </c>
      <c r="H18" s="79">
        <v>24808768.170000002</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3.7252902984619141E-9</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13144000</v>
      </c>
      <c r="G39" s="59">
        <v>13552574.17</v>
      </c>
      <c r="H39" s="58"/>
      <c r="I39" s="57">
        <f>IF(F39=0,"nerozp.",G39/F39)</f>
        <v>1.0310844621119903</v>
      </c>
      <c r="J39" s="66"/>
      <c r="K39" s="64"/>
    </row>
    <row r="40" spans="1:11" ht="16.5" x14ac:dyDescent="0.35">
      <c r="A40" s="62" t="s">
        <v>17</v>
      </c>
      <c r="B40" s="61"/>
      <c r="C40" s="60"/>
      <c r="D40" s="63"/>
      <c r="E40" s="63"/>
      <c r="F40" s="59">
        <v>728389</v>
      </c>
      <c r="G40" s="59">
        <v>730477</v>
      </c>
      <c r="H40" s="58"/>
      <c r="I40" s="57">
        <f>IF(F40=0,"nerozp.",G40/F40)</f>
        <v>1.0028666001271298</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546792</v>
      </c>
      <c r="G42" s="59">
        <v>546792</v>
      </c>
      <c r="H42" s="58"/>
      <c r="I42" s="57">
        <f>IF(F42=0,"nerozp.",G42/F42)</f>
        <v>1</v>
      </c>
    </row>
    <row r="43" spans="1:11" ht="16.5" x14ac:dyDescent="0.35">
      <c r="A43" s="62" t="s">
        <v>14</v>
      </c>
      <c r="B43" s="61"/>
      <c r="C43" s="60"/>
      <c r="D43" s="5"/>
      <c r="E43" s="5"/>
      <c r="F43" s="59">
        <v>0</v>
      </c>
      <c r="G43" s="59">
        <v>0</v>
      </c>
      <c r="H43" s="58"/>
      <c r="I43" s="57" t="str">
        <f>IF(F43=0,"nerozp.",G43/F43)</f>
        <v>nerozp.</v>
      </c>
      <c r="K43" s="500"/>
    </row>
    <row r="44" spans="1:11" ht="14.25" x14ac:dyDescent="0.2">
      <c r="A44" s="56" t="s">
        <v>13</v>
      </c>
      <c r="B44" s="55" t="s">
        <v>327</v>
      </c>
      <c r="C44" s="54"/>
      <c r="D44" s="50"/>
      <c r="E44" s="50"/>
      <c r="F44" s="49"/>
      <c r="G44" s="49"/>
      <c r="H44" s="48"/>
      <c r="I44" s="47"/>
    </row>
    <row r="45" spans="1:11" ht="24.75" customHeight="1" x14ac:dyDescent="0.2">
      <c r="A45" s="53"/>
      <c r="B45" s="679" t="s">
        <v>359</v>
      </c>
      <c r="C45" s="680"/>
      <c r="D45" s="680"/>
      <c r="E45" s="680"/>
      <c r="F45" s="680"/>
      <c r="G45" s="680"/>
      <c r="H45" s="680"/>
      <c r="I45" s="680"/>
    </row>
    <row r="46" spans="1:11" ht="24.75" customHeight="1" x14ac:dyDescent="0.2">
      <c r="A46" s="53"/>
      <c r="B46" s="680"/>
      <c r="C46" s="680"/>
      <c r="D46" s="680"/>
      <c r="E46" s="680"/>
      <c r="F46" s="680"/>
      <c r="G46" s="680"/>
      <c r="H46" s="680"/>
      <c r="I46" s="680"/>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14270</v>
      </c>
      <c r="F52" s="24">
        <v>0</v>
      </c>
      <c r="G52" s="23">
        <v>0</v>
      </c>
      <c r="H52" s="23">
        <f>E52+F52-G52</f>
        <v>14270</v>
      </c>
      <c r="I52" s="22">
        <v>14270</v>
      </c>
    </row>
    <row r="53" spans="1:9" x14ac:dyDescent="0.2">
      <c r="A53" s="21"/>
      <c r="B53" s="20"/>
      <c r="C53" s="20" t="s">
        <v>3</v>
      </c>
      <c r="D53" s="20"/>
      <c r="E53" s="19">
        <v>90369.39</v>
      </c>
      <c r="F53" s="18">
        <v>134651</v>
      </c>
      <c r="G53" s="17">
        <v>150391</v>
      </c>
      <c r="H53" s="17">
        <f>E53+F53-G53</f>
        <v>74629.390000000014</v>
      </c>
      <c r="I53" s="584">
        <v>59063.89</v>
      </c>
    </row>
    <row r="54" spans="1:9" x14ac:dyDescent="0.2">
      <c r="A54" s="21"/>
      <c r="B54" s="20"/>
      <c r="C54" s="20" t="s">
        <v>2</v>
      </c>
      <c r="D54" s="20"/>
      <c r="E54" s="19">
        <v>774811.5</v>
      </c>
      <c r="F54" s="18">
        <v>340507.61000000004</v>
      </c>
      <c r="G54" s="17">
        <v>137815.5</v>
      </c>
      <c r="H54" s="17">
        <f>E54+F54-G54</f>
        <v>977503.6100000001</v>
      </c>
      <c r="I54" s="16">
        <v>977503.6100000001</v>
      </c>
    </row>
    <row r="55" spans="1:9" x14ac:dyDescent="0.2">
      <c r="A55" s="21"/>
      <c r="B55" s="20"/>
      <c r="C55" s="20" t="s">
        <v>1</v>
      </c>
      <c r="D55" s="20"/>
      <c r="E55" s="19">
        <v>183489.05</v>
      </c>
      <c r="F55" s="18">
        <v>730476.99999999977</v>
      </c>
      <c r="G55" s="17">
        <v>698112</v>
      </c>
      <c r="H55" s="17">
        <f>E55+F55-G55</f>
        <v>215854.04999999981</v>
      </c>
      <c r="I55" s="16">
        <v>215854.05</v>
      </c>
    </row>
    <row r="56" spans="1:9" ht="18.75" thickBot="1" x14ac:dyDescent="0.4">
      <c r="A56" s="15" t="s">
        <v>0</v>
      </c>
      <c r="B56" s="14"/>
      <c r="C56" s="14"/>
      <c r="D56" s="14"/>
      <c r="E56" s="13">
        <f>SUM(E52:E55)</f>
        <v>1062939.94</v>
      </c>
      <c r="F56" s="12">
        <f>SUM(F52:F55)</f>
        <v>1205635.6099999999</v>
      </c>
      <c r="G56" s="12">
        <f>SUM(G52:G55)</f>
        <v>986318.5</v>
      </c>
      <c r="H56" s="12">
        <f>SUM(H52:H55)</f>
        <v>1282257.0499999998</v>
      </c>
      <c r="I56" s="11">
        <f>SUM(I52:I55)</f>
        <v>1266691.55</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290" priority="8" stopIfTrue="1" operator="greaterThan">
      <formula>1</formula>
    </cfRule>
  </conditionalFormatting>
  <conditionalFormatting sqref="H52:H55">
    <cfRule type="cellIs" dxfId="289" priority="11" stopIfTrue="1" operator="notEqual">
      <formula>E52+F52-G52</formula>
    </cfRule>
  </conditionalFormatting>
  <conditionalFormatting sqref="I56">
    <cfRule type="cellIs" dxfId="288" priority="12" stopIfTrue="1" operator="notEqual">
      <formula>$I$52+$I$53+$I$54+$I$55</formula>
    </cfRule>
  </conditionalFormatting>
  <conditionalFormatting sqref="H56">
    <cfRule type="cellIs" dxfId="287" priority="13" stopIfTrue="1" operator="notEqual">
      <formula>E56+F56-G56</formula>
    </cfRule>
    <cfRule type="cellIs" dxfId="286" priority="14" stopIfTrue="1" operator="notEqual">
      <formula>SUM($H$52:$H$55)</formula>
    </cfRule>
  </conditionalFormatting>
  <conditionalFormatting sqref="G18 G16">
    <cfRule type="cellIs" dxfId="285" priority="15" stopIfTrue="1" operator="notEqual">
      <formula>H16+I16</formula>
    </cfRule>
  </conditionalFormatting>
  <conditionalFormatting sqref="G24">
    <cfRule type="cellIs" dxfId="284" priority="16" stopIfTrue="1" operator="notEqual">
      <formula>ROUND(H24+I24,2)</formula>
    </cfRule>
  </conditionalFormatting>
  <conditionalFormatting sqref="H24">
    <cfRule type="cellIs" dxfId="283" priority="17" stopIfTrue="1" operator="notEqual">
      <formula>$H$18-$H$16-$H$22</formula>
    </cfRule>
  </conditionalFormatting>
  <conditionalFormatting sqref="G23">
    <cfRule type="cellIs" dxfId="282" priority="6" stopIfTrue="1" operator="notEqual">
      <formula>ROUND(H23+I23,2)</formula>
    </cfRule>
  </conditionalFormatting>
  <conditionalFormatting sqref="J39">
    <cfRule type="cellIs" dxfId="281" priority="4" operator="greaterThan">
      <formula>0</formula>
    </cfRule>
    <cfRule type="cellIs" dxfId="280" priority="5" operator="lessThan">
      <formula>0</formula>
    </cfRule>
  </conditionalFormatting>
  <conditionalFormatting sqref="J40">
    <cfRule type="cellIs" dxfId="279" priority="2" operator="greaterThan">
      <formula>0</formula>
    </cfRule>
    <cfRule type="cellIs" dxfId="278" priority="3" operator="lessThan">
      <formula>0</formula>
    </cfRule>
  </conditionalFormatting>
  <conditionalFormatting sqref="I24">
    <cfRule type="cellIs" dxfId="277"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221</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222</v>
      </c>
      <c r="F4" s="642"/>
      <c r="G4" s="642"/>
      <c r="H4" s="642"/>
      <c r="I4" s="642"/>
    </row>
    <row r="5" spans="1:11" ht="9" customHeight="1" x14ac:dyDescent="0.25">
      <c r="A5" s="130"/>
      <c r="E5" s="639" t="s">
        <v>49</v>
      </c>
      <c r="F5" s="639"/>
      <c r="G5" s="639"/>
      <c r="H5" s="639"/>
      <c r="I5" s="639"/>
    </row>
    <row r="6" spans="1:11" ht="19.5" x14ac:dyDescent="0.4">
      <c r="A6" s="128" t="s">
        <v>48</v>
      </c>
      <c r="E6" s="641" t="s">
        <v>223</v>
      </c>
      <c r="F6" s="641"/>
      <c r="G6" s="641"/>
      <c r="H6" s="128" t="s">
        <v>47</v>
      </c>
      <c r="I6" s="129" t="s">
        <v>224</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63779000</v>
      </c>
      <c r="F16" s="107">
        <v>63888520</v>
      </c>
      <c r="G16" s="104">
        <f>H16+I16</f>
        <v>63822579.269999996</v>
      </c>
      <c r="H16" s="79">
        <v>63743134.979999997</v>
      </c>
      <c r="I16" s="79">
        <v>79444.290000000008</v>
      </c>
    </row>
    <row r="17" spans="1:9" ht="14.25" x14ac:dyDescent="0.3">
      <c r="A17" s="112"/>
      <c r="B17" s="111"/>
      <c r="C17" s="111"/>
      <c r="D17" s="111"/>
      <c r="E17" s="110"/>
      <c r="F17" s="109"/>
    </row>
    <row r="18" spans="1:9" ht="19.5" x14ac:dyDescent="0.4">
      <c r="A18" s="108" t="s">
        <v>35</v>
      </c>
      <c r="B18" s="97"/>
      <c r="C18" s="97"/>
      <c r="D18" s="97"/>
      <c r="E18" s="79">
        <v>60586000</v>
      </c>
      <c r="F18" s="107">
        <v>63888520</v>
      </c>
      <c r="G18" s="104">
        <f>H18+I18</f>
        <v>63816694.980000004</v>
      </c>
      <c r="H18" s="79">
        <v>63743134.980000004</v>
      </c>
      <c r="I18" s="79">
        <v>73560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-5884.29</v>
      </c>
      <c r="H24" s="87">
        <f>H18-H16-H22</f>
        <v>7.4505805969238281E-9</v>
      </c>
      <c r="I24" s="87">
        <f>I18-I16-I22</f>
        <v>-5884.2900000000081</v>
      </c>
    </row>
    <row r="25" spans="1:9" ht="15" x14ac:dyDescent="0.3">
      <c r="A25" s="525" t="s">
        <v>31</v>
      </c>
      <c r="B25" s="86"/>
      <c r="C25" s="86"/>
      <c r="D25" s="86"/>
      <c r="E25" s="86"/>
      <c r="F25" s="86"/>
      <c r="G25" s="85">
        <v>-5884.29</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81" t="s">
        <v>353</v>
      </c>
      <c r="B34" s="682"/>
      <c r="C34" s="682"/>
      <c r="D34" s="682"/>
      <c r="E34" s="682"/>
      <c r="F34" s="682"/>
      <c r="G34" s="682"/>
      <c r="H34" s="682"/>
      <c r="I34" s="682"/>
    </row>
    <row r="35" spans="1:11" x14ac:dyDescent="0.2">
      <c r="A35" s="682"/>
      <c r="B35" s="682"/>
      <c r="C35" s="682"/>
      <c r="D35" s="682"/>
      <c r="E35" s="682"/>
      <c r="F35" s="682"/>
      <c r="G35" s="682"/>
      <c r="H35" s="682"/>
      <c r="I35" s="682"/>
    </row>
    <row r="36" spans="1:11" ht="24.75" customHeight="1" x14ac:dyDescent="0.2">
      <c r="A36" s="682"/>
      <c r="B36" s="682"/>
      <c r="C36" s="682"/>
      <c r="D36" s="682"/>
      <c r="E36" s="682"/>
      <c r="F36" s="682"/>
      <c r="G36" s="682"/>
      <c r="H36" s="682"/>
      <c r="I36" s="682"/>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33029171</v>
      </c>
      <c r="G39" s="59">
        <v>33025950</v>
      </c>
      <c r="H39" s="58"/>
      <c r="I39" s="57">
        <f>IF(F39=0,"nerozp.",G39/F39)</f>
        <v>0.99990248014399152</v>
      </c>
      <c r="J39" s="66"/>
      <c r="K39" s="64"/>
    </row>
    <row r="40" spans="1:11" ht="16.5" x14ac:dyDescent="0.35">
      <c r="A40" s="62" t="s">
        <v>17</v>
      </c>
      <c r="B40" s="61"/>
      <c r="C40" s="60"/>
      <c r="D40" s="63"/>
      <c r="E40" s="63"/>
      <c r="F40" s="59">
        <v>2300409</v>
      </c>
      <c r="G40" s="59">
        <v>2291656.83</v>
      </c>
      <c r="H40" s="58"/>
      <c r="I40" s="57">
        <f>IF(F40=0,"nerozp.",G40/F40)</f>
        <v>0.99619538525540463</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1743409</v>
      </c>
      <c r="G42" s="59">
        <v>1743409</v>
      </c>
      <c r="H42" s="58"/>
      <c r="I42" s="57">
        <f>IF(F42=0,"nerozp.",G42/F42)</f>
        <v>1</v>
      </c>
    </row>
    <row r="43" spans="1:11" ht="16.5" x14ac:dyDescent="0.35">
      <c r="A43" s="62" t="s">
        <v>14</v>
      </c>
      <c r="B43" s="61"/>
      <c r="C43" s="60"/>
      <c r="D43" s="5"/>
      <c r="E43" s="5"/>
      <c r="F43" s="59">
        <v>0</v>
      </c>
      <c r="G43" s="59">
        <v>0</v>
      </c>
      <c r="H43" s="58"/>
      <c r="I43" s="57" t="str">
        <f>IF(F43=0,"nerozp.",G43/F43)</f>
        <v>nerozp.</v>
      </c>
    </row>
    <row r="44" spans="1:11" x14ac:dyDescent="0.2">
      <c r="A44" s="56" t="s">
        <v>13</v>
      </c>
      <c r="B44" s="683" t="s">
        <v>354</v>
      </c>
      <c r="C44" s="672"/>
      <c r="D44" s="672"/>
      <c r="E44" s="672"/>
      <c r="F44" s="672"/>
      <c r="G44" s="672"/>
      <c r="H44" s="672"/>
      <c r="I44" s="672"/>
    </row>
    <row r="45" spans="1:11" x14ac:dyDescent="0.2">
      <c r="A45" s="53"/>
      <c r="B45" s="672"/>
      <c r="C45" s="672"/>
      <c r="D45" s="672"/>
      <c r="E45" s="672"/>
      <c r="F45" s="672"/>
      <c r="G45" s="672"/>
      <c r="H45" s="672"/>
      <c r="I45" s="672"/>
    </row>
    <row r="46" spans="1:11" ht="16.5" x14ac:dyDescent="0.35">
      <c r="A46" s="53"/>
      <c r="B46" s="52"/>
      <c r="C46" s="51"/>
      <c r="D46" s="50"/>
      <c r="E46" s="50"/>
      <c r="F46" s="49"/>
      <c r="G46" s="49"/>
      <c r="H46" s="48"/>
      <c r="I46" s="47"/>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52000</v>
      </c>
      <c r="F52" s="24">
        <v>0</v>
      </c>
      <c r="G52" s="23">
        <v>0</v>
      </c>
      <c r="H52" s="23">
        <f>E52+F52-G52</f>
        <v>52000</v>
      </c>
      <c r="I52" s="22">
        <v>52000</v>
      </c>
    </row>
    <row r="53" spans="1:9" x14ac:dyDescent="0.2">
      <c r="A53" s="21"/>
      <c r="B53" s="20"/>
      <c r="C53" s="20" t="s">
        <v>3</v>
      </c>
      <c r="D53" s="20"/>
      <c r="E53" s="19">
        <v>787533.29</v>
      </c>
      <c r="F53" s="18">
        <v>327457.66999999993</v>
      </c>
      <c r="G53" s="17">
        <v>474495</v>
      </c>
      <c r="H53" s="17">
        <f>E53+F53-G53</f>
        <v>640495.96</v>
      </c>
      <c r="I53" s="516">
        <v>442402.79</v>
      </c>
    </row>
    <row r="54" spans="1:9" x14ac:dyDescent="0.2">
      <c r="A54" s="21"/>
      <c r="B54" s="20"/>
      <c r="C54" s="20" t="s">
        <v>2</v>
      </c>
      <c r="D54" s="20"/>
      <c r="E54" s="19">
        <v>471404.38</v>
      </c>
      <c r="F54" s="18">
        <v>-26439.37000000001</v>
      </c>
      <c r="G54" s="17">
        <v>221181</v>
      </c>
      <c r="H54" s="17">
        <f>E54+F54-G54</f>
        <v>223784.01</v>
      </c>
      <c r="I54" s="16">
        <v>223784.01</v>
      </c>
    </row>
    <row r="55" spans="1:9" x14ac:dyDescent="0.2">
      <c r="A55" s="21"/>
      <c r="B55" s="20"/>
      <c r="C55" s="20" t="s">
        <v>1</v>
      </c>
      <c r="D55" s="20"/>
      <c r="E55" s="19">
        <v>193021.07</v>
      </c>
      <c r="F55" s="18">
        <v>2300161.0000000005</v>
      </c>
      <c r="G55" s="17">
        <v>2323909</v>
      </c>
      <c r="H55" s="17">
        <f>E55+F55-G55</f>
        <v>169273.0700000003</v>
      </c>
      <c r="I55" s="16">
        <v>224151.07</v>
      </c>
    </row>
    <row r="56" spans="1:9" ht="18.75" thickBot="1" x14ac:dyDescent="0.4">
      <c r="A56" s="15" t="s">
        <v>0</v>
      </c>
      <c r="B56" s="14"/>
      <c r="C56" s="14"/>
      <c r="D56" s="14"/>
      <c r="E56" s="13">
        <f>SUM(E52:E55)</f>
        <v>1503958.74</v>
      </c>
      <c r="F56" s="12">
        <f>SUM(F52:F55)</f>
        <v>2601179.3000000003</v>
      </c>
      <c r="G56" s="12">
        <f>SUM(G52:G55)</f>
        <v>3019585</v>
      </c>
      <c r="H56" s="12">
        <f>SUM(H52:H55)</f>
        <v>1085553.0400000003</v>
      </c>
      <c r="I56" s="11">
        <f>SUM(I52:I55)</f>
        <v>942337.87000000011</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4:I45"/>
    <mergeCell ref="A2:D2"/>
    <mergeCell ref="E3:I3"/>
    <mergeCell ref="E2:I2"/>
    <mergeCell ref="E5:I5"/>
    <mergeCell ref="E4:I4"/>
  </mergeCells>
  <conditionalFormatting sqref="I46">
    <cfRule type="cellIs" dxfId="276" priority="9" stopIfTrue="1" operator="greaterThan">
      <formula>1</formula>
    </cfRule>
  </conditionalFormatting>
  <conditionalFormatting sqref="H52:H55">
    <cfRule type="cellIs" dxfId="275" priority="12" stopIfTrue="1" operator="notEqual">
      <formula>E52+F52-G52</formula>
    </cfRule>
  </conditionalFormatting>
  <conditionalFormatting sqref="I56">
    <cfRule type="cellIs" dxfId="274" priority="13" stopIfTrue="1" operator="notEqual">
      <formula>$I$52+$I$53+$I$54+$I$55</formula>
    </cfRule>
  </conditionalFormatting>
  <conditionalFormatting sqref="H56">
    <cfRule type="cellIs" dxfId="273" priority="14" stopIfTrue="1" operator="notEqual">
      <formula>E56+F56-G56</formula>
    </cfRule>
    <cfRule type="cellIs" dxfId="272" priority="15" stopIfTrue="1" operator="notEqual">
      <formula>SUM($H$52:$H$55)</formula>
    </cfRule>
  </conditionalFormatting>
  <conditionalFormatting sqref="G18 G16">
    <cfRule type="cellIs" dxfId="271" priority="16" stopIfTrue="1" operator="notEqual">
      <formula>H16+I16</formula>
    </cfRule>
  </conditionalFormatting>
  <conditionalFormatting sqref="G24">
    <cfRule type="cellIs" dxfId="270" priority="17" stopIfTrue="1" operator="notEqual">
      <formula>ROUND(H24+I24,2)</formula>
    </cfRule>
  </conditionalFormatting>
  <conditionalFormatting sqref="H24">
    <cfRule type="cellIs" dxfId="269" priority="18" stopIfTrue="1" operator="notEqual">
      <formula>$H$18-$H$16-$H$22</formula>
    </cfRule>
  </conditionalFormatting>
  <conditionalFormatting sqref="G23">
    <cfRule type="cellIs" dxfId="268" priority="7" stopIfTrue="1" operator="notEqual">
      <formula>ROUND(H23+I23,2)</formula>
    </cfRule>
  </conditionalFormatting>
  <conditionalFormatting sqref="J39">
    <cfRule type="cellIs" dxfId="267" priority="5" operator="greaterThan">
      <formula>0</formula>
    </cfRule>
    <cfRule type="cellIs" dxfId="266" priority="6" operator="lessThan">
      <formula>0</formula>
    </cfRule>
  </conditionalFormatting>
  <conditionalFormatting sqref="J40">
    <cfRule type="cellIs" dxfId="265" priority="3" operator="greaterThan">
      <formula>0</formula>
    </cfRule>
    <cfRule type="cellIs" dxfId="264" priority="4" operator="lessThan">
      <formula>0</formula>
    </cfRule>
  </conditionalFormatting>
  <conditionalFormatting sqref="I24">
    <cfRule type="cellIs" dxfId="263" priority="2"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13.140625" style="1" customWidth="1"/>
    <col min="11" max="16384" width="9.140625" style="1"/>
  </cols>
  <sheetData>
    <row r="1" spans="1:11" ht="19.5" x14ac:dyDescent="0.4">
      <c r="A1" s="134" t="s">
        <v>52</v>
      </c>
      <c r="B1" s="133"/>
      <c r="C1" s="133"/>
      <c r="D1" s="133"/>
    </row>
    <row r="2" spans="1:11" ht="19.5" x14ac:dyDescent="0.4">
      <c r="A2" s="638" t="s">
        <v>51</v>
      </c>
      <c r="B2" s="638"/>
      <c r="C2" s="638"/>
      <c r="D2" s="638"/>
      <c r="E2" s="640" t="s">
        <v>125</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225</v>
      </c>
      <c r="F4" s="642"/>
      <c r="G4" s="642"/>
      <c r="H4" s="642"/>
      <c r="I4" s="642"/>
    </row>
    <row r="5" spans="1:11" ht="9" customHeight="1" x14ac:dyDescent="0.25">
      <c r="A5" s="130"/>
      <c r="E5" s="639" t="s">
        <v>49</v>
      </c>
      <c r="F5" s="639"/>
      <c r="G5" s="639"/>
      <c r="H5" s="639"/>
      <c r="I5" s="639"/>
    </row>
    <row r="6" spans="1:11" ht="19.5" x14ac:dyDescent="0.4">
      <c r="A6" s="128" t="s">
        <v>48</v>
      </c>
      <c r="E6" s="641" t="s">
        <v>226</v>
      </c>
      <c r="F6" s="641"/>
      <c r="G6" s="641"/>
      <c r="H6" s="128" t="s">
        <v>47</v>
      </c>
      <c r="I6" s="129" t="s">
        <v>227</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19970000</v>
      </c>
      <c r="F16" s="107">
        <v>17946255.579999998</v>
      </c>
      <c r="G16" s="104">
        <f>H16+I16</f>
        <v>17934341.969999999</v>
      </c>
      <c r="H16" s="79">
        <v>17934341.969999999</v>
      </c>
      <c r="I16" s="79">
        <v>0</v>
      </c>
    </row>
    <row r="17" spans="1:9" ht="14.25" x14ac:dyDescent="0.3">
      <c r="A17" s="112"/>
      <c r="B17" s="111"/>
      <c r="C17" s="111"/>
      <c r="D17" s="111"/>
      <c r="E17" s="110"/>
      <c r="F17" s="109"/>
    </row>
    <row r="18" spans="1:9" ht="19.5" x14ac:dyDescent="0.4">
      <c r="A18" s="108" t="s">
        <v>35</v>
      </c>
      <c r="B18" s="97"/>
      <c r="C18" s="97"/>
      <c r="D18" s="97"/>
      <c r="E18" s="591">
        <f>16223000</f>
        <v>16223000</v>
      </c>
      <c r="F18" s="107">
        <v>17946255.579999998</v>
      </c>
      <c r="G18" s="104">
        <f>H18+I18</f>
        <v>17934341.969999999</v>
      </c>
      <c r="H18" s="79">
        <v>17934341.969999999</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0</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10833000</v>
      </c>
      <c r="G39" s="59">
        <v>10162397</v>
      </c>
      <c r="H39" s="58"/>
      <c r="I39" s="57">
        <f>IF(F39=0,"nerozp.",G39/F39)</f>
        <v>0.9380962798855349</v>
      </c>
      <c r="J39" s="66"/>
      <c r="K39" s="64"/>
    </row>
    <row r="40" spans="1:11" ht="16.5" x14ac:dyDescent="0.35">
      <c r="A40" s="62" t="s">
        <v>17</v>
      </c>
      <c r="B40" s="61"/>
      <c r="C40" s="60"/>
      <c r="D40" s="63"/>
      <c r="E40" s="63"/>
      <c r="F40" s="59">
        <v>291706</v>
      </c>
      <c r="G40" s="59">
        <v>291706</v>
      </c>
      <c r="H40" s="58"/>
      <c r="I40" s="57">
        <f>IF(F40=0,"nerozp.",G40/F40)</f>
        <v>1</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218779</v>
      </c>
      <c r="G42" s="59">
        <v>218779</v>
      </c>
      <c r="H42" s="58"/>
      <c r="I42" s="57">
        <f>IF(F42=0,"nerozp.",G42/F42)</f>
        <v>1</v>
      </c>
    </row>
    <row r="43" spans="1:11" ht="16.5" x14ac:dyDescent="0.35">
      <c r="A43" s="62" t="s">
        <v>14</v>
      </c>
      <c r="B43" s="61"/>
      <c r="C43" s="60"/>
      <c r="D43" s="5"/>
      <c r="E43" s="5"/>
      <c r="F43" s="59">
        <v>0</v>
      </c>
      <c r="G43" s="59">
        <v>0</v>
      </c>
      <c r="H43" s="58"/>
      <c r="I43" s="57" t="str">
        <f>IF(F43=0,"nerozp.",G43/F43)</f>
        <v>nerozp.</v>
      </c>
    </row>
    <row r="44" spans="1:11" x14ac:dyDescent="0.2">
      <c r="A44" s="56" t="s">
        <v>13</v>
      </c>
      <c r="B44" s="684" t="s">
        <v>328</v>
      </c>
      <c r="C44" s="685"/>
      <c r="D44" s="685"/>
      <c r="E44" s="685"/>
      <c r="F44" s="685"/>
      <c r="G44" s="685"/>
      <c r="H44" s="685"/>
      <c r="I44" s="685"/>
    </row>
    <row r="45" spans="1:11" x14ac:dyDescent="0.2">
      <c r="A45" s="53"/>
      <c r="B45" s="685"/>
      <c r="C45" s="685"/>
      <c r="D45" s="685"/>
      <c r="E45" s="685"/>
      <c r="F45" s="685"/>
      <c r="G45" s="685"/>
      <c r="H45" s="685"/>
      <c r="I45" s="685"/>
    </row>
    <row r="46" spans="1:11" x14ac:dyDescent="0.2">
      <c r="A46" s="53"/>
      <c r="B46" s="686"/>
      <c r="C46" s="686"/>
      <c r="D46" s="686"/>
      <c r="E46" s="686"/>
      <c r="F46" s="686"/>
      <c r="G46" s="686"/>
      <c r="H46" s="686"/>
      <c r="I46" s="686"/>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7200</v>
      </c>
      <c r="F52" s="24">
        <v>0</v>
      </c>
      <c r="G52" s="23">
        <v>0</v>
      </c>
      <c r="H52" s="23">
        <f>E52+F52-G52</f>
        <v>7200</v>
      </c>
      <c r="I52" s="22">
        <v>7200</v>
      </c>
    </row>
    <row r="53" spans="1:9" x14ac:dyDescent="0.2">
      <c r="A53" s="21"/>
      <c r="B53" s="20"/>
      <c r="C53" s="20" t="s">
        <v>3</v>
      </c>
      <c r="D53" s="20"/>
      <c r="E53" s="19">
        <v>13378.2</v>
      </c>
      <c r="F53" s="18">
        <v>91146</v>
      </c>
      <c r="G53" s="17">
        <v>76720</v>
      </c>
      <c r="H53" s="17">
        <f>E53+F53-G53</f>
        <v>27804.199999999997</v>
      </c>
      <c r="I53" s="584">
        <v>20585.2</v>
      </c>
    </row>
    <row r="54" spans="1:9" x14ac:dyDescent="0.2">
      <c r="A54" s="21"/>
      <c r="B54" s="20"/>
      <c r="C54" s="20" t="s">
        <v>2</v>
      </c>
      <c r="D54" s="20"/>
      <c r="E54" s="19">
        <v>181090.77</v>
      </c>
      <c r="F54" s="18">
        <v>117586.50999999997</v>
      </c>
      <c r="G54" s="17">
        <v>0</v>
      </c>
      <c r="H54" s="17">
        <f>E54+F54-G54</f>
        <v>298677.27999999997</v>
      </c>
      <c r="I54" s="16">
        <v>298677.28000000003</v>
      </c>
    </row>
    <row r="55" spans="1:9" x14ac:dyDescent="0.2">
      <c r="A55" s="21"/>
      <c r="B55" s="20"/>
      <c r="C55" s="20" t="s">
        <v>1</v>
      </c>
      <c r="D55" s="20"/>
      <c r="E55" s="19">
        <v>538302.73</v>
      </c>
      <c r="F55" s="18">
        <v>991706</v>
      </c>
      <c r="G55" s="17">
        <v>807687</v>
      </c>
      <c r="H55" s="17">
        <f>E55+F55-G55</f>
        <v>722321.73</v>
      </c>
      <c r="I55" s="16">
        <v>722321.73</v>
      </c>
    </row>
    <row r="56" spans="1:9" ht="18.75" thickBot="1" x14ac:dyDescent="0.4">
      <c r="A56" s="15" t="s">
        <v>0</v>
      </c>
      <c r="B56" s="14"/>
      <c r="C56" s="14"/>
      <c r="D56" s="14"/>
      <c r="E56" s="13">
        <f>SUM(E52:E55)</f>
        <v>739971.7</v>
      </c>
      <c r="F56" s="12">
        <f>SUM(F52:F55)</f>
        <v>1200438.51</v>
      </c>
      <c r="G56" s="12">
        <f>SUM(G52:G55)</f>
        <v>884407</v>
      </c>
      <c r="H56" s="12">
        <f>SUM(H52:H55)</f>
        <v>1056003.21</v>
      </c>
      <c r="I56" s="11">
        <f>SUM(I52:I55)</f>
        <v>1048784.21</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4:I46"/>
    <mergeCell ref="A2:D2"/>
    <mergeCell ref="E3:I3"/>
    <mergeCell ref="E2:I2"/>
    <mergeCell ref="E5:I5"/>
    <mergeCell ref="E4:I4"/>
  </mergeCells>
  <conditionalFormatting sqref="H52:H55">
    <cfRule type="cellIs" dxfId="262" priority="11" stopIfTrue="1" operator="notEqual">
      <formula>E52+F52-G52</formula>
    </cfRule>
  </conditionalFormatting>
  <conditionalFormatting sqref="I56">
    <cfRule type="cellIs" dxfId="261" priority="12" stopIfTrue="1" operator="notEqual">
      <formula>$I$52+$I$53+$I$54+$I$55</formula>
    </cfRule>
  </conditionalFormatting>
  <conditionalFormatting sqref="H56">
    <cfRule type="cellIs" dxfId="260" priority="13" stopIfTrue="1" operator="notEqual">
      <formula>E56+F56-G56</formula>
    </cfRule>
    <cfRule type="cellIs" dxfId="259" priority="14" stopIfTrue="1" operator="notEqual">
      <formula>SUM($H$52:$H$55)</formula>
    </cfRule>
  </conditionalFormatting>
  <conditionalFormatting sqref="G18 G16">
    <cfRule type="cellIs" dxfId="258" priority="15" stopIfTrue="1" operator="notEqual">
      <formula>H16+I16</formula>
    </cfRule>
  </conditionalFormatting>
  <conditionalFormatting sqref="G24">
    <cfRule type="cellIs" dxfId="257" priority="16" stopIfTrue="1" operator="notEqual">
      <formula>ROUND(H24+I24,2)</formula>
    </cfRule>
  </conditionalFormatting>
  <conditionalFormatting sqref="H24">
    <cfRule type="cellIs" dxfId="256" priority="17" stopIfTrue="1" operator="notEqual">
      <formula>$H$18-$H$16</formula>
    </cfRule>
  </conditionalFormatting>
  <conditionalFormatting sqref="G23">
    <cfRule type="cellIs" dxfId="255" priority="6" stopIfTrue="1" operator="notEqual">
      <formula>ROUND(H23+I23,2)</formula>
    </cfRule>
  </conditionalFormatting>
  <conditionalFormatting sqref="J39">
    <cfRule type="cellIs" dxfId="254" priority="4" operator="greaterThan">
      <formula>0</formula>
    </cfRule>
    <cfRule type="cellIs" dxfId="253" priority="5" operator="lessThan">
      <formula>0</formula>
    </cfRule>
  </conditionalFormatting>
  <conditionalFormatting sqref="J40">
    <cfRule type="cellIs" dxfId="252" priority="2" operator="greaterThan">
      <formula>0</formula>
    </cfRule>
    <cfRule type="cellIs" dxfId="251" priority="3" operator="lessThan">
      <formula>0</formula>
    </cfRule>
  </conditionalFormatting>
  <conditionalFormatting sqref="I24">
    <cfRule type="cellIs" dxfId="250"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9.140625" style="1"/>
    <col min="11" max="11" width="12" style="1" bestFit="1" customWidth="1"/>
    <col min="12" max="16384" width="9.140625" style="1"/>
  </cols>
  <sheetData>
    <row r="1" spans="1:11" ht="19.5" x14ac:dyDescent="0.4">
      <c r="A1" s="134" t="s">
        <v>52</v>
      </c>
      <c r="B1" s="133"/>
      <c r="C1" s="133"/>
      <c r="D1" s="133"/>
    </row>
    <row r="2" spans="1:11" ht="19.5" x14ac:dyDescent="0.4">
      <c r="A2" s="638" t="s">
        <v>51</v>
      </c>
      <c r="B2" s="638"/>
      <c r="C2" s="638"/>
      <c r="D2" s="638"/>
      <c r="E2" s="640" t="s">
        <v>228</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229</v>
      </c>
      <c r="F4" s="642"/>
      <c r="G4" s="642"/>
      <c r="H4" s="642"/>
      <c r="I4" s="642"/>
    </row>
    <row r="5" spans="1:11" ht="9" customHeight="1" x14ac:dyDescent="0.25">
      <c r="A5" s="130"/>
      <c r="E5" s="639" t="s">
        <v>49</v>
      </c>
      <c r="F5" s="639"/>
      <c r="G5" s="639"/>
      <c r="H5" s="639"/>
      <c r="I5" s="639"/>
    </row>
    <row r="6" spans="1:11" ht="19.5" x14ac:dyDescent="0.4">
      <c r="A6" s="128" t="s">
        <v>48</v>
      </c>
      <c r="E6" s="641" t="s">
        <v>230</v>
      </c>
      <c r="F6" s="641"/>
      <c r="G6" s="641"/>
      <c r="H6" s="128" t="s">
        <v>47</v>
      </c>
      <c r="I6" s="129" t="s">
        <v>231</v>
      </c>
    </row>
    <row r="7" spans="1:11" ht="9.75" customHeight="1" x14ac:dyDescent="0.4">
      <c r="A7" s="128"/>
      <c r="E7" s="639" t="s">
        <v>46</v>
      </c>
      <c r="F7" s="639"/>
      <c r="G7" s="639"/>
      <c r="H7" s="639"/>
      <c r="I7" s="639"/>
    </row>
    <row r="8" spans="1:11" ht="7.5" hidden="1"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hidden="1"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57338000</v>
      </c>
      <c r="F16" s="107">
        <v>58502000</v>
      </c>
      <c r="G16" s="104">
        <f>H16+I16</f>
        <v>58913939.710000001</v>
      </c>
      <c r="H16" s="79">
        <v>58899347.710000001</v>
      </c>
      <c r="I16" s="79">
        <v>14592</v>
      </c>
    </row>
    <row r="17" spans="1:9" ht="14.25" x14ac:dyDescent="0.3">
      <c r="A17" s="112"/>
      <c r="B17" s="111"/>
      <c r="C17" s="111"/>
      <c r="D17" s="111"/>
      <c r="E17" s="110"/>
      <c r="F17" s="109"/>
    </row>
    <row r="18" spans="1:9" ht="19.5" x14ac:dyDescent="0.4">
      <c r="A18" s="108" t="s">
        <v>35</v>
      </c>
      <c r="B18" s="97"/>
      <c r="C18" s="97"/>
      <c r="D18" s="97"/>
      <c r="E18" s="79">
        <v>56090000</v>
      </c>
      <c r="F18" s="107">
        <v>59069000</v>
      </c>
      <c r="G18" s="104">
        <f>H18+I18</f>
        <v>59067180.509999998</v>
      </c>
      <c r="H18" s="79">
        <v>59043546.509999998</v>
      </c>
      <c r="I18" s="79">
        <v>23634</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hidden="1" x14ac:dyDescent="0.25">
      <c r="A23" s="94"/>
      <c r="B23" s="92"/>
      <c r="C23" s="93"/>
      <c r="D23" s="92"/>
      <c r="E23" s="92"/>
      <c r="F23" s="92"/>
      <c r="G23" s="91"/>
      <c r="H23" s="79"/>
      <c r="I23" s="79"/>
    </row>
    <row r="24" spans="1:9" ht="22.5" x14ac:dyDescent="0.45">
      <c r="A24" s="74" t="s">
        <v>32</v>
      </c>
      <c r="B24" s="89"/>
      <c r="C24" s="90"/>
      <c r="D24" s="89"/>
      <c r="E24" s="89"/>
      <c r="F24" s="89"/>
      <c r="G24" s="88">
        <f>ROUND(G18-G16-G22,2)</f>
        <v>153240.79999999999</v>
      </c>
      <c r="H24" s="87">
        <f>H18-H16-H22</f>
        <v>144198.79999999702</v>
      </c>
      <c r="I24" s="499">
        <f>I18-I16-I22</f>
        <v>9042</v>
      </c>
    </row>
    <row r="25" spans="1:9" ht="15" x14ac:dyDescent="0.3">
      <c r="A25" s="525" t="s">
        <v>31</v>
      </c>
      <c r="B25" s="86"/>
      <c r="C25" s="86"/>
      <c r="D25" s="86"/>
      <c r="E25" s="86"/>
      <c r="F25" s="86"/>
      <c r="G25" s="85">
        <v>9042</v>
      </c>
    </row>
    <row r="26" spans="1:9" ht="15" x14ac:dyDescent="0.3">
      <c r="A26" s="86" t="s">
        <v>30</v>
      </c>
      <c r="B26" s="86"/>
      <c r="C26" s="86"/>
      <c r="D26" s="86"/>
      <c r="E26" s="86"/>
      <c r="F26" s="86"/>
      <c r="G26" s="85">
        <v>144198.79999999999</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9042</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9042</v>
      </c>
      <c r="H31" s="58"/>
      <c r="I31" s="72"/>
    </row>
    <row r="32" spans="1:9" ht="18.75" x14ac:dyDescent="0.4">
      <c r="A32" s="74"/>
      <c r="B32" s="74"/>
      <c r="C32" s="78" t="s">
        <v>25</v>
      </c>
      <c r="D32" s="77"/>
      <c r="E32" s="76"/>
      <c r="F32" s="72"/>
      <c r="G32" s="75">
        <f>G26</f>
        <v>144198.79999999999</v>
      </c>
      <c r="H32" s="58"/>
      <c r="I32" s="72"/>
    </row>
    <row r="33" spans="1:11" ht="18.75" x14ac:dyDescent="0.4">
      <c r="A33" s="74"/>
      <c r="B33" s="74" t="s">
        <v>24</v>
      </c>
      <c r="C33" s="650" t="s">
        <v>308</v>
      </c>
      <c r="D33" s="651"/>
      <c r="E33" s="651"/>
      <c r="F33" s="651"/>
      <c r="G33" s="548">
        <v>144198.78</v>
      </c>
      <c r="H33" s="58"/>
      <c r="I33" s="72"/>
    </row>
    <row r="34" spans="1:11" ht="25.5" hidden="1" customHeight="1" x14ac:dyDescent="0.2">
      <c r="A34" s="690"/>
      <c r="B34" s="691"/>
      <c r="C34" s="691"/>
      <c r="D34" s="691"/>
      <c r="E34" s="691"/>
      <c r="F34" s="691"/>
      <c r="G34" s="691"/>
      <c r="H34" s="691"/>
      <c r="I34" s="691"/>
    </row>
    <row r="35" spans="1:11" ht="44.25" customHeight="1" x14ac:dyDescent="0.2">
      <c r="A35" s="674" t="s">
        <v>312</v>
      </c>
      <c r="B35" s="675"/>
      <c r="C35" s="675"/>
      <c r="D35" s="675"/>
      <c r="E35" s="675"/>
      <c r="F35" s="675"/>
      <c r="G35" s="675"/>
      <c r="H35" s="675"/>
      <c r="I35" s="675"/>
    </row>
    <row r="36" spans="1:11" ht="21.75" customHeight="1" x14ac:dyDescent="0.2">
      <c r="A36" s="687"/>
      <c r="B36" s="675"/>
      <c r="C36" s="675"/>
      <c r="D36" s="675"/>
      <c r="E36" s="675"/>
      <c r="F36" s="675"/>
      <c r="G36" s="675"/>
      <c r="H36" s="675"/>
      <c r="I36" s="675"/>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27920000</v>
      </c>
      <c r="G39" s="59">
        <v>28332246</v>
      </c>
      <c r="H39" s="58"/>
      <c r="I39" s="57">
        <f>IF(F39=0,"nerozp.",G39/F39)</f>
        <v>1.0147652578796562</v>
      </c>
      <c r="J39" s="66"/>
      <c r="K39" s="64"/>
    </row>
    <row r="40" spans="1:11" ht="16.5" x14ac:dyDescent="0.35">
      <c r="A40" s="62" t="s">
        <v>17</v>
      </c>
      <c r="B40" s="61"/>
      <c r="C40" s="60"/>
      <c r="D40" s="63"/>
      <c r="E40" s="63"/>
      <c r="F40" s="59">
        <v>1899000</v>
      </c>
      <c r="G40" s="59">
        <v>1899212.7</v>
      </c>
      <c r="H40" s="58"/>
      <c r="I40" s="57">
        <f>IF(F40=0,"nerozp.",G40/F40)</f>
        <v>1.0001120063191153</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1424500</v>
      </c>
      <c r="G42" s="59">
        <v>1424500</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t="s">
        <v>329</v>
      </c>
      <c r="C44" s="54"/>
      <c r="D44" s="50"/>
      <c r="E44" s="50"/>
      <c r="F44" s="49"/>
      <c r="G44" s="49"/>
      <c r="H44" s="48"/>
      <c r="I44" s="47"/>
      <c r="K44" s="500"/>
    </row>
    <row r="45" spans="1:11" ht="27" customHeight="1" x14ac:dyDescent="0.2">
      <c r="A45" s="558"/>
      <c r="B45" s="688" t="s">
        <v>362</v>
      </c>
      <c r="C45" s="689"/>
      <c r="D45" s="689"/>
      <c r="E45" s="689"/>
      <c r="F45" s="689"/>
      <c r="G45" s="689"/>
      <c r="H45" s="689"/>
      <c r="I45" s="689"/>
      <c r="K45" s="500"/>
    </row>
    <row r="46" spans="1:11" ht="27.75" customHeight="1" x14ac:dyDescent="0.2">
      <c r="A46" s="558"/>
      <c r="B46" s="689"/>
      <c r="C46" s="689"/>
      <c r="D46" s="689"/>
      <c r="E46" s="689"/>
      <c r="F46" s="689"/>
      <c r="G46" s="689"/>
      <c r="H46" s="689"/>
      <c r="I46" s="689"/>
      <c r="K46" s="500"/>
    </row>
    <row r="47" spans="1:11" ht="19.5" thickBot="1" x14ac:dyDescent="0.45">
      <c r="A47" s="46" t="s">
        <v>12</v>
      </c>
      <c r="B47" s="46" t="s">
        <v>11</v>
      </c>
      <c r="C47" s="45"/>
      <c r="D47" s="5"/>
      <c r="E47" s="5"/>
      <c r="F47" s="4"/>
      <c r="G47" s="10"/>
      <c r="H47" s="648" t="s">
        <v>10</v>
      </c>
      <c r="I47" s="649"/>
      <c r="K47" s="500"/>
    </row>
    <row r="48" spans="1:11" ht="18.75" thickTop="1" x14ac:dyDescent="0.35">
      <c r="A48" s="44"/>
      <c r="B48" s="42"/>
      <c r="C48" s="43"/>
      <c r="D48" s="42"/>
      <c r="E48" s="41" t="s">
        <v>9</v>
      </c>
      <c r="F48" s="40" t="s">
        <v>8</v>
      </c>
      <c r="G48" s="40" t="s">
        <v>7</v>
      </c>
      <c r="H48" s="39" t="s">
        <v>6</v>
      </c>
      <c r="I48" s="38" t="s">
        <v>5</v>
      </c>
      <c r="K48" s="514"/>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116200</v>
      </c>
      <c r="F52" s="24">
        <v>0</v>
      </c>
      <c r="G52" s="23">
        <v>116200</v>
      </c>
      <c r="H52" s="23">
        <f>E52+F52-G52</f>
        <v>0</v>
      </c>
      <c r="I52" s="22">
        <v>0</v>
      </c>
    </row>
    <row r="53" spans="1:9" x14ac:dyDescent="0.2">
      <c r="A53" s="21"/>
      <c r="B53" s="20"/>
      <c r="C53" s="20" t="s">
        <v>3</v>
      </c>
      <c r="D53" s="20"/>
      <c r="E53" s="19">
        <v>693673.76</v>
      </c>
      <c r="F53" s="18">
        <v>280819.96999999997</v>
      </c>
      <c r="G53" s="17">
        <v>351725</v>
      </c>
      <c r="H53" s="17">
        <f>E53+F53-G53</f>
        <v>622768.73</v>
      </c>
      <c r="I53" s="516">
        <v>587494.76</v>
      </c>
    </row>
    <row r="54" spans="1:9" x14ac:dyDescent="0.2">
      <c r="A54" s="21"/>
      <c r="B54" s="20"/>
      <c r="C54" s="20" t="s">
        <v>2</v>
      </c>
      <c r="D54" s="20"/>
      <c r="E54" s="19">
        <v>471623.15</v>
      </c>
      <c r="F54" s="18">
        <v>627779.36</v>
      </c>
      <c r="G54" s="17">
        <v>299500</v>
      </c>
      <c r="H54" s="17">
        <f>E54+F54-G54</f>
        <v>799902.51</v>
      </c>
      <c r="I54" s="16">
        <v>799902.51</v>
      </c>
    </row>
    <row r="55" spans="1:9" x14ac:dyDescent="0.2">
      <c r="A55" s="21"/>
      <c r="B55" s="20"/>
      <c r="C55" s="20" t="s">
        <v>1</v>
      </c>
      <c r="D55" s="20"/>
      <c r="E55" s="19">
        <v>305748.12</v>
      </c>
      <c r="F55" s="18">
        <v>2105398.6999999993</v>
      </c>
      <c r="G55" s="17">
        <v>2400344</v>
      </c>
      <c r="H55" s="17">
        <f>E55+F55-G55</f>
        <v>10802.819999999367</v>
      </c>
      <c r="I55" s="16">
        <v>10802.82</v>
      </c>
    </row>
    <row r="56" spans="1:9" ht="18.75" thickBot="1" x14ac:dyDescent="0.4">
      <c r="A56" s="15" t="s">
        <v>0</v>
      </c>
      <c r="B56" s="14"/>
      <c r="C56" s="14"/>
      <c r="D56" s="14"/>
      <c r="E56" s="13">
        <f>SUM(E52:E55)</f>
        <v>1587245.0300000003</v>
      </c>
      <c r="F56" s="12">
        <f>SUM(F52:F55)</f>
        <v>3013998.0299999993</v>
      </c>
      <c r="G56" s="12">
        <f>SUM(G52:G55)</f>
        <v>3167769</v>
      </c>
      <c r="H56" s="12">
        <f>SUM(H52:H55)</f>
        <v>1433474.0599999994</v>
      </c>
      <c r="I56" s="11">
        <f>SUM(I52:I55)</f>
        <v>1398200.09</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5">
    <mergeCell ref="F49:F50"/>
    <mergeCell ref="E6:G6"/>
    <mergeCell ref="E7:I7"/>
    <mergeCell ref="H13:I13"/>
    <mergeCell ref="H47:I47"/>
    <mergeCell ref="C33:F33"/>
    <mergeCell ref="A36:I36"/>
    <mergeCell ref="B45:I46"/>
    <mergeCell ref="A34:I34"/>
    <mergeCell ref="A35:I35"/>
    <mergeCell ref="A2:D2"/>
    <mergeCell ref="E3:I3"/>
    <mergeCell ref="E2:I2"/>
    <mergeCell ref="E5:I5"/>
    <mergeCell ref="E4:I4"/>
  </mergeCells>
  <conditionalFormatting sqref="I44">
    <cfRule type="cellIs" dxfId="249" priority="8" stopIfTrue="1" operator="greaterThan">
      <formula>1</formula>
    </cfRule>
  </conditionalFormatting>
  <conditionalFormatting sqref="H52:H55">
    <cfRule type="cellIs" dxfId="248" priority="11" stopIfTrue="1" operator="notEqual">
      <formula>E52+F52-G52</formula>
    </cfRule>
  </conditionalFormatting>
  <conditionalFormatting sqref="I56">
    <cfRule type="cellIs" dxfId="247" priority="12" stopIfTrue="1" operator="notEqual">
      <formula>$I$52+$I$53+$I$54+$I$55</formula>
    </cfRule>
  </conditionalFormatting>
  <conditionalFormatting sqref="H56">
    <cfRule type="cellIs" dxfId="246" priority="13" stopIfTrue="1" operator="notEqual">
      <formula>E56+F56-G56</formula>
    </cfRule>
    <cfRule type="cellIs" dxfId="245" priority="14" stopIfTrue="1" operator="notEqual">
      <formula>SUM($H$52:$H$55)</formula>
    </cfRule>
  </conditionalFormatting>
  <conditionalFormatting sqref="G18 G16">
    <cfRule type="cellIs" dxfId="244" priority="15" stopIfTrue="1" operator="notEqual">
      <formula>H16+I16</formula>
    </cfRule>
  </conditionalFormatting>
  <conditionalFormatting sqref="G24">
    <cfRule type="cellIs" dxfId="243" priority="16" stopIfTrue="1" operator="notEqual">
      <formula>ROUND(H24+I24,2)</formula>
    </cfRule>
  </conditionalFormatting>
  <conditionalFormatting sqref="H24">
    <cfRule type="cellIs" dxfId="242" priority="17" stopIfTrue="1" operator="notEqual">
      <formula>$H$18-$H$16</formula>
    </cfRule>
  </conditionalFormatting>
  <conditionalFormatting sqref="G23">
    <cfRule type="cellIs" dxfId="241" priority="6" stopIfTrue="1" operator="notEqual">
      <formula>ROUND(H23+I23,2)</formula>
    </cfRule>
  </conditionalFormatting>
  <conditionalFormatting sqref="J39">
    <cfRule type="cellIs" dxfId="240" priority="4" operator="greaterThan">
      <formula>0</formula>
    </cfRule>
    <cfRule type="cellIs" dxfId="239" priority="5" operator="lessThan">
      <formula>0</formula>
    </cfRule>
  </conditionalFormatting>
  <conditionalFormatting sqref="J40">
    <cfRule type="cellIs" dxfId="238" priority="2" operator="greaterThan">
      <formula>0</formula>
    </cfRule>
    <cfRule type="cellIs" dxfId="237" priority="3" operator="lessThan">
      <formula>0</formula>
    </cfRule>
  </conditionalFormatting>
  <conditionalFormatting sqref="I24">
    <cfRule type="cellIs" dxfId="236"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10.5703125" style="1" customWidth="1"/>
    <col min="11" max="16384" width="9.140625" style="1"/>
  </cols>
  <sheetData>
    <row r="1" spans="1:11" ht="19.5" x14ac:dyDescent="0.4">
      <c r="A1" s="134" t="s">
        <v>52</v>
      </c>
      <c r="B1" s="133"/>
      <c r="C1" s="133"/>
      <c r="D1" s="133"/>
    </row>
    <row r="2" spans="1:11" ht="19.5" x14ac:dyDescent="0.4">
      <c r="A2" s="638" t="s">
        <v>51</v>
      </c>
      <c r="B2" s="638"/>
      <c r="C2" s="638"/>
      <c r="D2" s="638"/>
      <c r="E2" s="640" t="s">
        <v>120</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232</v>
      </c>
      <c r="F4" s="642"/>
      <c r="G4" s="642"/>
      <c r="H4" s="642"/>
      <c r="I4" s="642"/>
    </row>
    <row r="5" spans="1:11" ht="9" customHeight="1" x14ac:dyDescent="0.25">
      <c r="A5" s="130"/>
      <c r="E5" s="639" t="s">
        <v>49</v>
      </c>
      <c r="F5" s="639"/>
      <c r="G5" s="639"/>
      <c r="H5" s="639"/>
      <c r="I5" s="639"/>
    </row>
    <row r="6" spans="1:11" ht="19.5" x14ac:dyDescent="0.4">
      <c r="A6" s="128" t="s">
        <v>48</v>
      </c>
      <c r="E6" s="641" t="s">
        <v>233</v>
      </c>
      <c r="F6" s="641"/>
      <c r="G6" s="641"/>
      <c r="H6" s="128" t="s">
        <v>47</v>
      </c>
      <c r="I6" s="129" t="s">
        <v>234</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21571000</v>
      </c>
      <c r="F16" s="107">
        <v>22116313</v>
      </c>
      <c r="G16" s="104">
        <f>H16+I16</f>
        <v>22474640.34</v>
      </c>
      <c r="H16" s="79">
        <v>22474640.34</v>
      </c>
      <c r="I16" s="79">
        <v>0</v>
      </c>
    </row>
    <row r="17" spans="1:9" ht="14.25" x14ac:dyDescent="0.3">
      <c r="A17" s="112"/>
      <c r="B17" s="111"/>
      <c r="C17" s="111"/>
      <c r="D17" s="111"/>
      <c r="E17" s="110"/>
      <c r="F17" s="109"/>
    </row>
    <row r="18" spans="1:9" ht="19.5" x14ac:dyDescent="0.4">
      <c r="A18" s="108" t="s">
        <v>35</v>
      </c>
      <c r="B18" s="97"/>
      <c r="C18" s="97"/>
      <c r="D18" s="97"/>
      <c r="E18" s="79">
        <v>20766000</v>
      </c>
      <c r="F18" s="107">
        <v>22399313</v>
      </c>
      <c r="G18" s="104">
        <f>H18+I18</f>
        <v>22474640.34</v>
      </c>
      <c r="H18" s="79">
        <v>22474640.34</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0</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10163000</v>
      </c>
      <c r="G39" s="59">
        <v>10447538</v>
      </c>
      <c r="H39" s="58"/>
      <c r="I39" s="57">
        <f>IF(F39=0,"nerozp.",G39/F39)</f>
        <v>1.0279974417002853</v>
      </c>
      <c r="J39" s="66"/>
      <c r="K39" s="64"/>
    </row>
    <row r="40" spans="1:11" ht="16.5" x14ac:dyDescent="0.35">
      <c r="A40" s="62" t="s">
        <v>17</v>
      </c>
      <c r="B40" s="61"/>
      <c r="C40" s="60"/>
      <c r="D40" s="63"/>
      <c r="E40" s="63"/>
      <c r="F40" s="59">
        <v>174313</v>
      </c>
      <c r="G40" s="59">
        <v>174313</v>
      </c>
      <c r="H40" s="58"/>
      <c r="I40" s="57">
        <f>IF(F40=0,"nerozp.",G40/F40)</f>
        <v>1</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131313</v>
      </c>
      <c r="G42" s="59">
        <v>131313</v>
      </c>
      <c r="H42" s="58"/>
      <c r="I42" s="57">
        <f>IF(F42=0,"nerozp.",G42/F42)</f>
        <v>1</v>
      </c>
    </row>
    <row r="43" spans="1:11" ht="16.5" x14ac:dyDescent="0.35">
      <c r="A43" s="62" t="s">
        <v>14</v>
      </c>
      <c r="B43" s="61"/>
      <c r="C43" s="60"/>
      <c r="D43" s="5"/>
      <c r="E43" s="5"/>
      <c r="F43" s="59">
        <v>0</v>
      </c>
      <c r="G43" s="59">
        <v>0</v>
      </c>
      <c r="H43" s="58"/>
      <c r="I43" s="57" t="str">
        <f>IF(F43=0,"nerozp.",G43/F43)</f>
        <v>nerozp.</v>
      </c>
    </row>
    <row r="44" spans="1:11" x14ac:dyDescent="0.2">
      <c r="A44" s="56" t="s">
        <v>13</v>
      </c>
      <c r="B44" s="692" t="s">
        <v>352</v>
      </c>
      <c r="C44" s="693"/>
      <c r="D44" s="693"/>
      <c r="E44" s="693"/>
      <c r="F44" s="693"/>
      <c r="G44" s="693"/>
      <c r="H44" s="693"/>
      <c r="I44" s="693"/>
    </row>
    <row r="45" spans="1:11" x14ac:dyDescent="0.2">
      <c r="A45" s="53"/>
      <c r="B45" s="672"/>
      <c r="C45" s="672"/>
      <c r="D45" s="672"/>
      <c r="E45" s="672"/>
      <c r="F45" s="672"/>
      <c r="G45" s="672"/>
      <c r="H45" s="672"/>
      <c r="I45" s="672"/>
    </row>
    <row r="46" spans="1:11" ht="16.5" x14ac:dyDescent="0.35">
      <c r="A46" s="53"/>
      <c r="B46" s="52"/>
      <c r="C46" s="51"/>
      <c r="D46" s="50"/>
      <c r="E46" s="50"/>
      <c r="F46" s="49"/>
      <c r="G46" s="49"/>
      <c r="H46" s="48"/>
      <c r="I46" s="47"/>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25000</v>
      </c>
      <c r="F52" s="24">
        <v>0</v>
      </c>
      <c r="G52" s="23">
        <v>0</v>
      </c>
      <c r="H52" s="23">
        <f>E52+F52-G52</f>
        <v>25000</v>
      </c>
      <c r="I52" s="22">
        <v>25000</v>
      </c>
    </row>
    <row r="53" spans="1:9" x14ac:dyDescent="0.2">
      <c r="A53" s="21"/>
      <c r="B53" s="20"/>
      <c r="C53" s="20" t="s">
        <v>3</v>
      </c>
      <c r="D53" s="20"/>
      <c r="E53" s="19">
        <v>40756.589999999997</v>
      </c>
      <c r="F53" s="18">
        <v>104591.99000000002</v>
      </c>
      <c r="G53" s="17">
        <v>126148</v>
      </c>
      <c r="H53" s="17">
        <f>E53+F53-G53</f>
        <v>19200.580000000016</v>
      </c>
      <c r="I53" s="584">
        <v>16394.59</v>
      </c>
    </row>
    <row r="54" spans="1:9" x14ac:dyDescent="0.2">
      <c r="A54" s="21"/>
      <c r="B54" s="20"/>
      <c r="C54" s="20" t="s">
        <v>2</v>
      </c>
      <c r="D54" s="20"/>
      <c r="E54" s="19">
        <v>165988.88</v>
      </c>
      <c r="F54" s="18">
        <v>67785.55</v>
      </c>
      <c r="G54" s="17">
        <v>106296.8</v>
      </c>
      <c r="H54" s="17">
        <f>E54+F54-G54</f>
        <v>127477.62999999999</v>
      </c>
      <c r="I54" s="16">
        <v>127477.63</v>
      </c>
    </row>
    <row r="55" spans="1:9" x14ac:dyDescent="0.2">
      <c r="A55" s="21"/>
      <c r="B55" s="20"/>
      <c r="C55" s="20" t="s">
        <v>1</v>
      </c>
      <c r="D55" s="20"/>
      <c r="E55" s="19">
        <v>51738.7</v>
      </c>
      <c r="F55" s="18">
        <v>215307.8</v>
      </c>
      <c r="G55" s="17">
        <v>249288</v>
      </c>
      <c r="H55" s="17">
        <f>E55+F55-G55</f>
        <v>17758.5</v>
      </c>
      <c r="I55" s="16">
        <v>17758.5</v>
      </c>
    </row>
    <row r="56" spans="1:9" ht="18.75" thickBot="1" x14ac:dyDescent="0.4">
      <c r="A56" s="15" t="s">
        <v>0</v>
      </c>
      <c r="B56" s="14"/>
      <c r="C56" s="14"/>
      <c r="D56" s="14"/>
      <c r="E56" s="13">
        <f>SUM(E52:E55)</f>
        <v>283484.17</v>
      </c>
      <c r="F56" s="12">
        <f>SUM(F52:F55)</f>
        <v>387685.34</v>
      </c>
      <c r="G56" s="12">
        <f>SUM(G52:G55)</f>
        <v>481732.8</v>
      </c>
      <c r="H56" s="12">
        <f>SUM(H52:H55)</f>
        <v>189436.71000000002</v>
      </c>
      <c r="I56" s="11">
        <f>SUM(I52:I55)</f>
        <v>186630.72</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4:I45"/>
    <mergeCell ref="A2:D2"/>
    <mergeCell ref="E3:I3"/>
    <mergeCell ref="E2:I2"/>
    <mergeCell ref="E5:I5"/>
    <mergeCell ref="E4:I4"/>
  </mergeCells>
  <conditionalFormatting sqref="I46">
    <cfRule type="cellIs" dxfId="235" priority="8" stopIfTrue="1" operator="greaterThan">
      <formula>1</formula>
    </cfRule>
  </conditionalFormatting>
  <conditionalFormatting sqref="H52:H55">
    <cfRule type="cellIs" dxfId="234" priority="11" stopIfTrue="1" operator="notEqual">
      <formula>E52+F52-G52</formula>
    </cfRule>
  </conditionalFormatting>
  <conditionalFormatting sqref="I56">
    <cfRule type="cellIs" dxfId="233" priority="12" stopIfTrue="1" operator="notEqual">
      <formula>$I$52+$I$53+$I$54+$I$55</formula>
    </cfRule>
  </conditionalFormatting>
  <conditionalFormatting sqref="H56">
    <cfRule type="cellIs" dxfId="232" priority="13" stopIfTrue="1" operator="notEqual">
      <formula>E56+F56-G56</formula>
    </cfRule>
    <cfRule type="cellIs" dxfId="231" priority="14" stopIfTrue="1" operator="notEqual">
      <formula>SUM($H$52:$H$55)</formula>
    </cfRule>
  </conditionalFormatting>
  <conditionalFormatting sqref="G18 G16">
    <cfRule type="cellIs" dxfId="230" priority="15" stopIfTrue="1" operator="notEqual">
      <formula>H16+I16</formula>
    </cfRule>
  </conditionalFormatting>
  <conditionalFormatting sqref="G24">
    <cfRule type="cellIs" dxfId="229" priority="16" stopIfTrue="1" operator="notEqual">
      <formula>ROUND(H24+I24,2)</formula>
    </cfRule>
  </conditionalFormatting>
  <conditionalFormatting sqref="H24">
    <cfRule type="cellIs" dxfId="228" priority="17" stopIfTrue="1" operator="notEqual">
      <formula>$H$18-$H$16</formula>
    </cfRule>
  </conditionalFormatting>
  <conditionalFormatting sqref="G23">
    <cfRule type="cellIs" dxfId="227" priority="6" stopIfTrue="1" operator="notEqual">
      <formula>ROUND(H23+I23,2)</formula>
    </cfRule>
  </conditionalFormatting>
  <conditionalFormatting sqref="J39">
    <cfRule type="cellIs" dxfId="226" priority="4" operator="greaterThan">
      <formula>0</formula>
    </cfRule>
    <cfRule type="cellIs" dxfId="225" priority="5" operator="lessThan">
      <formula>0</formula>
    </cfRule>
  </conditionalFormatting>
  <conditionalFormatting sqref="J40">
    <cfRule type="cellIs" dxfId="224" priority="2" operator="greaterThan">
      <formula>0</formula>
    </cfRule>
    <cfRule type="cellIs" dxfId="223" priority="3" operator="lessThan">
      <formula>0</formula>
    </cfRule>
  </conditionalFormatting>
  <conditionalFormatting sqref="I24">
    <cfRule type="cellIs" dxfId="222"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117</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235</v>
      </c>
      <c r="F4" s="642"/>
      <c r="G4" s="642"/>
      <c r="H4" s="642"/>
      <c r="I4" s="642"/>
    </row>
    <row r="5" spans="1:11" ht="9" customHeight="1" x14ac:dyDescent="0.25">
      <c r="A5" s="130"/>
      <c r="E5" s="639" t="s">
        <v>49</v>
      </c>
      <c r="F5" s="639"/>
      <c r="G5" s="639"/>
      <c r="H5" s="639"/>
      <c r="I5" s="639"/>
    </row>
    <row r="6" spans="1:11" ht="19.5" x14ac:dyDescent="0.4">
      <c r="A6" s="128" t="s">
        <v>48</v>
      </c>
      <c r="E6" s="641" t="s">
        <v>236</v>
      </c>
      <c r="F6" s="641"/>
      <c r="G6" s="641"/>
      <c r="H6" s="128" t="s">
        <v>47</v>
      </c>
      <c r="I6" s="129" t="s">
        <v>237</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38470000</v>
      </c>
      <c r="F16" s="107">
        <v>38650000</v>
      </c>
      <c r="G16" s="104">
        <f>H16+I16</f>
        <v>39609178.530000001</v>
      </c>
      <c r="H16" s="79">
        <v>39609117.530000001</v>
      </c>
      <c r="I16" s="79">
        <v>61</v>
      </c>
    </row>
    <row r="17" spans="1:9" ht="14.25" x14ac:dyDescent="0.3">
      <c r="A17" s="112"/>
      <c r="B17" s="111"/>
      <c r="C17" s="111"/>
      <c r="D17" s="111"/>
      <c r="E17" s="110"/>
      <c r="F17" s="109"/>
    </row>
    <row r="18" spans="1:9" ht="19.5" x14ac:dyDescent="0.4">
      <c r="A18" s="108" t="s">
        <v>35</v>
      </c>
      <c r="B18" s="97"/>
      <c r="C18" s="97"/>
      <c r="D18" s="97"/>
      <c r="E18" s="79">
        <v>35613000</v>
      </c>
      <c r="F18" s="107">
        <v>38587000</v>
      </c>
      <c r="G18" s="104">
        <f>H18+I18</f>
        <v>39609452.530000001</v>
      </c>
      <c r="H18" s="79">
        <v>39609117.530000001</v>
      </c>
      <c r="I18" s="79">
        <v>335</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274</v>
      </c>
      <c r="H24" s="87">
        <f>H18-H16-H22</f>
        <v>0</v>
      </c>
      <c r="I24" s="87">
        <f>I18-I16-I22</f>
        <v>274</v>
      </c>
    </row>
    <row r="25" spans="1:9" ht="15" x14ac:dyDescent="0.3">
      <c r="A25" s="525" t="s">
        <v>31</v>
      </c>
      <c r="B25" s="86"/>
      <c r="C25" s="86"/>
      <c r="D25" s="86"/>
      <c r="E25" s="86"/>
      <c r="F25" s="86"/>
      <c r="G25" s="85">
        <v>274</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274</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274</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20745000</v>
      </c>
      <c r="G39" s="59">
        <v>20771912</v>
      </c>
      <c r="H39" s="58"/>
      <c r="I39" s="57">
        <f>IF(F39=0,"nerozp.",G39/F39)</f>
        <v>1.001297276452157</v>
      </c>
      <c r="J39" s="66"/>
      <c r="K39" s="64"/>
    </row>
    <row r="40" spans="1:11" ht="16.5" x14ac:dyDescent="0.35">
      <c r="A40" s="62" t="s">
        <v>17</v>
      </c>
      <c r="B40" s="61"/>
      <c r="C40" s="60"/>
      <c r="D40" s="63"/>
      <c r="E40" s="63"/>
      <c r="F40" s="59">
        <v>980000</v>
      </c>
      <c r="G40" s="59">
        <v>975230</v>
      </c>
      <c r="H40" s="58"/>
      <c r="I40" s="57">
        <f>IF(F40=0,"nerozp.",G40/F40)</f>
        <v>0.99513265306122445</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739000</v>
      </c>
      <c r="G42" s="59">
        <v>739000</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t="s">
        <v>330</v>
      </c>
      <c r="C44" s="54"/>
      <c r="D44" s="50"/>
      <c r="E44" s="50"/>
      <c r="F44" s="49"/>
      <c r="G44" s="49"/>
      <c r="H44" s="48"/>
      <c r="I44" s="47"/>
    </row>
    <row r="45" spans="1:11" x14ac:dyDescent="0.2">
      <c r="A45" s="53"/>
      <c r="B45" s="692" t="s">
        <v>361</v>
      </c>
      <c r="C45" s="693"/>
      <c r="D45" s="693"/>
      <c r="E45" s="693"/>
      <c r="F45" s="693"/>
      <c r="G45" s="693"/>
      <c r="H45" s="693"/>
      <c r="I45" s="693"/>
    </row>
    <row r="46" spans="1:11" x14ac:dyDescent="0.2">
      <c r="A46" s="53"/>
      <c r="B46" s="672"/>
      <c r="C46" s="672"/>
      <c r="D46" s="672"/>
      <c r="E46" s="672"/>
      <c r="F46" s="672"/>
      <c r="G46" s="672"/>
      <c r="H46" s="672"/>
      <c r="I46" s="672"/>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25800</v>
      </c>
      <c r="F52" s="24">
        <v>0</v>
      </c>
      <c r="G52" s="23">
        <v>0</v>
      </c>
      <c r="H52" s="23">
        <f>E52+F52-G52</f>
        <v>25800</v>
      </c>
      <c r="I52" s="22">
        <v>25800</v>
      </c>
    </row>
    <row r="53" spans="1:9" x14ac:dyDescent="0.2">
      <c r="A53" s="21"/>
      <c r="B53" s="20"/>
      <c r="C53" s="20" t="s">
        <v>3</v>
      </c>
      <c r="D53" s="20"/>
      <c r="E53" s="19">
        <v>69419.039999999994</v>
      </c>
      <c r="F53" s="18">
        <v>208232</v>
      </c>
      <c r="G53" s="17">
        <v>220526</v>
      </c>
      <c r="H53" s="17">
        <f>E53+F53-G53</f>
        <v>57125.039999999979</v>
      </c>
      <c r="I53" s="584">
        <v>48389.36</v>
      </c>
    </row>
    <row r="54" spans="1:9" x14ac:dyDescent="0.2">
      <c r="A54" s="21"/>
      <c r="B54" s="20"/>
      <c r="C54" s="20" t="s">
        <v>2</v>
      </c>
      <c r="D54" s="20"/>
      <c r="E54" s="19">
        <v>190666.7</v>
      </c>
      <c r="F54" s="18">
        <v>207550.35000000003</v>
      </c>
      <c r="G54" s="17">
        <v>0</v>
      </c>
      <c r="H54" s="17">
        <f>E54+F54-G54</f>
        <v>398217.05000000005</v>
      </c>
      <c r="I54" s="16">
        <v>398217.05</v>
      </c>
    </row>
    <row r="55" spans="1:9" x14ac:dyDescent="0.2">
      <c r="A55" s="21"/>
      <c r="B55" s="20"/>
      <c r="C55" s="20" t="s">
        <v>1</v>
      </c>
      <c r="D55" s="20"/>
      <c r="E55" s="19">
        <v>132684.29999999999</v>
      </c>
      <c r="F55" s="18">
        <v>1232868.4999999998</v>
      </c>
      <c r="G55" s="17">
        <v>1086162</v>
      </c>
      <c r="H55" s="17">
        <f>E55+F55-G55</f>
        <v>279390.79999999981</v>
      </c>
      <c r="I55" s="16">
        <v>279390.8</v>
      </c>
    </row>
    <row r="56" spans="1:9" ht="18.75" thickBot="1" x14ac:dyDescent="0.4">
      <c r="A56" s="15" t="s">
        <v>0</v>
      </c>
      <c r="B56" s="14"/>
      <c r="C56" s="14"/>
      <c r="D56" s="14"/>
      <c r="E56" s="13">
        <f>SUM(E52:E55)</f>
        <v>418570.04</v>
      </c>
      <c r="F56" s="12">
        <f>SUM(F52:F55)</f>
        <v>1648650.8499999999</v>
      </c>
      <c r="G56" s="12">
        <f>SUM(G52:G55)</f>
        <v>1306688</v>
      </c>
      <c r="H56" s="12">
        <f>SUM(H52:H55)</f>
        <v>760532.8899999999</v>
      </c>
      <c r="I56" s="11">
        <f>SUM(I52:I55)</f>
        <v>751797.21</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H52:H55">
    <cfRule type="cellIs" dxfId="221" priority="12" stopIfTrue="1" operator="notEqual">
      <formula>E52+F52-G52</formula>
    </cfRule>
  </conditionalFormatting>
  <conditionalFormatting sqref="I56">
    <cfRule type="cellIs" dxfId="220" priority="13" stopIfTrue="1" operator="notEqual">
      <formula>$I$52+$I$53+$I$54+$I$55</formula>
    </cfRule>
  </conditionalFormatting>
  <conditionalFormatting sqref="H56">
    <cfRule type="cellIs" dxfId="219" priority="14" stopIfTrue="1" operator="notEqual">
      <formula>E56+F56-G56</formula>
    </cfRule>
    <cfRule type="cellIs" dxfId="218" priority="15" stopIfTrue="1" operator="notEqual">
      <formula>SUM($H$52:$H$55)</formula>
    </cfRule>
  </conditionalFormatting>
  <conditionalFormatting sqref="G18 G16">
    <cfRule type="cellIs" dxfId="217" priority="16" stopIfTrue="1" operator="notEqual">
      <formula>H16+I16</formula>
    </cfRule>
  </conditionalFormatting>
  <conditionalFormatting sqref="G24">
    <cfRule type="cellIs" dxfId="216" priority="17" stopIfTrue="1" operator="notEqual">
      <formula>ROUND(H24+I24,2)</formula>
    </cfRule>
  </conditionalFormatting>
  <conditionalFormatting sqref="H24">
    <cfRule type="cellIs" dxfId="215" priority="18" stopIfTrue="1" operator="notEqual">
      <formula>$H$18-$H$16</formula>
    </cfRule>
  </conditionalFormatting>
  <conditionalFormatting sqref="G23">
    <cfRule type="cellIs" dxfId="214" priority="7" stopIfTrue="1" operator="notEqual">
      <formula>ROUND(H23+I23,2)</formula>
    </cfRule>
  </conditionalFormatting>
  <conditionalFormatting sqref="J39">
    <cfRule type="cellIs" dxfId="213" priority="5" operator="greaterThan">
      <formula>0</formula>
    </cfRule>
    <cfRule type="cellIs" dxfId="212" priority="6" operator="lessThan">
      <formula>0</formula>
    </cfRule>
  </conditionalFormatting>
  <conditionalFormatting sqref="J40">
    <cfRule type="cellIs" dxfId="211" priority="3" operator="greaterThan">
      <formula>0</formula>
    </cfRule>
    <cfRule type="cellIs" dxfId="210" priority="4" operator="lessThan">
      <formula>0</formula>
    </cfRule>
  </conditionalFormatting>
  <conditionalFormatting sqref="I24">
    <cfRule type="cellIs" dxfId="209" priority="2"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114</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238</v>
      </c>
      <c r="F4" s="642"/>
      <c r="G4" s="642"/>
      <c r="H4" s="642"/>
      <c r="I4" s="642"/>
    </row>
    <row r="5" spans="1:11" ht="9" customHeight="1" x14ac:dyDescent="0.25">
      <c r="A5" s="130"/>
      <c r="E5" s="639" t="s">
        <v>49</v>
      </c>
      <c r="F5" s="639"/>
      <c r="G5" s="639"/>
      <c r="H5" s="639"/>
      <c r="I5" s="639"/>
    </row>
    <row r="6" spans="1:11" ht="19.5" x14ac:dyDescent="0.4">
      <c r="A6" s="128" t="s">
        <v>48</v>
      </c>
      <c r="E6" s="641" t="s">
        <v>239</v>
      </c>
      <c r="F6" s="641"/>
      <c r="G6" s="641"/>
      <c r="H6" s="128" t="s">
        <v>47</v>
      </c>
      <c r="I6" s="129" t="s">
        <v>240</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15768000</v>
      </c>
      <c r="F16" s="107">
        <v>15803000</v>
      </c>
      <c r="G16" s="104">
        <f>H16+I16</f>
        <v>15350898.49</v>
      </c>
      <c r="H16" s="79">
        <v>15350898.49</v>
      </c>
      <c r="I16" s="79">
        <v>0</v>
      </c>
    </row>
    <row r="17" spans="1:9" ht="14.25" x14ac:dyDescent="0.3">
      <c r="A17" s="112"/>
      <c r="B17" s="111"/>
      <c r="C17" s="111"/>
      <c r="D17" s="111"/>
      <c r="E17" s="110"/>
      <c r="F17" s="109"/>
    </row>
    <row r="18" spans="1:9" ht="19.5" x14ac:dyDescent="0.4">
      <c r="A18" s="108" t="s">
        <v>35</v>
      </c>
      <c r="B18" s="97"/>
      <c r="C18" s="97"/>
      <c r="D18" s="97"/>
      <c r="E18" s="79">
        <v>15271000</v>
      </c>
      <c r="F18" s="107">
        <v>15803000</v>
      </c>
      <c r="G18" s="104">
        <f>H18+I18</f>
        <v>15350898.490000002</v>
      </c>
      <c r="H18" s="79">
        <v>15350898.490000002</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1.862645149230957E-9</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ht="51" customHeight="1" x14ac:dyDescent="0.2">
      <c r="A34" s="694" t="s">
        <v>363</v>
      </c>
      <c r="B34" s="695"/>
      <c r="C34" s="695"/>
      <c r="D34" s="695"/>
      <c r="E34" s="695"/>
      <c r="F34" s="695"/>
      <c r="G34" s="695"/>
      <c r="H34" s="695"/>
      <c r="I34" s="695"/>
    </row>
    <row r="35" spans="1:11" x14ac:dyDescent="0.2">
      <c r="A35" s="695"/>
      <c r="B35" s="695"/>
      <c r="C35" s="695"/>
      <c r="D35" s="695"/>
      <c r="E35" s="695"/>
      <c r="F35" s="695"/>
      <c r="G35" s="695"/>
      <c r="H35" s="695"/>
      <c r="I35" s="695"/>
    </row>
    <row r="36" spans="1:11" x14ac:dyDescent="0.2">
      <c r="A36" s="695"/>
      <c r="B36" s="695"/>
      <c r="C36" s="695"/>
      <c r="D36" s="695"/>
      <c r="E36" s="695"/>
      <c r="F36" s="695"/>
      <c r="G36" s="695"/>
      <c r="H36" s="695"/>
      <c r="I36" s="695"/>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6819000</v>
      </c>
      <c r="G39" s="59">
        <v>6818925</v>
      </c>
      <c r="H39" s="58"/>
      <c r="I39" s="57">
        <f>IF(F39=0,"nerozp.",G39/F39)</f>
        <v>0.99998900131984159</v>
      </c>
      <c r="J39" s="66"/>
      <c r="K39" s="64"/>
    </row>
    <row r="40" spans="1:11" ht="16.5" x14ac:dyDescent="0.35">
      <c r="A40" s="62" t="s">
        <v>17</v>
      </c>
      <c r="B40" s="61"/>
      <c r="C40" s="60"/>
      <c r="D40" s="63"/>
      <c r="E40" s="63"/>
      <c r="F40" s="59">
        <v>177000</v>
      </c>
      <c r="G40" s="59">
        <v>177024</v>
      </c>
      <c r="H40" s="58"/>
      <c r="I40" s="57">
        <f>IF(F40=0,"nerozp.",G40/F40)</f>
        <v>1.0001355932203391</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133000</v>
      </c>
      <c r="G42" s="59">
        <v>133000</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t="s">
        <v>331</v>
      </c>
      <c r="C44" s="54"/>
      <c r="D44" s="50"/>
      <c r="E44" s="50"/>
      <c r="F44" s="49"/>
      <c r="G44" s="49"/>
      <c r="H44" s="48"/>
      <c r="I44" s="47"/>
    </row>
    <row r="45" spans="1:11" ht="16.5" x14ac:dyDescent="0.35">
      <c r="A45" s="53"/>
      <c r="B45" s="52"/>
      <c r="C45" s="51"/>
      <c r="D45" s="50"/>
      <c r="E45" s="50"/>
      <c r="F45" s="49"/>
      <c r="G45" s="49"/>
      <c r="H45" s="48"/>
      <c r="I45" s="47"/>
    </row>
    <row r="46" spans="1:11" ht="16.5" x14ac:dyDescent="0.35">
      <c r="A46" s="53"/>
      <c r="B46" s="52"/>
      <c r="C46" s="51"/>
      <c r="D46" s="50"/>
      <c r="E46" s="50"/>
      <c r="F46" s="49"/>
      <c r="G46" s="49"/>
      <c r="H46" s="48"/>
      <c r="I46" s="47"/>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5600</v>
      </c>
      <c r="F52" s="24">
        <v>0</v>
      </c>
      <c r="G52" s="23">
        <v>0</v>
      </c>
      <c r="H52" s="23">
        <f>E52+F52-G52</f>
        <v>5600</v>
      </c>
      <c r="I52" s="22">
        <v>5600</v>
      </c>
    </row>
    <row r="53" spans="1:9" x14ac:dyDescent="0.2">
      <c r="A53" s="21"/>
      <c r="B53" s="20"/>
      <c r="C53" s="20" t="s">
        <v>3</v>
      </c>
      <c r="D53" s="20"/>
      <c r="E53" s="19">
        <v>13526.44</v>
      </c>
      <c r="F53" s="18">
        <v>63654</v>
      </c>
      <c r="G53" s="17">
        <v>64828</v>
      </c>
      <c r="H53" s="17">
        <f>E53+F53-G53</f>
        <v>12352.440000000002</v>
      </c>
      <c r="I53" s="584">
        <v>10299.44</v>
      </c>
    </row>
    <row r="54" spans="1:9" x14ac:dyDescent="0.2">
      <c r="A54" s="21"/>
      <c r="B54" s="20"/>
      <c r="C54" s="20" t="s">
        <v>2</v>
      </c>
      <c r="D54" s="20"/>
      <c r="E54" s="19">
        <v>136099.18</v>
      </c>
      <c r="F54" s="18">
        <v>0</v>
      </c>
      <c r="G54" s="17">
        <v>0</v>
      </c>
      <c r="H54" s="17">
        <f>E54+F54-G54</f>
        <v>136099.18</v>
      </c>
      <c r="I54" s="16">
        <v>136099.18</v>
      </c>
    </row>
    <row r="55" spans="1:9" x14ac:dyDescent="0.2">
      <c r="A55" s="21"/>
      <c r="B55" s="20"/>
      <c r="C55" s="20" t="s">
        <v>1</v>
      </c>
      <c r="D55" s="20"/>
      <c r="E55" s="19">
        <v>844012.57</v>
      </c>
      <c r="F55" s="18">
        <v>177023.99999999988</v>
      </c>
      <c r="G55" s="17">
        <v>650114</v>
      </c>
      <c r="H55" s="17">
        <f>E55+F55-G55</f>
        <v>370922.56999999983</v>
      </c>
      <c r="I55" s="16">
        <v>370922.57</v>
      </c>
    </row>
    <row r="56" spans="1:9" ht="18.75" thickBot="1" x14ac:dyDescent="0.4">
      <c r="A56" s="15" t="s">
        <v>0</v>
      </c>
      <c r="B56" s="14"/>
      <c r="C56" s="14"/>
      <c r="D56" s="14"/>
      <c r="E56" s="13">
        <f>SUM(E52:E55)</f>
        <v>999238.19</v>
      </c>
      <c r="F56" s="12">
        <f>SUM(F52:F55)</f>
        <v>240677.99999999988</v>
      </c>
      <c r="G56" s="12">
        <f>SUM(G52:G55)</f>
        <v>714942</v>
      </c>
      <c r="H56" s="12">
        <f>SUM(H52:H55)</f>
        <v>524974.18999999983</v>
      </c>
      <c r="I56" s="11">
        <f>SUM(I52:I55)</f>
        <v>522921.19</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2">
    <mergeCell ref="F49:F50"/>
    <mergeCell ref="E6:G6"/>
    <mergeCell ref="A34:I36"/>
    <mergeCell ref="E7:I7"/>
    <mergeCell ref="H13:I13"/>
    <mergeCell ref="H47:I47"/>
    <mergeCell ref="C33:F33"/>
    <mergeCell ref="A2:D2"/>
    <mergeCell ref="E3:I3"/>
    <mergeCell ref="E2:I2"/>
    <mergeCell ref="E5:I5"/>
    <mergeCell ref="E4:I4"/>
  </mergeCells>
  <conditionalFormatting sqref="I44:I46">
    <cfRule type="cellIs" dxfId="208" priority="8" stopIfTrue="1" operator="greaterThan">
      <formula>1</formula>
    </cfRule>
  </conditionalFormatting>
  <conditionalFormatting sqref="H52:H55">
    <cfRule type="cellIs" dxfId="207" priority="11" stopIfTrue="1" operator="notEqual">
      <formula>E52+F52-G52</formula>
    </cfRule>
  </conditionalFormatting>
  <conditionalFormatting sqref="I56">
    <cfRule type="cellIs" dxfId="206" priority="12" stopIfTrue="1" operator="notEqual">
      <formula>$I$52+$I$53+$I$54+$I$55</formula>
    </cfRule>
  </conditionalFormatting>
  <conditionalFormatting sqref="H56">
    <cfRule type="cellIs" dxfId="205" priority="13" stopIfTrue="1" operator="notEqual">
      <formula>E56+F56-G56</formula>
    </cfRule>
    <cfRule type="cellIs" dxfId="204" priority="14" stopIfTrue="1" operator="notEqual">
      <formula>SUM($H$52:$H$55)</formula>
    </cfRule>
  </conditionalFormatting>
  <conditionalFormatting sqref="G18 G16">
    <cfRule type="cellIs" dxfId="203" priority="15" stopIfTrue="1" operator="notEqual">
      <formula>H16+I16</formula>
    </cfRule>
  </conditionalFormatting>
  <conditionalFormatting sqref="G24">
    <cfRule type="cellIs" dxfId="202" priority="16" stopIfTrue="1" operator="notEqual">
      <formula>ROUND(H24+I24,2)</formula>
    </cfRule>
  </conditionalFormatting>
  <conditionalFormatting sqref="H24">
    <cfRule type="cellIs" dxfId="201" priority="17" stopIfTrue="1" operator="notEqual">
      <formula>$H$18-$H$16-$H$22</formula>
    </cfRule>
  </conditionalFormatting>
  <conditionalFormatting sqref="G23">
    <cfRule type="cellIs" dxfId="200" priority="6" stopIfTrue="1" operator="notEqual">
      <formula>ROUND(H23+I23,2)</formula>
    </cfRule>
  </conditionalFormatting>
  <conditionalFormatting sqref="J39">
    <cfRule type="cellIs" dxfId="199" priority="4" operator="greaterThan">
      <formula>0</formula>
    </cfRule>
    <cfRule type="cellIs" dxfId="198" priority="5" operator="lessThan">
      <formula>0</formula>
    </cfRule>
  </conditionalFormatting>
  <conditionalFormatting sqref="J40">
    <cfRule type="cellIs" dxfId="197" priority="2" operator="greaterThan">
      <formula>0</formula>
    </cfRule>
    <cfRule type="cellIs" dxfId="196" priority="3" operator="lessThan">
      <formula>0</formula>
    </cfRule>
  </conditionalFormatting>
  <conditionalFormatting sqref="I24">
    <cfRule type="cellIs" dxfId="195"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241</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242</v>
      </c>
      <c r="F4" s="642"/>
      <c r="G4" s="642"/>
      <c r="H4" s="642"/>
      <c r="I4" s="642"/>
    </row>
    <row r="5" spans="1:11" ht="9" customHeight="1" x14ac:dyDescent="0.25">
      <c r="A5" s="130"/>
      <c r="E5" s="639" t="s">
        <v>49</v>
      </c>
      <c r="F5" s="639"/>
      <c r="G5" s="639"/>
      <c r="H5" s="639"/>
      <c r="I5" s="639"/>
    </row>
    <row r="6" spans="1:11" ht="19.5" x14ac:dyDescent="0.4">
      <c r="A6" s="128" t="s">
        <v>48</v>
      </c>
      <c r="E6" s="641" t="s">
        <v>243</v>
      </c>
      <c r="F6" s="641"/>
      <c r="G6" s="641"/>
      <c r="H6" s="128" t="s">
        <v>47</v>
      </c>
      <c r="I6" s="129" t="s">
        <v>244</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4508000</v>
      </c>
      <c r="F16" s="107">
        <v>4606313</v>
      </c>
      <c r="G16" s="104">
        <f>H16+I16</f>
        <v>4745616.2200000007</v>
      </c>
      <c r="H16" s="79">
        <v>4740931.2200000007</v>
      </c>
      <c r="I16" s="79">
        <v>4685</v>
      </c>
    </row>
    <row r="17" spans="1:9" ht="14.25" x14ac:dyDescent="0.3">
      <c r="A17" s="112"/>
      <c r="B17" s="111"/>
      <c r="C17" s="111"/>
      <c r="D17" s="111"/>
      <c r="E17" s="110"/>
      <c r="F17" s="109"/>
    </row>
    <row r="18" spans="1:9" ht="19.5" x14ac:dyDescent="0.4">
      <c r="A18" s="108" t="s">
        <v>35</v>
      </c>
      <c r="B18" s="97"/>
      <c r="C18" s="97"/>
      <c r="D18" s="97"/>
      <c r="E18" s="79">
        <v>4594000</v>
      </c>
      <c r="F18" s="107">
        <v>4606313</v>
      </c>
      <c r="G18" s="104">
        <f>H18+I18</f>
        <v>4748414.2200000007</v>
      </c>
      <c r="H18" s="79">
        <v>4740931.2200000007</v>
      </c>
      <c r="I18" s="79">
        <v>7483</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2798</v>
      </c>
      <c r="H24" s="87">
        <f>H18-H16-H22</f>
        <v>0</v>
      </c>
      <c r="I24" s="87">
        <f>I18-I16-I22</f>
        <v>2798</v>
      </c>
    </row>
    <row r="25" spans="1:9" ht="15" x14ac:dyDescent="0.3">
      <c r="A25" s="525" t="s">
        <v>31</v>
      </c>
      <c r="B25" s="86"/>
      <c r="C25" s="86"/>
      <c r="D25" s="86"/>
      <c r="E25" s="86"/>
      <c r="F25" s="86"/>
      <c r="G25" s="85">
        <v>2798</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2798</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2798</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2097230</v>
      </c>
      <c r="G39" s="59">
        <v>2129780</v>
      </c>
      <c r="H39" s="58"/>
      <c r="I39" s="57">
        <f>IF(F39=0,"nerozp.",G39/F39)</f>
        <v>1.0155204722419573</v>
      </c>
      <c r="J39" s="66"/>
      <c r="K39" s="64"/>
    </row>
    <row r="40" spans="1:11" ht="16.5" x14ac:dyDescent="0.35">
      <c r="A40" s="62" t="s">
        <v>17</v>
      </c>
      <c r="B40" s="61"/>
      <c r="C40" s="60"/>
      <c r="D40" s="63"/>
      <c r="E40" s="63"/>
      <c r="F40" s="59">
        <v>209944</v>
      </c>
      <c r="G40" s="59">
        <v>209944</v>
      </c>
      <c r="H40" s="58"/>
      <c r="I40" s="57">
        <f>IF(F40=0,"nerozp.",G40/F40)</f>
        <v>1</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157958</v>
      </c>
      <c r="G42" s="59">
        <v>157958</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c r="C44" s="54"/>
      <c r="D44" s="50"/>
      <c r="E44" s="50"/>
      <c r="F44" s="49"/>
      <c r="G44" s="49"/>
      <c r="H44" s="48"/>
      <c r="I44" s="47"/>
    </row>
    <row r="45" spans="1:11" x14ac:dyDescent="0.2">
      <c r="A45" s="53"/>
      <c r="B45" s="692" t="s">
        <v>332</v>
      </c>
      <c r="C45" s="693"/>
      <c r="D45" s="693"/>
      <c r="E45" s="693"/>
      <c r="F45" s="693"/>
      <c r="G45" s="693"/>
      <c r="H45" s="693"/>
      <c r="I45" s="693"/>
    </row>
    <row r="46" spans="1:11" x14ac:dyDescent="0.2">
      <c r="A46" s="53"/>
      <c r="B46" s="672"/>
      <c r="C46" s="672"/>
      <c r="D46" s="672"/>
      <c r="E46" s="672"/>
      <c r="F46" s="672"/>
      <c r="G46" s="672"/>
      <c r="H46" s="672"/>
      <c r="I46" s="672"/>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10" x14ac:dyDescent="0.2">
      <c r="A49" s="34"/>
      <c r="B49" s="4"/>
      <c r="C49" s="4"/>
      <c r="D49" s="4"/>
      <c r="E49" s="34"/>
      <c r="F49" s="643"/>
      <c r="G49" s="37"/>
      <c r="H49" s="36">
        <v>42004</v>
      </c>
      <c r="I49" s="35">
        <v>42004</v>
      </c>
    </row>
    <row r="50" spans="1:10" x14ac:dyDescent="0.2">
      <c r="A50" s="34"/>
      <c r="B50" s="4"/>
      <c r="C50" s="4"/>
      <c r="D50" s="4"/>
      <c r="E50" s="34"/>
      <c r="F50" s="643"/>
      <c r="G50" s="33"/>
      <c r="H50" s="33"/>
      <c r="I50" s="32"/>
    </row>
    <row r="51" spans="1:10" ht="13.5" thickBot="1" x14ac:dyDescent="0.25">
      <c r="A51" s="30"/>
      <c r="B51" s="31"/>
      <c r="C51" s="31"/>
      <c r="D51" s="31"/>
      <c r="E51" s="30"/>
      <c r="F51" s="29"/>
      <c r="G51" s="29"/>
      <c r="H51" s="29"/>
      <c r="I51" s="28"/>
    </row>
    <row r="52" spans="1:10" ht="13.5" thickTop="1" x14ac:dyDescent="0.2">
      <c r="A52" s="27"/>
      <c r="B52" s="26"/>
      <c r="C52" s="26" t="s">
        <v>4</v>
      </c>
      <c r="D52" s="26"/>
      <c r="E52" s="25">
        <v>2000</v>
      </c>
      <c r="F52" s="24">
        <v>0</v>
      </c>
      <c r="G52" s="23">
        <v>0</v>
      </c>
      <c r="H52" s="23">
        <f>E52+F52-G52</f>
        <v>2000</v>
      </c>
      <c r="I52" s="22">
        <v>2000</v>
      </c>
    </row>
    <row r="53" spans="1:10" x14ac:dyDescent="0.2">
      <c r="A53" s="21"/>
      <c r="B53" s="20"/>
      <c r="C53" s="20" t="s">
        <v>3</v>
      </c>
      <c r="D53" s="20"/>
      <c r="E53" s="19">
        <v>6988.43</v>
      </c>
      <c r="F53" s="18">
        <v>21367</v>
      </c>
      <c r="G53" s="17">
        <v>23959</v>
      </c>
      <c r="H53" s="17">
        <f>E53+F53-G53</f>
        <v>4396.43</v>
      </c>
      <c r="I53" s="467">
        <v>2136.4299999999998</v>
      </c>
      <c r="J53" s="500"/>
    </row>
    <row r="54" spans="1:10" x14ac:dyDescent="0.2">
      <c r="A54" s="21"/>
      <c r="B54" s="20"/>
      <c r="C54" s="20" t="s">
        <v>2</v>
      </c>
      <c r="D54" s="20"/>
      <c r="E54" s="19">
        <v>21898.05</v>
      </c>
      <c r="F54" s="18">
        <v>52380.59</v>
      </c>
      <c r="G54" s="17">
        <v>43598.64</v>
      </c>
      <c r="H54" s="17">
        <f>E54+F54-G54</f>
        <v>30680</v>
      </c>
      <c r="I54" s="16">
        <v>30680</v>
      </c>
    </row>
    <row r="55" spans="1:10" x14ac:dyDescent="0.2">
      <c r="A55" s="21"/>
      <c r="B55" s="20"/>
      <c r="C55" s="20" t="s">
        <v>1</v>
      </c>
      <c r="D55" s="20"/>
      <c r="E55" s="19">
        <v>54142.2</v>
      </c>
      <c r="F55" s="18">
        <v>210334.99999999994</v>
      </c>
      <c r="G55" s="17">
        <v>157958</v>
      </c>
      <c r="H55" s="17">
        <f>E55+F55-G55</f>
        <v>106519.19999999995</v>
      </c>
      <c r="I55" s="16">
        <v>106519.2</v>
      </c>
    </row>
    <row r="56" spans="1:10" ht="18.75" thickBot="1" x14ac:dyDescent="0.4">
      <c r="A56" s="15" t="s">
        <v>0</v>
      </c>
      <c r="B56" s="14"/>
      <c r="C56" s="14"/>
      <c r="D56" s="14"/>
      <c r="E56" s="13">
        <f>SUM(E52:E55)</f>
        <v>85028.68</v>
      </c>
      <c r="F56" s="12">
        <f>SUM(F52:F55)</f>
        <v>284082.58999999997</v>
      </c>
      <c r="G56" s="12">
        <f>SUM(G52:G55)</f>
        <v>225515.64</v>
      </c>
      <c r="H56" s="12">
        <f>SUM(H52:H55)</f>
        <v>143595.62999999995</v>
      </c>
      <c r="I56" s="11">
        <f>SUM(I52:I55)</f>
        <v>141335.63</v>
      </c>
    </row>
    <row r="57" spans="1:10" ht="18.75" thickTop="1" x14ac:dyDescent="0.35">
      <c r="A57" s="7"/>
      <c r="B57" s="6"/>
      <c r="C57" s="6"/>
      <c r="D57" s="5"/>
      <c r="E57" s="468"/>
      <c r="F57" s="4"/>
      <c r="G57" s="10"/>
      <c r="H57" s="9"/>
      <c r="I57" s="9"/>
    </row>
    <row r="58" spans="1:10" ht="18" x14ac:dyDescent="0.35">
      <c r="A58" s="7"/>
      <c r="B58" s="6"/>
      <c r="C58" s="6"/>
      <c r="D58" s="5"/>
      <c r="E58" s="468"/>
      <c r="F58" s="4"/>
      <c r="G58" s="8"/>
      <c r="H58" s="4"/>
      <c r="I58" s="4"/>
    </row>
    <row r="59" spans="1:10" ht="18" x14ac:dyDescent="0.35">
      <c r="A59" s="7"/>
      <c r="B59" s="6"/>
      <c r="C59" s="6"/>
      <c r="D59" s="5"/>
      <c r="E59" s="5"/>
      <c r="F59" s="4"/>
      <c r="G59" s="4"/>
      <c r="H59" s="4"/>
      <c r="I59" s="4"/>
    </row>
    <row r="60" spans="1:10"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194" priority="8" stopIfTrue="1" operator="greaterThan">
      <formula>1</formula>
    </cfRule>
  </conditionalFormatting>
  <conditionalFormatting sqref="H52:H55">
    <cfRule type="cellIs" dxfId="193" priority="11" stopIfTrue="1" operator="notEqual">
      <formula>E52+F52-G52</formula>
    </cfRule>
  </conditionalFormatting>
  <conditionalFormatting sqref="I56">
    <cfRule type="cellIs" dxfId="192" priority="12" stopIfTrue="1" operator="notEqual">
      <formula>$I$52+$I$53+$I$54+$I$55</formula>
    </cfRule>
  </conditionalFormatting>
  <conditionalFormatting sqref="H56">
    <cfRule type="cellIs" dxfId="191" priority="13" stopIfTrue="1" operator="notEqual">
      <formula>E56+F56-G56</formula>
    </cfRule>
    <cfRule type="cellIs" dxfId="190" priority="14" stopIfTrue="1" operator="notEqual">
      <formula>SUM($H$52:$H$55)</formula>
    </cfRule>
  </conditionalFormatting>
  <conditionalFormatting sqref="G18 G16">
    <cfRule type="cellIs" dxfId="189" priority="15" stopIfTrue="1" operator="notEqual">
      <formula>H16+I16</formula>
    </cfRule>
  </conditionalFormatting>
  <conditionalFormatting sqref="G24">
    <cfRule type="cellIs" dxfId="188" priority="16" stopIfTrue="1" operator="notEqual">
      <formula>ROUND(H24+I24,2)</formula>
    </cfRule>
  </conditionalFormatting>
  <conditionalFormatting sqref="H24">
    <cfRule type="cellIs" dxfId="187" priority="17" stopIfTrue="1" operator="notEqual">
      <formula>$H$18-$H$16</formula>
    </cfRule>
  </conditionalFormatting>
  <conditionalFormatting sqref="G23">
    <cfRule type="cellIs" dxfId="186" priority="6" stopIfTrue="1" operator="notEqual">
      <formula>ROUND(H23+I23,2)</formula>
    </cfRule>
  </conditionalFormatting>
  <conditionalFormatting sqref="J39">
    <cfRule type="cellIs" dxfId="185" priority="4" operator="greaterThan">
      <formula>0</formula>
    </cfRule>
    <cfRule type="cellIs" dxfId="184" priority="5" operator="lessThan">
      <formula>0</formula>
    </cfRule>
  </conditionalFormatting>
  <conditionalFormatting sqref="J40">
    <cfRule type="cellIs" dxfId="183" priority="2" operator="greaterThan">
      <formula>0</formula>
    </cfRule>
    <cfRule type="cellIs" dxfId="182" priority="3" operator="lessThan">
      <formula>0</formula>
    </cfRule>
  </conditionalFormatting>
  <conditionalFormatting sqref="I24">
    <cfRule type="cellIs" dxfId="181"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181</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182</v>
      </c>
      <c r="F4" s="642"/>
      <c r="G4" s="642"/>
      <c r="H4" s="642"/>
      <c r="I4" s="642"/>
    </row>
    <row r="5" spans="1:11" ht="9" customHeight="1" x14ac:dyDescent="0.25">
      <c r="A5" s="130"/>
      <c r="E5" s="639" t="s">
        <v>49</v>
      </c>
      <c r="F5" s="639"/>
      <c r="G5" s="639"/>
      <c r="H5" s="639"/>
      <c r="I5" s="639"/>
    </row>
    <row r="6" spans="1:11" ht="19.5" x14ac:dyDescent="0.4">
      <c r="A6" s="128" t="s">
        <v>48</v>
      </c>
      <c r="E6" s="641" t="s">
        <v>183</v>
      </c>
      <c r="F6" s="641"/>
      <c r="G6" s="641"/>
      <c r="H6" s="128" t="s">
        <v>47</v>
      </c>
      <c r="I6" s="129" t="s">
        <v>184</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14416000</v>
      </c>
      <c r="F16" s="107">
        <v>14781000</v>
      </c>
      <c r="G16" s="104">
        <f>H16+I16</f>
        <v>15029656.939999999</v>
      </c>
      <c r="H16" s="79">
        <v>15029656.939999999</v>
      </c>
      <c r="I16" s="79">
        <v>0</v>
      </c>
    </row>
    <row r="17" spans="1:9" ht="14.25" x14ac:dyDescent="0.3">
      <c r="A17" s="112"/>
      <c r="B17" s="111"/>
      <c r="C17" s="111"/>
      <c r="D17" s="111"/>
      <c r="E17" s="110"/>
      <c r="F17" s="109"/>
    </row>
    <row r="18" spans="1:9" ht="19.5" x14ac:dyDescent="0.4">
      <c r="A18" s="108" t="s">
        <v>35</v>
      </c>
      <c r="B18" s="97"/>
      <c r="C18" s="97"/>
      <c r="D18" s="97"/>
      <c r="E18" s="79">
        <v>14116000</v>
      </c>
      <c r="F18" s="107">
        <v>14781000</v>
      </c>
      <c r="G18" s="104">
        <f>H18+I18</f>
        <v>15029656.940000001</v>
      </c>
      <c r="H18" s="79">
        <v>15029656.940000001</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1.862645149230957E-9</v>
      </c>
      <c r="I24" s="87">
        <f>I18-I16-I22</f>
        <v>0</v>
      </c>
    </row>
    <row r="25" spans="1:9" ht="15" x14ac:dyDescent="0.3">
      <c r="A25" s="525" t="s">
        <v>31</v>
      </c>
      <c r="B25" s="525"/>
      <c r="C25" s="525"/>
      <c r="D25" s="525"/>
      <c r="E25" s="525"/>
      <c r="F25" s="525"/>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3" ht="18.75" x14ac:dyDescent="0.4">
      <c r="A33" s="74"/>
      <c r="B33" s="74" t="s">
        <v>24</v>
      </c>
      <c r="C33" s="650" t="s">
        <v>308</v>
      </c>
      <c r="D33" s="651"/>
      <c r="E33" s="651"/>
      <c r="F33" s="651"/>
      <c r="G33" s="73">
        <v>0</v>
      </c>
      <c r="H33" s="501"/>
      <c r="I33" s="513"/>
    </row>
    <row r="34" spans="1:13" x14ac:dyDescent="0.2">
      <c r="A34" s="644"/>
      <c r="B34" s="645"/>
      <c r="C34" s="645"/>
      <c r="D34" s="645"/>
      <c r="E34" s="645"/>
      <c r="F34" s="645"/>
      <c r="G34" s="645"/>
      <c r="H34" s="645"/>
      <c r="I34" s="645"/>
    </row>
    <row r="35" spans="1:13" x14ac:dyDescent="0.2">
      <c r="A35" s="645"/>
      <c r="B35" s="645"/>
      <c r="C35" s="645"/>
      <c r="D35" s="645"/>
      <c r="E35" s="645"/>
      <c r="F35" s="645"/>
      <c r="G35" s="645"/>
      <c r="H35" s="645"/>
      <c r="I35" s="645"/>
    </row>
    <row r="36" spans="1:13" x14ac:dyDescent="0.2">
      <c r="A36" s="645"/>
      <c r="B36" s="645"/>
      <c r="C36" s="645"/>
      <c r="D36" s="645"/>
      <c r="E36" s="645"/>
      <c r="F36" s="645"/>
      <c r="G36" s="645"/>
      <c r="H36" s="645"/>
      <c r="I36" s="645"/>
    </row>
    <row r="37" spans="1:13" ht="19.5" x14ac:dyDescent="0.4">
      <c r="A37" s="46" t="s">
        <v>23</v>
      </c>
      <c r="B37" s="46" t="s">
        <v>22</v>
      </c>
      <c r="C37" s="46"/>
      <c r="D37" s="69"/>
      <c r="E37" s="5"/>
      <c r="F37" s="71"/>
      <c r="G37" s="70"/>
      <c r="H37" s="544"/>
      <c r="I37" s="544"/>
    </row>
    <row r="38" spans="1:13" ht="18.75" x14ac:dyDescent="0.4">
      <c r="A38" s="46"/>
      <c r="B38" s="46"/>
      <c r="C38" s="46"/>
      <c r="D38" s="69"/>
      <c r="E38" s="532"/>
      <c r="F38" s="549" t="s">
        <v>21</v>
      </c>
      <c r="G38" s="68" t="s">
        <v>20</v>
      </c>
      <c r="H38" s="544"/>
      <c r="I38" s="526" t="s">
        <v>19</v>
      </c>
    </row>
    <row r="39" spans="1:13" ht="16.5" x14ac:dyDescent="0.35">
      <c r="A39" s="551" t="s">
        <v>18</v>
      </c>
      <c r="B39" s="61"/>
      <c r="C39" s="60"/>
      <c r="D39" s="61"/>
      <c r="E39" s="5"/>
      <c r="F39" s="552">
        <v>7675000</v>
      </c>
      <c r="G39" s="552">
        <v>7772327</v>
      </c>
      <c r="H39" s="501"/>
      <c r="I39" s="527">
        <f>IF(F39=0,"nerozp.",G39/F39)</f>
        <v>1.0126810423452768</v>
      </c>
      <c r="J39" s="66"/>
      <c r="K39" s="64"/>
      <c r="M39" s="519"/>
    </row>
    <row r="40" spans="1:13" ht="16.5" x14ac:dyDescent="0.35">
      <c r="A40" s="551" t="s">
        <v>17</v>
      </c>
      <c r="B40" s="61"/>
      <c r="C40" s="60"/>
      <c r="D40" s="63"/>
      <c r="E40" s="63"/>
      <c r="F40" s="552">
        <v>438000</v>
      </c>
      <c r="G40" s="552">
        <v>445171</v>
      </c>
      <c r="H40" s="501"/>
      <c r="I40" s="527">
        <f>IF(F40=0,"nerozp.",G40/F40)</f>
        <v>1.0163721461187214</v>
      </c>
      <c r="J40" s="65"/>
      <c r="K40" s="64"/>
    </row>
    <row r="41" spans="1:13" ht="16.5" x14ac:dyDescent="0.35">
      <c r="A41" s="551" t="s">
        <v>16</v>
      </c>
      <c r="B41" s="61"/>
      <c r="C41" s="60"/>
      <c r="D41" s="63"/>
      <c r="E41" s="63"/>
      <c r="F41" s="552">
        <v>0</v>
      </c>
      <c r="G41" s="552">
        <v>0</v>
      </c>
      <c r="H41" s="501"/>
      <c r="I41" s="527" t="str">
        <f>IF(F41=0,"nerozp.",G41/F41)</f>
        <v>nerozp.</v>
      </c>
    </row>
    <row r="42" spans="1:13" ht="16.5" x14ac:dyDescent="0.35">
      <c r="A42" s="551" t="s">
        <v>15</v>
      </c>
      <c r="B42" s="61"/>
      <c r="C42" s="60"/>
      <c r="D42" s="5"/>
      <c r="E42" s="5"/>
      <c r="F42" s="552">
        <v>329000</v>
      </c>
      <c r="G42" s="552">
        <v>329000</v>
      </c>
      <c r="H42" s="501"/>
      <c r="I42" s="527">
        <f>IF(F42=0,"nerozp.",G42/F42)</f>
        <v>1</v>
      </c>
    </row>
    <row r="43" spans="1:13" ht="16.5" x14ac:dyDescent="0.35">
      <c r="A43" s="551" t="s">
        <v>14</v>
      </c>
      <c r="B43" s="61"/>
      <c r="C43" s="60"/>
      <c r="D43" s="5"/>
      <c r="E43" s="5"/>
      <c r="F43" s="552">
        <v>0</v>
      </c>
      <c r="G43" s="552">
        <v>0</v>
      </c>
      <c r="H43" s="501"/>
      <c r="I43" s="527" t="str">
        <f>IF(F43=0,"nerozp.",G43/F43)</f>
        <v>nerozp.</v>
      </c>
    </row>
    <row r="44" spans="1:13" ht="14.25" x14ac:dyDescent="0.2">
      <c r="A44" s="56" t="s">
        <v>13</v>
      </c>
      <c r="B44" s="55" t="s">
        <v>313</v>
      </c>
      <c r="C44" s="54"/>
      <c r="D44" s="50"/>
      <c r="E44" s="50"/>
      <c r="F44" s="49"/>
      <c r="G44" s="49"/>
      <c r="H44" s="48"/>
      <c r="I44" s="47"/>
    </row>
    <row r="45" spans="1:13" x14ac:dyDescent="0.2">
      <c r="A45" s="53"/>
      <c r="B45" s="652" t="s">
        <v>314</v>
      </c>
      <c r="C45" s="653"/>
      <c r="D45" s="653"/>
      <c r="E45" s="653"/>
      <c r="F45" s="653"/>
      <c r="G45" s="653"/>
      <c r="H45" s="653"/>
      <c r="I45" s="653"/>
    </row>
    <row r="46" spans="1:13" x14ac:dyDescent="0.2">
      <c r="A46" s="53"/>
      <c r="B46" s="654"/>
      <c r="C46" s="654"/>
      <c r="D46" s="654"/>
      <c r="E46" s="654"/>
      <c r="F46" s="654"/>
      <c r="G46" s="654"/>
      <c r="H46" s="654"/>
      <c r="I46" s="654"/>
    </row>
    <row r="47" spans="1:13" ht="19.5" thickBot="1" x14ac:dyDescent="0.45">
      <c r="A47" s="46" t="s">
        <v>12</v>
      </c>
      <c r="B47" s="46" t="s">
        <v>11</v>
      </c>
      <c r="C47" s="45"/>
      <c r="D47" s="5"/>
      <c r="E47" s="5"/>
      <c r="F47" s="4"/>
      <c r="G47" s="10"/>
      <c r="H47" s="648" t="s">
        <v>10</v>
      </c>
      <c r="I47" s="649"/>
    </row>
    <row r="48" spans="1:13"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48600</v>
      </c>
      <c r="F52" s="24">
        <v>0</v>
      </c>
      <c r="G52" s="23">
        <v>0</v>
      </c>
      <c r="H52" s="23">
        <f>E52+F52-G52</f>
        <v>48600</v>
      </c>
      <c r="I52" s="22">
        <v>48600</v>
      </c>
    </row>
    <row r="53" spans="1:9" x14ac:dyDescent="0.2">
      <c r="A53" s="21"/>
      <c r="B53" s="20"/>
      <c r="C53" s="20" t="s">
        <v>3</v>
      </c>
      <c r="D53" s="20"/>
      <c r="E53" s="19">
        <v>28572.62</v>
      </c>
      <c r="F53" s="18">
        <v>76500</v>
      </c>
      <c r="G53" s="17">
        <v>71900</v>
      </c>
      <c r="H53" s="17">
        <f>E53+F53-G53</f>
        <v>33172.619999999995</v>
      </c>
      <c r="I53" s="584">
        <v>26304.62</v>
      </c>
    </row>
    <row r="54" spans="1:9" x14ac:dyDescent="0.2">
      <c r="A54" s="21"/>
      <c r="B54" s="20"/>
      <c r="C54" s="20" t="s">
        <v>2</v>
      </c>
      <c r="D54" s="20"/>
      <c r="E54" s="19">
        <v>8820</v>
      </c>
      <c r="F54" s="18">
        <v>54810.59</v>
      </c>
      <c r="G54" s="17">
        <v>53990</v>
      </c>
      <c r="H54" s="17">
        <f>E54+F54-G54</f>
        <v>9640.5899999999965</v>
      </c>
      <c r="I54" s="16">
        <v>9640.59</v>
      </c>
    </row>
    <row r="55" spans="1:9" x14ac:dyDescent="0.2">
      <c r="A55" s="21"/>
      <c r="B55" s="20"/>
      <c r="C55" s="20" t="s">
        <v>1</v>
      </c>
      <c r="D55" s="20"/>
      <c r="E55" s="19">
        <v>171462.8</v>
      </c>
      <c r="F55" s="18">
        <v>445171.00000000006</v>
      </c>
      <c r="G55" s="17">
        <v>375243</v>
      </c>
      <c r="H55" s="17">
        <f>E55+F55-G55</f>
        <v>241390.80000000005</v>
      </c>
      <c r="I55" s="16">
        <v>241390.8</v>
      </c>
    </row>
    <row r="56" spans="1:9" ht="18.75" thickBot="1" x14ac:dyDescent="0.4">
      <c r="A56" s="15" t="s">
        <v>0</v>
      </c>
      <c r="B56" s="14"/>
      <c r="C56" s="14"/>
      <c r="D56" s="14"/>
      <c r="E56" s="515">
        <f>SUM(E52:E55)</f>
        <v>257455.41999999998</v>
      </c>
      <c r="F56" s="12">
        <f>SUM(F52:F55)</f>
        <v>576481.59000000008</v>
      </c>
      <c r="G56" s="12">
        <f>SUM(G52:G55)</f>
        <v>501133</v>
      </c>
      <c r="H56" s="12">
        <f>SUM(H52:H55)</f>
        <v>332804.01</v>
      </c>
      <c r="I56" s="11">
        <f>SUM(I52:I55)</f>
        <v>325936.01</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430" priority="7" stopIfTrue="1" operator="greaterThan">
      <formula>1</formula>
    </cfRule>
  </conditionalFormatting>
  <conditionalFormatting sqref="H52:H55">
    <cfRule type="cellIs" dxfId="429" priority="10" stopIfTrue="1" operator="notEqual">
      <formula>E52+F52-G52</formula>
    </cfRule>
  </conditionalFormatting>
  <conditionalFormatting sqref="I56">
    <cfRule type="cellIs" dxfId="428" priority="11" stopIfTrue="1" operator="notEqual">
      <formula>$I$52+$I$53+$I$54+$I$55</formula>
    </cfRule>
  </conditionalFormatting>
  <conditionalFormatting sqref="H56">
    <cfRule type="cellIs" dxfId="427" priority="12" stopIfTrue="1" operator="notEqual">
      <formula>E56+F56-G56</formula>
    </cfRule>
    <cfRule type="cellIs" dxfId="426" priority="13" stopIfTrue="1" operator="notEqual">
      <formula>SUM($H$52:$H$55)</formula>
    </cfRule>
  </conditionalFormatting>
  <conditionalFormatting sqref="G18 G16">
    <cfRule type="cellIs" dxfId="425" priority="14" stopIfTrue="1" operator="notEqual">
      <formula>H16+I16</formula>
    </cfRule>
  </conditionalFormatting>
  <conditionalFormatting sqref="G24">
    <cfRule type="cellIs" dxfId="424" priority="15" stopIfTrue="1" operator="notEqual">
      <formula>ROUND(H24+I24,2)</formula>
    </cfRule>
  </conditionalFormatting>
  <conditionalFormatting sqref="I24">
    <cfRule type="cellIs" dxfId="423" priority="17" stopIfTrue="1" operator="notEqual">
      <formula>I18-I16</formula>
    </cfRule>
  </conditionalFormatting>
  <conditionalFormatting sqref="G23">
    <cfRule type="cellIs" dxfId="422" priority="5" stopIfTrue="1" operator="notEqual">
      <formula>ROUND(H23+I23,2)</formula>
    </cfRule>
  </conditionalFormatting>
  <conditionalFormatting sqref="J39">
    <cfRule type="cellIs" dxfId="421" priority="3" operator="greaterThan">
      <formula>0</formula>
    </cfRule>
    <cfRule type="cellIs" dxfId="420" priority="4" operator="lessThan">
      <formula>0</formula>
    </cfRule>
  </conditionalFormatting>
  <conditionalFormatting sqref="J40">
    <cfRule type="cellIs" dxfId="419" priority="1" operator="greaterThan">
      <formula>0</formula>
    </cfRule>
    <cfRule type="cellIs" dxfId="418" priority="2" operator="lessThan">
      <formula>0</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245</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246</v>
      </c>
      <c r="F4" s="642"/>
      <c r="G4" s="642"/>
      <c r="H4" s="642"/>
      <c r="I4" s="642"/>
    </row>
    <row r="5" spans="1:11" ht="9" customHeight="1" x14ac:dyDescent="0.25">
      <c r="A5" s="130"/>
      <c r="E5" s="639" t="s">
        <v>49</v>
      </c>
      <c r="F5" s="639"/>
      <c r="G5" s="639"/>
      <c r="H5" s="639"/>
      <c r="I5" s="639"/>
    </row>
    <row r="6" spans="1:11" ht="19.5" x14ac:dyDescent="0.4">
      <c r="A6" s="128" t="s">
        <v>48</v>
      </c>
      <c r="E6" s="641" t="s">
        <v>247</v>
      </c>
      <c r="F6" s="641"/>
      <c r="G6" s="641"/>
      <c r="H6" s="128" t="s">
        <v>47</v>
      </c>
      <c r="I6" s="129" t="s">
        <v>248</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21427000</v>
      </c>
      <c r="F16" s="107">
        <v>21676757</v>
      </c>
      <c r="G16" s="104">
        <f>H16+I16</f>
        <v>22311447.790000003</v>
      </c>
      <c r="H16" s="79">
        <v>22311447.790000003</v>
      </c>
      <c r="I16" s="79">
        <v>0</v>
      </c>
    </row>
    <row r="17" spans="1:9" ht="14.25" x14ac:dyDescent="0.3">
      <c r="A17" s="112"/>
      <c r="B17" s="111"/>
      <c r="C17" s="111"/>
      <c r="D17" s="111"/>
      <c r="E17" s="110"/>
      <c r="F17" s="109"/>
    </row>
    <row r="18" spans="1:9" ht="19.5" x14ac:dyDescent="0.4">
      <c r="A18" s="108" t="s">
        <v>35</v>
      </c>
      <c r="B18" s="97"/>
      <c r="C18" s="97"/>
      <c r="D18" s="97"/>
      <c r="E18" s="79">
        <v>21047000</v>
      </c>
      <c r="F18" s="107">
        <v>21660201</v>
      </c>
      <c r="G18" s="104">
        <f>H18+I18</f>
        <v>22315317.789999999</v>
      </c>
      <c r="H18" s="79">
        <v>22315317.789999999</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3870</v>
      </c>
      <c r="H24" s="87">
        <f>H18-H16-H22</f>
        <v>3869.9999999962747</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3870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3870</v>
      </c>
      <c r="H32" s="58"/>
      <c r="I32" s="72"/>
    </row>
    <row r="33" spans="1:11" ht="18.75" x14ac:dyDescent="0.4">
      <c r="A33" s="74"/>
      <c r="B33" s="74" t="s">
        <v>24</v>
      </c>
      <c r="C33" s="650" t="s">
        <v>308</v>
      </c>
      <c r="D33" s="651"/>
      <c r="E33" s="651"/>
      <c r="F33" s="651"/>
      <c r="G33" s="73">
        <v>0</v>
      </c>
      <c r="H33" s="58"/>
      <c r="I33" s="72"/>
    </row>
    <row r="34" spans="1:11" x14ac:dyDescent="0.2">
      <c r="A34" s="664" t="s">
        <v>309</v>
      </c>
      <c r="B34" s="665"/>
      <c r="C34" s="665"/>
      <c r="D34" s="665"/>
      <c r="E34" s="665"/>
      <c r="F34" s="665"/>
      <c r="G34" s="665"/>
      <c r="H34" s="665"/>
      <c r="I34" s="665"/>
    </row>
    <row r="35" spans="1:11" x14ac:dyDescent="0.2">
      <c r="A35" s="665"/>
      <c r="B35" s="665"/>
      <c r="C35" s="665"/>
      <c r="D35" s="665"/>
      <c r="E35" s="665"/>
      <c r="F35" s="665"/>
      <c r="G35" s="665"/>
      <c r="H35" s="665"/>
      <c r="I35" s="665"/>
    </row>
    <row r="36" spans="1:11" x14ac:dyDescent="0.2">
      <c r="A36" s="665"/>
      <c r="B36" s="665"/>
      <c r="C36" s="665"/>
      <c r="D36" s="665"/>
      <c r="E36" s="665"/>
      <c r="F36" s="665"/>
      <c r="G36" s="665"/>
      <c r="H36" s="665"/>
      <c r="I36" s="665"/>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10948980</v>
      </c>
      <c r="G39" s="59">
        <v>10948176</v>
      </c>
      <c r="H39" s="58"/>
      <c r="I39" s="553">
        <f>IF(F39=0,"nerozp.",G39/F39)</f>
        <v>0.99992656850227146</v>
      </c>
      <c r="J39" s="66"/>
      <c r="K39" s="64"/>
    </row>
    <row r="40" spans="1:11" ht="16.5" x14ac:dyDescent="0.35">
      <c r="A40" s="62" t="s">
        <v>17</v>
      </c>
      <c r="B40" s="61"/>
      <c r="C40" s="60"/>
      <c r="D40" s="63"/>
      <c r="E40" s="63"/>
      <c r="F40" s="59">
        <v>443777</v>
      </c>
      <c r="G40" s="59">
        <v>443777</v>
      </c>
      <c r="H40" s="58"/>
      <c r="I40" s="553">
        <f>IF(F40=0,"nerozp.",G40/F40)</f>
        <v>1</v>
      </c>
      <c r="J40" s="65"/>
      <c r="K40" s="64"/>
    </row>
    <row r="41" spans="1:11" ht="16.5" x14ac:dyDescent="0.35">
      <c r="A41" s="62" t="s">
        <v>16</v>
      </c>
      <c r="B41" s="61"/>
      <c r="C41" s="60"/>
      <c r="D41" s="63"/>
      <c r="E41" s="63"/>
      <c r="F41" s="59">
        <v>0</v>
      </c>
      <c r="G41" s="59">
        <v>0</v>
      </c>
      <c r="H41" s="58"/>
      <c r="I41" s="553" t="str">
        <f>IF(F41=0,"nerozp.",G41/F41)</f>
        <v>nerozp.</v>
      </c>
    </row>
    <row r="42" spans="1:11" ht="16.5" x14ac:dyDescent="0.35">
      <c r="A42" s="62" t="s">
        <v>15</v>
      </c>
      <c r="B42" s="61"/>
      <c r="C42" s="60"/>
      <c r="D42" s="5"/>
      <c r="E42" s="5"/>
      <c r="F42" s="59">
        <v>336777</v>
      </c>
      <c r="G42" s="59">
        <v>336777</v>
      </c>
      <c r="H42" s="58"/>
      <c r="I42" s="553">
        <f>IF(F42=0,"nerozp.",G42/F42)</f>
        <v>1</v>
      </c>
    </row>
    <row r="43" spans="1:11" ht="16.5" x14ac:dyDescent="0.35">
      <c r="A43" s="62" t="s">
        <v>14</v>
      </c>
      <c r="B43" s="61"/>
      <c r="C43" s="60"/>
      <c r="D43" s="5"/>
      <c r="E43" s="5"/>
      <c r="F43" s="59">
        <v>0</v>
      </c>
      <c r="G43" s="59">
        <v>0</v>
      </c>
      <c r="H43" s="58"/>
      <c r="I43" s="553" t="str">
        <f>IF(F43=0,"nerozp.",G43/F43)</f>
        <v>nerozp.</v>
      </c>
    </row>
    <row r="44" spans="1:11" ht="14.25" x14ac:dyDescent="0.2">
      <c r="A44" s="521" t="s">
        <v>13</v>
      </c>
      <c r="B44" s="55"/>
      <c r="C44" s="54"/>
      <c r="D44" s="50"/>
      <c r="E44" s="50"/>
      <c r="F44" s="49"/>
      <c r="G44" s="49"/>
      <c r="H44" s="48"/>
      <c r="I44" s="47"/>
    </row>
    <row r="45" spans="1:11" ht="16.5" x14ac:dyDescent="0.35">
      <c r="A45" s="53"/>
      <c r="B45" s="52"/>
      <c r="C45" s="51"/>
      <c r="D45" s="50"/>
      <c r="E45" s="50"/>
      <c r="F45" s="49"/>
      <c r="G45" s="49"/>
      <c r="H45" s="48"/>
      <c r="I45" s="47"/>
    </row>
    <row r="46" spans="1:11" ht="16.5" x14ac:dyDescent="0.35">
      <c r="A46" s="53"/>
      <c r="B46" s="52"/>
      <c r="C46" s="51"/>
      <c r="D46" s="50"/>
      <c r="E46" s="50"/>
      <c r="F46" s="49"/>
      <c r="G46" s="49"/>
      <c r="H46" s="48"/>
      <c r="I46" s="47"/>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10" x14ac:dyDescent="0.2">
      <c r="A49" s="34"/>
      <c r="B49" s="4"/>
      <c r="C49" s="4"/>
      <c r="D49" s="4"/>
      <c r="E49" s="34"/>
      <c r="F49" s="643"/>
      <c r="G49" s="37"/>
      <c r="H49" s="36">
        <v>42004</v>
      </c>
      <c r="I49" s="35">
        <v>42004</v>
      </c>
    </row>
    <row r="50" spans="1:10" x14ac:dyDescent="0.2">
      <c r="A50" s="34"/>
      <c r="B50" s="4"/>
      <c r="C50" s="4"/>
      <c r="D50" s="4"/>
      <c r="E50" s="34"/>
      <c r="F50" s="643"/>
      <c r="G50" s="33"/>
      <c r="H50" s="33"/>
      <c r="I50" s="32"/>
    </row>
    <row r="51" spans="1:10" ht="13.5" thickBot="1" x14ac:dyDescent="0.25">
      <c r="A51" s="30"/>
      <c r="B51" s="31"/>
      <c r="C51" s="31"/>
      <c r="D51" s="31"/>
      <c r="E51" s="30"/>
      <c r="F51" s="29"/>
      <c r="G51" s="29"/>
      <c r="H51" s="29"/>
      <c r="I51" s="28"/>
    </row>
    <row r="52" spans="1:10" ht="13.5" thickTop="1" x14ac:dyDescent="0.2">
      <c r="A52" s="27"/>
      <c r="B52" s="26"/>
      <c r="C52" s="26" t="s">
        <v>4</v>
      </c>
      <c r="D52" s="26"/>
      <c r="E52" s="25">
        <v>3200</v>
      </c>
      <c r="F52" s="24">
        <v>0</v>
      </c>
      <c r="G52" s="23">
        <v>0</v>
      </c>
      <c r="H52" s="23">
        <f>E52+F52-G52</f>
        <v>3200</v>
      </c>
      <c r="I52" s="22">
        <v>3200</v>
      </c>
    </row>
    <row r="53" spans="1:10" x14ac:dyDescent="0.2">
      <c r="A53" s="21"/>
      <c r="B53" s="20"/>
      <c r="C53" s="20" t="s">
        <v>3</v>
      </c>
      <c r="D53" s="20"/>
      <c r="E53" s="19">
        <v>137745.03</v>
      </c>
      <c r="F53" s="18">
        <v>108048</v>
      </c>
      <c r="G53" s="17">
        <v>142413.94</v>
      </c>
      <c r="H53" s="17">
        <f>E53+F53-G53</f>
        <v>103379.09</v>
      </c>
      <c r="I53" s="584">
        <v>95331.09</v>
      </c>
      <c r="J53" s="500"/>
    </row>
    <row r="54" spans="1:10" x14ac:dyDescent="0.2">
      <c r="A54" s="21"/>
      <c r="B54" s="20"/>
      <c r="C54" s="20" t="s">
        <v>2</v>
      </c>
      <c r="D54" s="20"/>
      <c r="E54" s="593">
        <v>917545.79</v>
      </c>
      <c r="F54" s="18">
        <v>192388.0100000001</v>
      </c>
      <c r="G54" s="17">
        <v>501130</v>
      </c>
      <c r="H54" s="17">
        <f>E54+F54-G54</f>
        <v>608803.80000000005</v>
      </c>
      <c r="I54" s="16">
        <v>608803.79999999993</v>
      </c>
    </row>
    <row r="55" spans="1:10" x14ac:dyDescent="0.2">
      <c r="A55" s="21"/>
      <c r="B55" s="20"/>
      <c r="C55" s="20" t="s">
        <v>1</v>
      </c>
      <c r="D55" s="20"/>
      <c r="E55" s="19">
        <v>263602</v>
      </c>
      <c r="F55" s="18">
        <v>443777</v>
      </c>
      <c r="G55" s="17">
        <v>336777</v>
      </c>
      <c r="H55" s="17">
        <f>E55+F55-G55</f>
        <v>370602</v>
      </c>
      <c r="I55" s="16">
        <v>370602</v>
      </c>
    </row>
    <row r="56" spans="1:10" ht="18.75" thickBot="1" x14ac:dyDescent="0.4">
      <c r="A56" s="15" t="s">
        <v>0</v>
      </c>
      <c r="B56" s="14"/>
      <c r="C56" s="14"/>
      <c r="D56" s="14"/>
      <c r="E56" s="13">
        <f>SUM(E52:E55)</f>
        <v>1322092.82</v>
      </c>
      <c r="F56" s="12">
        <f>SUM(F52:F55)</f>
        <v>744213.01000000013</v>
      </c>
      <c r="G56" s="12">
        <f>SUM(G52:G55)</f>
        <v>980320.94</v>
      </c>
      <c r="H56" s="12">
        <f>SUM(H52:H55)</f>
        <v>1085984.8900000001</v>
      </c>
      <c r="I56" s="11">
        <f>SUM(I52:I55)</f>
        <v>1077936.8899999999</v>
      </c>
    </row>
    <row r="57" spans="1:10" ht="18.75" thickTop="1" x14ac:dyDescent="0.35">
      <c r="A57" s="7"/>
      <c r="B57" s="6"/>
      <c r="C57" s="6"/>
      <c r="D57" s="5"/>
      <c r="E57" s="468"/>
      <c r="F57" s="4"/>
      <c r="G57" s="10"/>
      <c r="H57" s="9"/>
      <c r="I57" s="9"/>
    </row>
    <row r="58" spans="1:10" ht="18" x14ac:dyDescent="0.35">
      <c r="A58" s="7"/>
      <c r="B58" s="6"/>
      <c r="C58" s="6"/>
      <c r="D58" s="5"/>
      <c r="E58" s="468"/>
      <c r="F58" s="4"/>
      <c r="G58" s="8"/>
      <c r="H58" s="4"/>
      <c r="I58" s="4"/>
    </row>
    <row r="59" spans="1:10" ht="18" x14ac:dyDescent="0.35">
      <c r="A59" s="7"/>
      <c r="B59" s="6"/>
      <c r="C59" s="6"/>
      <c r="D59" s="5"/>
      <c r="E59" s="5"/>
      <c r="F59" s="4"/>
      <c r="G59" s="4"/>
      <c r="H59" s="4"/>
      <c r="I59" s="4"/>
    </row>
    <row r="60" spans="1:10" x14ac:dyDescent="0.2">
      <c r="A60" s="3"/>
      <c r="B60" s="3"/>
      <c r="C60" s="3"/>
      <c r="D60" s="3"/>
      <c r="E60" s="3"/>
      <c r="F60" s="3"/>
      <c r="G60" s="3"/>
      <c r="H60" s="3"/>
      <c r="I60" s="3"/>
    </row>
  </sheetData>
  <sheetProtection selectLockedCells="1"/>
  <mergeCells count="12">
    <mergeCell ref="F49:F50"/>
    <mergeCell ref="E6:G6"/>
    <mergeCell ref="A34:I36"/>
    <mergeCell ref="E7:I7"/>
    <mergeCell ref="H13:I13"/>
    <mergeCell ref="H47:I47"/>
    <mergeCell ref="C33:F33"/>
    <mergeCell ref="A2:D2"/>
    <mergeCell ref="E3:I3"/>
    <mergeCell ref="E2:I2"/>
    <mergeCell ref="E5:I5"/>
    <mergeCell ref="E4:I4"/>
  </mergeCells>
  <conditionalFormatting sqref="I44:I46">
    <cfRule type="cellIs" dxfId="180" priority="8" stopIfTrue="1" operator="greaterThan">
      <formula>1</formula>
    </cfRule>
  </conditionalFormatting>
  <conditionalFormatting sqref="H52:H55">
    <cfRule type="cellIs" dxfId="179" priority="11" stopIfTrue="1" operator="notEqual">
      <formula>E52+F52-G52</formula>
    </cfRule>
  </conditionalFormatting>
  <conditionalFormatting sqref="I56">
    <cfRule type="cellIs" dxfId="178" priority="12" stopIfTrue="1" operator="notEqual">
      <formula>$I$52+$I$53+$I$54+$I$55</formula>
    </cfRule>
  </conditionalFormatting>
  <conditionalFormatting sqref="H56">
    <cfRule type="cellIs" dxfId="177" priority="13" stopIfTrue="1" operator="notEqual">
      <formula>E56+F56-G56</formula>
    </cfRule>
    <cfRule type="cellIs" dxfId="176" priority="14" stopIfTrue="1" operator="notEqual">
      <formula>SUM($H$52:$H$55)</formula>
    </cfRule>
  </conditionalFormatting>
  <conditionalFormatting sqref="G18 G16">
    <cfRule type="cellIs" dxfId="175" priority="15" stopIfTrue="1" operator="notEqual">
      <formula>H16+I16</formula>
    </cfRule>
  </conditionalFormatting>
  <conditionalFormatting sqref="G24">
    <cfRule type="cellIs" dxfId="174" priority="16" stopIfTrue="1" operator="notEqual">
      <formula>ROUND(H24+I24,2)</formula>
    </cfRule>
  </conditionalFormatting>
  <conditionalFormatting sqref="H24">
    <cfRule type="cellIs" dxfId="173" priority="17" stopIfTrue="1" operator="notEqual">
      <formula>$H$18-$H$16</formula>
    </cfRule>
  </conditionalFormatting>
  <conditionalFormatting sqref="G23">
    <cfRule type="cellIs" dxfId="172" priority="6" stopIfTrue="1" operator="notEqual">
      <formula>ROUND(H23+I23,2)</formula>
    </cfRule>
  </conditionalFormatting>
  <conditionalFormatting sqref="J39">
    <cfRule type="cellIs" dxfId="171" priority="4" operator="greaterThan">
      <formula>0</formula>
    </cfRule>
    <cfRule type="cellIs" dxfId="170" priority="5" operator="lessThan">
      <formula>0</formula>
    </cfRule>
  </conditionalFormatting>
  <conditionalFormatting sqref="J40">
    <cfRule type="cellIs" dxfId="169" priority="2" operator="greaterThan">
      <formula>0</formula>
    </cfRule>
    <cfRule type="cellIs" dxfId="168" priority="3" operator="lessThan">
      <formula>0</formula>
    </cfRule>
  </conditionalFormatting>
  <conditionalFormatting sqref="I24">
    <cfRule type="cellIs" dxfId="167"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showGridLines="0" zoomScaleNormal="100" workbookViewId="0">
      <selection activeCell="D31" sqref="D31:D32"/>
    </sheetView>
  </sheetViews>
  <sheetFormatPr defaultColWidth="8.7109375" defaultRowHeight="12.75" customHeight="1" x14ac:dyDescent="0.25"/>
  <cols>
    <col min="1" max="1" width="6.85546875" style="136" customWidth="1"/>
    <col min="2" max="2" width="2.5703125" style="136" customWidth="1"/>
    <col min="3" max="3" width="9.28515625" style="136" customWidth="1"/>
    <col min="4" max="4" width="8.28515625" style="136" customWidth="1"/>
    <col min="5" max="5" width="14.7109375" style="136" customWidth="1"/>
    <col min="6" max="6" width="22" style="136" customWidth="1"/>
    <col min="7" max="9" width="14.7109375" style="136" customWidth="1"/>
    <col min="10" max="16384" width="8.7109375" style="135"/>
  </cols>
  <sheetData>
    <row r="1" spans="1:11" ht="19.5" customHeight="1" x14ac:dyDescent="0.4">
      <c r="A1" s="265" t="s">
        <v>52</v>
      </c>
      <c r="B1" s="264"/>
      <c r="C1" s="264"/>
      <c r="D1" s="264"/>
    </row>
    <row r="2" spans="1:11" ht="19.5" customHeight="1" x14ac:dyDescent="0.4">
      <c r="A2" s="700" t="s">
        <v>51</v>
      </c>
      <c r="B2" s="700"/>
      <c r="C2" s="700"/>
      <c r="D2" s="700"/>
      <c r="E2" s="701" t="s">
        <v>249</v>
      </c>
      <c r="F2" s="701"/>
      <c r="G2" s="701"/>
      <c r="H2" s="701"/>
      <c r="I2" s="701"/>
      <c r="J2" s="263"/>
      <c r="K2" s="263"/>
    </row>
    <row r="3" spans="1:11" ht="12" customHeight="1" x14ac:dyDescent="0.4">
      <c r="A3" s="262"/>
      <c r="B3" s="262"/>
      <c r="C3" s="262"/>
      <c r="D3" s="262"/>
      <c r="E3" s="702" t="s">
        <v>49</v>
      </c>
      <c r="F3" s="702"/>
      <c r="G3" s="702"/>
      <c r="H3" s="702"/>
      <c r="I3" s="702"/>
    </row>
    <row r="4" spans="1:11" ht="15.75" customHeight="1" x14ac:dyDescent="0.25">
      <c r="A4" s="261" t="s">
        <v>50</v>
      </c>
      <c r="E4" s="703" t="s">
        <v>250</v>
      </c>
      <c r="F4" s="703"/>
      <c r="G4" s="703"/>
      <c r="H4" s="703"/>
      <c r="I4" s="703"/>
    </row>
    <row r="5" spans="1:11" ht="9" customHeight="1" x14ac:dyDescent="0.25">
      <c r="A5" s="261"/>
      <c r="E5" s="702" t="s">
        <v>49</v>
      </c>
      <c r="F5" s="702"/>
      <c r="G5" s="702"/>
      <c r="H5" s="702"/>
      <c r="I5" s="702"/>
    </row>
    <row r="6" spans="1:11" ht="19.5" customHeight="1" x14ac:dyDescent="0.4">
      <c r="A6" s="259" t="s">
        <v>48</v>
      </c>
      <c r="E6" s="704" t="s">
        <v>251</v>
      </c>
      <c r="F6" s="704"/>
      <c r="G6" s="704"/>
      <c r="H6" s="259" t="s">
        <v>47</v>
      </c>
      <c r="I6" s="260" t="s">
        <v>252</v>
      </c>
    </row>
    <row r="7" spans="1:11" ht="9.75" customHeight="1" x14ac:dyDescent="0.4">
      <c r="A7" s="259"/>
      <c r="E7" s="702" t="s">
        <v>46</v>
      </c>
      <c r="F7" s="702"/>
      <c r="G7" s="702"/>
      <c r="H7" s="702"/>
      <c r="I7" s="702"/>
    </row>
    <row r="8" spans="1:11" ht="7.5" customHeight="1" x14ac:dyDescent="0.4">
      <c r="A8" s="259"/>
      <c r="E8" s="257"/>
      <c r="F8" s="257"/>
      <c r="G8" s="257"/>
      <c r="H8" s="258"/>
      <c r="I8" s="257"/>
    </row>
    <row r="9" spans="1:11" ht="9.75" customHeight="1" x14ac:dyDescent="0.4">
      <c r="A9" s="259"/>
      <c r="E9" s="257"/>
      <c r="F9" s="257"/>
      <c r="G9" s="257"/>
      <c r="H9" s="258"/>
      <c r="I9" s="257"/>
    </row>
    <row r="11" spans="1:11" ht="18.75" customHeight="1" x14ac:dyDescent="0.4">
      <c r="A11" s="256"/>
      <c r="B11" s="240"/>
      <c r="C11" s="240"/>
      <c r="D11" s="240"/>
      <c r="E11" s="250" t="s">
        <v>45</v>
      </c>
      <c r="F11" s="250" t="s">
        <v>44</v>
      </c>
      <c r="G11" s="253" t="s">
        <v>20</v>
      </c>
      <c r="H11" s="255" t="s">
        <v>43</v>
      </c>
      <c r="I11" s="254"/>
    </row>
    <row r="12" spans="1:11" ht="18.75" customHeight="1" x14ac:dyDescent="0.4">
      <c r="A12" s="203"/>
      <c r="B12" s="203"/>
      <c r="C12" s="203"/>
      <c r="D12" s="203"/>
      <c r="E12" s="250" t="s">
        <v>42</v>
      </c>
      <c r="F12" s="250" t="s">
        <v>42</v>
      </c>
      <c r="G12" s="253" t="s">
        <v>41</v>
      </c>
      <c r="H12" s="252" t="s">
        <v>40</v>
      </c>
      <c r="I12" s="251" t="s">
        <v>39</v>
      </c>
    </row>
    <row r="13" spans="1:11" ht="15" customHeight="1" x14ac:dyDescent="0.25">
      <c r="A13" s="203"/>
      <c r="B13" s="203"/>
      <c r="C13" s="203"/>
      <c r="D13" s="203"/>
      <c r="E13" s="250" t="s">
        <v>0</v>
      </c>
      <c r="F13" s="250" t="s">
        <v>0</v>
      </c>
      <c r="G13" s="249"/>
      <c r="H13" s="705" t="s">
        <v>38</v>
      </c>
      <c r="I13" s="705"/>
    </row>
    <row r="14" spans="1:11" ht="15" customHeight="1" x14ac:dyDescent="0.25">
      <c r="A14" s="203"/>
      <c r="B14" s="203"/>
      <c r="C14" s="203"/>
      <c r="D14" s="203"/>
      <c r="E14" s="250"/>
      <c r="F14" s="250"/>
      <c r="G14" s="249"/>
      <c r="H14" s="248"/>
      <c r="I14" s="247"/>
    </row>
    <row r="15" spans="1:11" ht="18.75" customHeight="1" x14ac:dyDescent="0.4">
      <c r="A15" s="205" t="s">
        <v>37</v>
      </c>
      <c r="B15" s="205"/>
      <c r="C15" s="245"/>
      <c r="D15" s="244"/>
      <c r="E15" s="246"/>
      <c r="F15" s="246"/>
      <c r="G15" s="225"/>
      <c r="H15" s="203"/>
      <c r="I15" s="203"/>
    </row>
    <row r="16" spans="1:11" ht="19.5" customHeight="1" x14ac:dyDescent="0.4">
      <c r="A16" s="239" t="s">
        <v>36</v>
      </c>
      <c r="B16" s="205"/>
      <c r="C16" s="245"/>
      <c r="D16" s="244"/>
      <c r="E16" s="210">
        <v>5295000</v>
      </c>
      <c r="F16" s="238">
        <v>5295000</v>
      </c>
      <c r="G16" s="235">
        <f>H16+I16</f>
        <v>5145066.78</v>
      </c>
      <c r="H16" s="210">
        <v>5145066.78</v>
      </c>
      <c r="I16" s="210">
        <v>0</v>
      </c>
    </row>
    <row r="17" spans="1:9" ht="14.25" customHeight="1" x14ac:dyDescent="0.3">
      <c r="A17" s="243"/>
      <c r="B17" s="242"/>
      <c r="C17" s="242"/>
      <c r="D17" s="242"/>
      <c r="E17" s="241"/>
      <c r="F17" s="240"/>
    </row>
    <row r="18" spans="1:9" ht="19.5" customHeight="1" x14ac:dyDescent="0.4">
      <c r="A18" s="239" t="s">
        <v>35</v>
      </c>
      <c r="B18" s="228"/>
      <c r="C18" s="228"/>
      <c r="D18" s="228"/>
      <c r="E18" s="210">
        <v>4714000</v>
      </c>
      <c r="F18" s="238">
        <v>5295000</v>
      </c>
      <c r="G18" s="235">
        <f>H18+I18</f>
        <v>5145066.78</v>
      </c>
      <c r="H18" s="210">
        <v>5145066.78</v>
      </c>
      <c r="I18" s="210">
        <v>0</v>
      </c>
    </row>
    <row r="19" spans="1:9" ht="18" customHeight="1" x14ac:dyDescent="0.35">
      <c r="A19" s="237"/>
      <c r="B19" s="228"/>
      <c r="C19" s="228"/>
      <c r="D19" s="228"/>
      <c r="E19" s="235"/>
      <c r="F19" s="236"/>
      <c r="G19" s="235"/>
      <c r="H19" s="234"/>
      <c r="I19" s="234"/>
    </row>
    <row r="20" spans="1:9" ht="12.75" hidden="1" customHeight="1" x14ac:dyDescent="0.35">
      <c r="A20" s="233"/>
      <c r="B20" s="232"/>
      <c r="C20" s="232"/>
      <c r="D20" s="232"/>
      <c r="E20" s="228"/>
      <c r="F20" s="228"/>
      <c r="G20" s="228"/>
      <c r="H20" s="231"/>
      <c r="I20" s="231"/>
    </row>
    <row r="21" spans="1:9" ht="19.5" customHeight="1" x14ac:dyDescent="0.4">
      <c r="A21" s="230" t="s">
        <v>34</v>
      </c>
      <c r="B21" s="226"/>
      <c r="C21" s="226"/>
      <c r="D21" s="226"/>
      <c r="E21" s="226"/>
      <c r="F21" s="226"/>
      <c r="G21" s="229"/>
      <c r="H21" s="228"/>
      <c r="I21" s="228"/>
    </row>
    <row r="22" spans="1:9" ht="18" customHeight="1" x14ac:dyDescent="0.35">
      <c r="A22" s="226"/>
      <c r="B22" s="226"/>
      <c r="C22" s="227" t="s">
        <v>33</v>
      </c>
      <c r="D22" s="226"/>
      <c r="E22" s="226"/>
      <c r="F22" s="226"/>
      <c r="G22" s="210">
        <f>H22+I22</f>
        <v>0</v>
      </c>
      <c r="H22" s="210">
        <v>0</v>
      </c>
      <c r="I22" s="210">
        <v>0</v>
      </c>
    </row>
    <row r="23" spans="1:9" ht="18" customHeight="1" x14ac:dyDescent="0.25">
      <c r="A23" s="225"/>
      <c r="B23" s="223"/>
      <c r="C23" s="224"/>
      <c r="D23" s="223"/>
      <c r="E23" s="223"/>
      <c r="F23" s="223"/>
      <c r="G23" s="222"/>
      <c r="H23" s="210"/>
      <c r="I23" s="210"/>
    </row>
    <row r="24" spans="1:9" ht="22.5" customHeight="1" x14ac:dyDescent="0.45">
      <c r="A24" s="205" t="s">
        <v>32</v>
      </c>
      <c r="B24" s="220"/>
      <c r="C24" s="221"/>
      <c r="D24" s="220"/>
      <c r="E24" s="220"/>
      <c r="F24" s="220"/>
      <c r="G24" s="219">
        <f>ROUND(G18-G16-G22,2)</f>
        <v>0</v>
      </c>
      <c r="H24" s="218">
        <f>H18-H16-H22</f>
        <v>0</v>
      </c>
      <c r="I24" s="87">
        <f>I18-I16-I22</f>
        <v>0</v>
      </c>
    </row>
    <row r="25" spans="1:9" ht="15" customHeight="1" x14ac:dyDescent="0.3">
      <c r="A25" s="528" t="s">
        <v>31</v>
      </c>
      <c r="B25" s="217"/>
      <c r="C25" s="217"/>
      <c r="D25" s="217"/>
      <c r="E25" s="217"/>
      <c r="F25" s="217"/>
      <c r="G25" s="216">
        <v>0</v>
      </c>
    </row>
    <row r="26" spans="1:9" ht="15" customHeight="1" x14ac:dyDescent="0.3">
      <c r="A26" s="217" t="s">
        <v>30</v>
      </c>
      <c r="B26" s="217"/>
      <c r="C26" s="217"/>
      <c r="D26" s="217"/>
      <c r="E26" s="217"/>
      <c r="F26" s="217"/>
      <c r="G26" s="216">
        <v>0</v>
      </c>
      <c r="H26" s="203"/>
    </row>
    <row r="28" spans="1:9" ht="19.5" customHeight="1" x14ac:dyDescent="0.4">
      <c r="A28" s="180" t="s">
        <v>29</v>
      </c>
      <c r="B28" s="215" t="s">
        <v>28</v>
      </c>
      <c r="C28" s="215"/>
      <c r="D28" s="192"/>
      <c r="E28" s="192"/>
      <c r="F28" s="138"/>
      <c r="G28" s="214"/>
      <c r="H28" s="190"/>
      <c r="I28" s="138"/>
    </row>
    <row r="29" spans="1:9" ht="18.75" customHeight="1" x14ac:dyDescent="0.4">
      <c r="A29" s="205"/>
      <c r="B29" s="205"/>
      <c r="C29" s="209" t="s">
        <v>27</v>
      </c>
      <c r="D29" s="208"/>
      <c r="E29" s="207"/>
      <c r="G29" s="204">
        <f>G30+G31</f>
        <v>0</v>
      </c>
      <c r="H29" s="190"/>
      <c r="I29" s="203"/>
    </row>
    <row r="30" spans="1:9" ht="18.75" customHeight="1" x14ac:dyDescent="0.4">
      <c r="A30" s="205"/>
      <c r="B30" s="205"/>
      <c r="C30" s="209"/>
      <c r="D30" s="208"/>
      <c r="E30" s="213" t="s">
        <v>26</v>
      </c>
      <c r="F30" s="203" t="s">
        <v>4</v>
      </c>
      <c r="G30" s="212">
        <v>0</v>
      </c>
      <c r="H30" s="190"/>
      <c r="I30" s="203"/>
    </row>
    <row r="31" spans="1:9" ht="18.75" customHeight="1" x14ac:dyDescent="0.4">
      <c r="A31" s="205"/>
      <c r="B31" s="205"/>
      <c r="C31" s="209"/>
      <c r="D31" s="208"/>
      <c r="E31" s="207"/>
      <c r="F31" s="211" t="s">
        <v>2</v>
      </c>
      <c r="G31" s="210">
        <v>0</v>
      </c>
      <c r="H31" s="190"/>
      <c r="I31" s="203"/>
    </row>
    <row r="32" spans="1:9" ht="18.75" customHeight="1" x14ac:dyDescent="0.4">
      <c r="A32" s="205"/>
      <c r="B32" s="205"/>
      <c r="C32" s="209" t="s">
        <v>25</v>
      </c>
      <c r="D32" s="208"/>
      <c r="E32" s="207"/>
      <c r="F32" s="203"/>
      <c r="G32" s="206">
        <f>G26</f>
        <v>0</v>
      </c>
      <c r="H32" s="190"/>
      <c r="I32" s="203"/>
    </row>
    <row r="33" spans="1:11" ht="18.75" customHeight="1" x14ac:dyDescent="0.4">
      <c r="A33" s="205"/>
      <c r="B33" s="205" t="s">
        <v>24</v>
      </c>
      <c r="C33" s="696" t="s">
        <v>308</v>
      </c>
      <c r="D33" s="696"/>
      <c r="E33" s="696"/>
      <c r="F33" s="696"/>
      <c r="G33" s="204">
        <v>0</v>
      </c>
      <c r="H33" s="190"/>
      <c r="I33" s="203"/>
    </row>
    <row r="34" spans="1:11" ht="12.75" customHeight="1" x14ac:dyDescent="0.2">
      <c r="A34" s="697" t="s">
        <v>364</v>
      </c>
      <c r="B34" s="697"/>
      <c r="C34" s="697"/>
      <c r="D34" s="697"/>
      <c r="E34" s="697"/>
      <c r="F34" s="697"/>
      <c r="G34" s="697"/>
      <c r="H34" s="697"/>
      <c r="I34" s="697"/>
    </row>
    <row r="35" spans="1:11" ht="21" customHeight="1" x14ac:dyDescent="0.2">
      <c r="A35" s="697"/>
      <c r="B35" s="697"/>
      <c r="C35" s="697"/>
      <c r="D35" s="697"/>
      <c r="E35" s="697"/>
      <c r="F35" s="697"/>
      <c r="G35" s="697"/>
      <c r="H35" s="697"/>
      <c r="I35" s="697"/>
    </row>
    <row r="36" spans="1:11" ht="21" customHeight="1" x14ac:dyDescent="0.2">
      <c r="A36" s="697"/>
      <c r="B36" s="697"/>
      <c r="C36" s="697"/>
      <c r="D36" s="697"/>
      <c r="E36" s="697"/>
      <c r="F36" s="697"/>
      <c r="G36" s="697"/>
      <c r="H36" s="697"/>
      <c r="I36" s="697"/>
    </row>
    <row r="37" spans="1:11" ht="19.5" customHeight="1" x14ac:dyDescent="0.4">
      <c r="A37" s="180" t="s">
        <v>23</v>
      </c>
      <c r="B37" s="180" t="s">
        <v>22</v>
      </c>
      <c r="C37" s="180"/>
      <c r="D37" s="200"/>
      <c r="E37" s="139"/>
      <c r="F37" s="202"/>
      <c r="G37" s="201"/>
      <c r="H37" s="138"/>
      <c r="I37" s="138"/>
    </row>
    <row r="38" spans="1:11" ht="18.75" customHeight="1" x14ac:dyDescent="0.4">
      <c r="A38" s="180"/>
      <c r="B38" s="180"/>
      <c r="C38" s="180"/>
      <c r="D38" s="200"/>
      <c r="F38" s="143" t="s">
        <v>21</v>
      </c>
      <c r="G38" s="199" t="s">
        <v>20</v>
      </c>
      <c r="H38" s="138"/>
      <c r="I38" s="198" t="s">
        <v>19</v>
      </c>
    </row>
    <row r="39" spans="1:11" ht="16.5" customHeight="1" x14ac:dyDescent="0.35">
      <c r="A39" s="194" t="s">
        <v>18</v>
      </c>
      <c r="B39" s="193"/>
      <c r="C39" s="192"/>
      <c r="D39" s="193"/>
      <c r="E39" s="139"/>
      <c r="F39" s="191">
        <v>3192000</v>
      </c>
      <c r="G39" s="191">
        <v>3256635</v>
      </c>
      <c r="H39" s="190"/>
      <c r="I39" s="189">
        <f>IF(F39=0,"nerozp.",G39/F39)</f>
        <v>1.020249060150376</v>
      </c>
      <c r="J39" s="197"/>
      <c r="K39" s="64"/>
    </row>
    <row r="40" spans="1:11" ht="16.5" customHeight="1" x14ac:dyDescent="0.35">
      <c r="A40" s="194" t="s">
        <v>17</v>
      </c>
      <c r="B40" s="193"/>
      <c r="C40" s="192"/>
      <c r="D40" s="195"/>
      <c r="E40" s="195"/>
      <c r="F40" s="191">
        <v>14000</v>
      </c>
      <c r="G40" s="191">
        <v>14832</v>
      </c>
      <c r="H40" s="190"/>
      <c r="I40" s="189">
        <f>IF(F40=0,"nerozp.",G40/F40)</f>
        <v>1.0594285714285714</v>
      </c>
      <c r="J40" s="196"/>
      <c r="K40" s="64"/>
    </row>
    <row r="41" spans="1:11" ht="16.5" customHeight="1" x14ac:dyDescent="0.35">
      <c r="A41" s="194" t="s">
        <v>16</v>
      </c>
      <c r="B41" s="193"/>
      <c r="C41" s="192"/>
      <c r="D41" s="195"/>
      <c r="E41" s="195"/>
      <c r="F41" s="191">
        <v>0</v>
      </c>
      <c r="G41" s="191">
        <v>0</v>
      </c>
      <c r="H41" s="190"/>
      <c r="I41" s="189" t="str">
        <f>IF(F41=0,"nerozp.",G41/F41)</f>
        <v>nerozp.</v>
      </c>
    </row>
    <row r="42" spans="1:11" ht="16.5" customHeight="1" x14ac:dyDescent="0.35">
      <c r="A42" s="194" t="s">
        <v>15</v>
      </c>
      <c r="B42" s="193"/>
      <c r="C42" s="192"/>
      <c r="D42" s="139"/>
      <c r="E42" s="139"/>
      <c r="F42" s="191">
        <v>11000</v>
      </c>
      <c r="G42" s="191">
        <v>11000</v>
      </c>
      <c r="H42" s="190"/>
      <c r="I42" s="189">
        <f>IF(F42=0,"nerozp.",G42/F42)</f>
        <v>1</v>
      </c>
    </row>
    <row r="43" spans="1:11" ht="16.5" customHeight="1" x14ac:dyDescent="0.35">
      <c r="A43" s="194" t="s">
        <v>14</v>
      </c>
      <c r="B43" s="193"/>
      <c r="C43" s="192"/>
      <c r="D43" s="139"/>
      <c r="E43" s="139"/>
      <c r="F43" s="191">
        <v>0</v>
      </c>
      <c r="G43" s="191">
        <v>0</v>
      </c>
      <c r="H43" s="190"/>
      <c r="I43" s="189" t="str">
        <f>IF(F43=0,"nerozp.",G43/F43)</f>
        <v>nerozp.</v>
      </c>
    </row>
    <row r="44" spans="1:11" ht="14.25" customHeight="1" x14ac:dyDescent="0.25">
      <c r="A44" s="188" t="s">
        <v>13</v>
      </c>
      <c r="B44" s="187" t="s">
        <v>333</v>
      </c>
      <c r="C44" s="186"/>
      <c r="D44" s="184"/>
      <c r="E44" s="184"/>
      <c r="F44" s="183"/>
      <c r="G44" s="183"/>
      <c r="H44" s="182"/>
      <c r="I44" s="181"/>
    </row>
    <row r="45" spans="1:11" ht="16.5" customHeight="1" x14ac:dyDescent="0.25">
      <c r="A45" s="185"/>
      <c r="B45" s="692" t="s">
        <v>334</v>
      </c>
      <c r="C45" s="693"/>
      <c r="D45" s="693"/>
      <c r="E45" s="693"/>
      <c r="F45" s="693"/>
      <c r="G45" s="693"/>
      <c r="H45" s="693"/>
      <c r="I45" s="693"/>
    </row>
    <row r="46" spans="1:11" ht="16.5" customHeight="1" x14ac:dyDescent="0.25">
      <c r="A46" s="185"/>
      <c r="B46" s="706"/>
      <c r="C46" s="706"/>
      <c r="D46" s="706"/>
      <c r="E46" s="706"/>
      <c r="F46" s="706"/>
      <c r="G46" s="706"/>
      <c r="H46" s="706"/>
      <c r="I46" s="706"/>
    </row>
    <row r="47" spans="1:11" ht="19.5" customHeight="1" thickBot="1" x14ac:dyDescent="0.45">
      <c r="A47" s="180" t="s">
        <v>12</v>
      </c>
      <c r="B47" s="180" t="s">
        <v>11</v>
      </c>
      <c r="C47" s="179"/>
      <c r="D47" s="139"/>
      <c r="E47" s="139"/>
      <c r="F47" s="138"/>
      <c r="G47" s="144"/>
      <c r="H47" s="698" t="s">
        <v>10</v>
      </c>
      <c r="I47" s="698"/>
    </row>
    <row r="48" spans="1:11" ht="18.75" customHeight="1" thickTop="1" x14ac:dyDescent="0.35">
      <c r="A48" s="178"/>
      <c r="B48" s="176"/>
      <c r="C48" s="177"/>
      <c r="D48" s="176"/>
      <c r="E48" s="175" t="s">
        <v>9</v>
      </c>
      <c r="F48" s="174" t="s">
        <v>8</v>
      </c>
      <c r="G48" s="174" t="s">
        <v>7</v>
      </c>
      <c r="H48" s="173" t="s">
        <v>6</v>
      </c>
      <c r="I48" s="172" t="s">
        <v>5</v>
      </c>
    </row>
    <row r="49" spans="1:9" ht="12.75" customHeight="1" x14ac:dyDescent="0.25">
      <c r="A49" s="168"/>
      <c r="B49" s="138"/>
      <c r="C49" s="138"/>
      <c r="D49" s="138"/>
      <c r="E49" s="168"/>
      <c r="F49" s="699"/>
      <c r="G49" s="171"/>
      <c r="H49" s="170">
        <v>42004</v>
      </c>
      <c r="I49" s="169">
        <v>42004</v>
      </c>
    </row>
    <row r="50" spans="1:9" ht="12.75" customHeight="1" x14ac:dyDescent="0.25">
      <c r="A50" s="168"/>
      <c r="B50" s="138"/>
      <c r="C50" s="138"/>
      <c r="D50" s="138"/>
      <c r="E50" s="168"/>
      <c r="F50" s="699"/>
      <c r="G50" s="167"/>
      <c r="H50" s="167"/>
      <c r="I50" s="166"/>
    </row>
    <row r="51" spans="1:9" ht="13.5" customHeight="1" thickBot="1" x14ac:dyDescent="0.3">
      <c r="A51" s="164"/>
      <c r="B51" s="165"/>
      <c r="C51" s="165"/>
      <c r="D51" s="165"/>
      <c r="E51" s="164"/>
      <c r="F51" s="163"/>
      <c r="G51" s="163"/>
      <c r="H51" s="163"/>
      <c r="I51" s="162"/>
    </row>
    <row r="52" spans="1:9" ht="13.5" customHeight="1" thickTop="1" x14ac:dyDescent="0.25">
      <c r="A52" s="161"/>
      <c r="B52" s="160"/>
      <c r="C52" s="160" t="s">
        <v>4</v>
      </c>
      <c r="D52" s="160"/>
      <c r="E52" s="159">
        <v>33195</v>
      </c>
      <c r="F52" s="158">
        <v>0</v>
      </c>
      <c r="G52" s="157">
        <v>33195</v>
      </c>
      <c r="H52" s="157">
        <f>E52+F52-G52</f>
        <v>0</v>
      </c>
      <c r="I52" s="156">
        <v>0</v>
      </c>
    </row>
    <row r="53" spans="1:9" ht="12.75" customHeight="1" x14ac:dyDescent="0.25">
      <c r="A53" s="155"/>
      <c r="B53" s="154"/>
      <c r="C53" s="154" t="s">
        <v>3</v>
      </c>
      <c r="D53" s="154"/>
      <c r="E53" s="153">
        <v>2410.9499999999998</v>
      </c>
      <c r="F53" s="152">
        <v>32224.999999999996</v>
      </c>
      <c r="G53" s="151">
        <v>29608</v>
      </c>
      <c r="H53" s="151">
        <f>E53+F53-G53</f>
        <v>5027.9499999999971</v>
      </c>
      <c r="I53" s="594">
        <v>0</v>
      </c>
    </row>
    <row r="54" spans="1:9" ht="12.75" customHeight="1" x14ac:dyDescent="0.25">
      <c r="A54" s="155"/>
      <c r="B54" s="154"/>
      <c r="C54" s="154" t="s">
        <v>2</v>
      </c>
      <c r="D54" s="154"/>
      <c r="E54" s="153">
        <v>189229.5</v>
      </c>
      <c r="F54" s="152">
        <v>19247.78</v>
      </c>
      <c r="G54" s="151">
        <v>10000</v>
      </c>
      <c r="H54" s="151">
        <f>E54+F54-G54</f>
        <v>198477.28</v>
      </c>
      <c r="I54" s="150">
        <v>198477.28</v>
      </c>
    </row>
    <row r="55" spans="1:9" ht="12.75" customHeight="1" x14ac:dyDescent="0.25">
      <c r="A55" s="155"/>
      <c r="B55" s="154"/>
      <c r="C55" s="154" t="s">
        <v>1</v>
      </c>
      <c r="D55" s="154"/>
      <c r="E55" s="153">
        <v>86440.53</v>
      </c>
      <c r="F55" s="152">
        <v>14832</v>
      </c>
      <c r="G55" s="151">
        <v>11000</v>
      </c>
      <c r="H55" s="151">
        <f>E55+F55-G55</f>
        <v>90272.53</v>
      </c>
      <c r="I55" s="150">
        <v>90272.53</v>
      </c>
    </row>
    <row r="56" spans="1:9" ht="18.75" customHeight="1" thickBot="1" x14ac:dyDescent="0.4">
      <c r="A56" s="149" t="s">
        <v>0</v>
      </c>
      <c r="B56" s="148"/>
      <c r="C56" s="148"/>
      <c r="D56" s="148"/>
      <c r="E56" s="147">
        <f>SUM(E52:E55)</f>
        <v>311275.98</v>
      </c>
      <c r="F56" s="146">
        <f>SUM(F52:F55)</f>
        <v>66304.78</v>
      </c>
      <c r="G56" s="146">
        <f>SUM(G52:G55)</f>
        <v>83803</v>
      </c>
      <c r="H56" s="146">
        <f>SUM(H52:H55)</f>
        <v>293777.76</v>
      </c>
      <c r="I56" s="145">
        <f>SUM(I52:I55)</f>
        <v>288749.81</v>
      </c>
    </row>
    <row r="57" spans="1:9" ht="18.75" customHeight="1" thickTop="1" x14ac:dyDescent="0.35">
      <c r="A57" s="141"/>
      <c r="B57" s="140"/>
      <c r="C57" s="140"/>
      <c r="D57" s="139"/>
      <c r="E57" s="517"/>
      <c r="F57" s="138"/>
      <c r="G57" s="144"/>
      <c r="H57" s="143"/>
      <c r="I57" s="143"/>
    </row>
    <row r="58" spans="1:9" ht="18" customHeight="1" x14ac:dyDescent="0.35">
      <c r="A58" s="141"/>
      <c r="B58" s="140"/>
      <c r="C58" s="140"/>
      <c r="D58" s="139"/>
      <c r="E58" s="468"/>
      <c r="F58" s="138"/>
      <c r="G58" s="142"/>
      <c r="H58" s="138"/>
      <c r="I58" s="138"/>
    </row>
    <row r="59" spans="1:9" ht="18" customHeight="1" x14ac:dyDescent="0.35">
      <c r="A59" s="141"/>
      <c r="B59" s="140"/>
      <c r="C59" s="140"/>
      <c r="D59" s="139"/>
      <c r="E59" s="139"/>
      <c r="F59" s="138"/>
      <c r="G59" s="138"/>
      <c r="H59" s="138"/>
      <c r="I59" s="138"/>
    </row>
    <row r="60" spans="1:9" ht="12.75" customHeight="1" x14ac:dyDescent="0.25">
      <c r="A60" s="137"/>
      <c r="B60" s="137"/>
      <c r="C60" s="137"/>
      <c r="D60" s="137"/>
      <c r="E60" s="137"/>
      <c r="F60" s="137"/>
      <c r="G60" s="137"/>
      <c r="H60" s="137"/>
      <c r="I60" s="137"/>
    </row>
  </sheetData>
  <mergeCells count="13">
    <mergeCell ref="C33:F33"/>
    <mergeCell ref="A34:I36"/>
    <mergeCell ref="H47:I47"/>
    <mergeCell ref="F49:F50"/>
    <mergeCell ref="A2:D2"/>
    <mergeCell ref="E2:I2"/>
    <mergeCell ref="E3:I3"/>
    <mergeCell ref="E4:I4"/>
    <mergeCell ref="E5:I5"/>
    <mergeCell ref="E6:G6"/>
    <mergeCell ref="E7:I7"/>
    <mergeCell ref="H13:I13"/>
    <mergeCell ref="B45:I46"/>
  </mergeCells>
  <conditionalFormatting sqref="I44">
    <cfRule type="cellIs" dxfId="166" priority="3" stopIfTrue="1" operator="greaterThan">
      <formula>1</formula>
    </cfRule>
  </conditionalFormatting>
  <conditionalFormatting sqref="H52:H55">
    <cfRule type="cellIs" dxfId="165" priority="6" stopIfTrue="1" operator="notEqual">
      <formula>E52+F52-G52</formula>
    </cfRule>
  </conditionalFormatting>
  <conditionalFormatting sqref="I56">
    <cfRule type="cellIs" dxfId="164" priority="7" stopIfTrue="1" operator="notEqual">
      <formula>$I$52+$I$53+$I$54+$I$55</formula>
    </cfRule>
  </conditionalFormatting>
  <conditionalFormatting sqref="H56">
    <cfRule type="cellIs" dxfId="163" priority="8" stopIfTrue="1" operator="notEqual">
      <formula>E56+F56-G56</formula>
    </cfRule>
    <cfRule type="cellIs" dxfId="162" priority="9" stopIfTrue="1" operator="notEqual">
      <formula>SUM($H$52:$H$55)</formula>
    </cfRule>
  </conditionalFormatting>
  <conditionalFormatting sqref="G24">
    <cfRule type="cellIs" dxfId="161" priority="11" stopIfTrue="1" operator="notEqual">
      <formula>ROUND(H24+I24,2)</formula>
    </cfRule>
  </conditionalFormatting>
  <conditionalFormatting sqref="H24">
    <cfRule type="cellIs" dxfId="160" priority="12" stopIfTrue="1" operator="notEqual">
      <formula>$H$18-$H$16</formula>
    </cfRule>
  </conditionalFormatting>
  <conditionalFormatting sqref="G23">
    <cfRule type="cellIs" dxfId="159" priority="14" stopIfTrue="1" operator="notEqual">
      <formula>ROUND(H23+I23,2)</formula>
    </cfRule>
  </conditionalFormatting>
  <conditionalFormatting sqref="J39">
    <cfRule type="cellIs" dxfId="158" priority="15" stopIfTrue="1" operator="greaterThan">
      <formula>0</formula>
    </cfRule>
    <cfRule type="cellIs" dxfId="157" priority="16" stopIfTrue="1" operator="lessThan">
      <formula>0</formula>
    </cfRule>
  </conditionalFormatting>
  <conditionalFormatting sqref="J40">
    <cfRule type="cellIs" dxfId="156" priority="17" stopIfTrue="1" operator="greaterThan">
      <formula>0</formula>
    </cfRule>
    <cfRule type="cellIs" dxfId="155" priority="18" stopIfTrue="1" operator="lessThan">
      <formula>0</formula>
    </cfRule>
  </conditionalFormatting>
  <conditionalFormatting sqref="I24">
    <cfRule type="cellIs" dxfId="154" priority="1" stopIfTrue="1" operator="notEqual">
      <formula>I18-I16</formula>
    </cfRule>
  </conditionalFormatting>
  <pageMargins left="0.78740157480314965" right="0.39370078740157483" top="0.59055118110236227" bottom="0.59055118110236227" header="0.51181102362204722" footer="0.51181102362204722"/>
  <pageSetup paperSize="9" scale="80" firstPageNumber="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topLeftCell="A4"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9.140625" style="1"/>
    <col min="11" max="11" width="10.7109375" style="1" bestFit="1" customWidth="1"/>
    <col min="12" max="16384" width="9.140625" style="1"/>
  </cols>
  <sheetData>
    <row r="1" spans="1:11" ht="19.5" x14ac:dyDescent="0.4">
      <c r="A1" s="134" t="s">
        <v>52</v>
      </c>
      <c r="B1" s="133"/>
      <c r="C1" s="133"/>
      <c r="D1" s="133"/>
    </row>
    <row r="2" spans="1:11" ht="19.5" x14ac:dyDescent="0.4">
      <c r="A2" s="638" t="s">
        <v>51</v>
      </c>
      <c r="B2" s="638"/>
      <c r="C2" s="638"/>
      <c r="D2" s="638"/>
      <c r="E2" s="640" t="s">
        <v>253</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254</v>
      </c>
      <c r="F4" s="642"/>
      <c r="G4" s="642"/>
      <c r="H4" s="642"/>
      <c r="I4" s="642"/>
    </row>
    <row r="5" spans="1:11" ht="9" customHeight="1" x14ac:dyDescent="0.25">
      <c r="A5" s="130"/>
      <c r="E5" s="639" t="s">
        <v>49</v>
      </c>
      <c r="F5" s="639"/>
      <c r="G5" s="639"/>
      <c r="H5" s="639"/>
      <c r="I5" s="639"/>
    </row>
    <row r="6" spans="1:11" ht="19.5" x14ac:dyDescent="0.4">
      <c r="A6" s="128" t="s">
        <v>48</v>
      </c>
      <c r="E6" s="641" t="s">
        <v>255</v>
      </c>
      <c r="F6" s="641"/>
      <c r="G6" s="641"/>
      <c r="H6" s="128" t="s">
        <v>47</v>
      </c>
      <c r="I6" s="129" t="s">
        <v>256</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56898000</v>
      </c>
      <c r="F16" s="107">
        <v>57606000</v>
      </c>
      <c r="G16" s="104">
        <f>H16+I16</f>
        <v>58455182.800000004</v>
      </c>
      <c r="H16" s="79">
        <v>58445942.800000004</v>
      </c>
      <c r="I16" s="79">
        <v>9240</v>
      </c>
    </row>
    <row r="17" spans="1:11" ht="14.25" x14ac:dyDescent="0.3">
      <c r="A17" s="112"/>
      <c r="B17" s="111"/>
      <c r="C17" s="111"/>
      <c r="D17" s="111"/>
      <c r="E17" s="110"/>
      <c r="F17" s="109"/>
    </row>
    <row r="18" spans="1:11" ht="19.5" x14ac:dyDescent="0.4">
      <c r="A18" s="108" t="s">
        <v>35</v>
      </c>
      <c r="B18" s="97"/>
      <c r="C18" s="97"/>
      <c r="D18" s="97"/>
      <c r="E18" s="79">
        <v>52106000</v>
      </c>
      <c r="F18" s="107">
        <v>57356000</v>
      </c>
      <c r="G18" s="104">
        <f>H18+I18</f>
        <v>58470192.800000004</v>
      </c>
      <c r="H18" s="79">
        <v>58445942.800000004</v>
      </c>
      <c r="I18" s="79">
        <v>24250</v>
      </c>
    </row>
    <row r="19" spans="1:11" ht="18" x14ac:dyDescent="0.35">
      <c r="A19" s="106"/>
      <c r="B19" s="97"/>
      <c r="C19" s="97"/>
      <c r="D19" s="97"/>
      <c r="E19" s="104"/>
      <c r="F19" s="105"/>
      <c r="G19" s="104"/>
      <c r="H19" s="103"/>
      <c r="I19" s="103"/>
    </row>
    <row r="20" spans="1:11" ht="18" hidden="1" x14ac:dyDescent="0.35">
      <c r="A20" s="102"/>
      <c r="B20" s="101"/>
      <c r="C20" s="101"/>
      <c r="D20" s="101"/>
      <c r="E20" s="97"/>
      <c r="F20" s="97"/>
      <c r="G20" s="97"/>
      <c r="H20" s="100"/>
      <c r="I20" s="100"/>
    </row>
    <row r="21" spans="1:11" ht="19.5" x14ac:dyDescent="0.4">
      <c r="A21" s="99" t="s">
        <v>34</v>
      </c>
      <c r="B21" s="95"/>
      <c r="C21" s="95"/>
      <c r="D21" s="95"/>
      <c r="E21" s="95"/>
      <c r="F21" s="95"/>
      <c r="G21" s="98"/>
      <c r="H21" s="97"/>
      <c r="I21" s="97"/>
    </row>
    <row r="22" spans="1:11" ht="18" x14ac:dyDescent="0.35">
      <c r="A22" s="95"/>
      <c r="B22" s="95"/>
      <c r="C22" s="96" t="s">
        <v>33</v>
      </c>
      <c r="D22" s="95"/>
      <c r="E22" s="95"/>
      <c r="F22" s="95"/>
      <c r="G22" s="79">
        <f>H22+I22</f>
        <v>0</v>
      </c>
      <c r="H22" s="79">
        <v>0</v>
      </c>
      <c r="I22" s="79">
        <v>0</v>
      </c>
    </row>
    <row r="23" spans="1:11" ht="18" x14ac:dyDescent="0.25">
      <c r="A23" s="94"/>
      <c r="B23" s="92"/>
      <c r="C23" s="93"/>
      <c r="D23" s="92"/>
      <c r="E23" s="92"/>
      <c r="F23" s="92"/>
      <c r="G23" s="91"/>
      <c r="H23" s="79"/>
      <c r="I23" s="79"/>
    </row>
    <row r="24" spans="1:11" ht="22.5" x14ac:dyDescent="0.45">
      <c r="A24" s="74" t="s">
        <v>32</v>
      </c>
      <c r="B24" s="89"/>
      <c r="C24" s="90"/>
      <c r="D24" s="89"/>
      <c r="E24" s="89"/>
      <c r="F24" s="89"/>
      <c r="G24" s="88">
        <f>ROUND(G18-G16-G22,2)</f>
        <v>15010</v>
      </c>
      <c r="H24" s="87">
        <f>H18-H16-H22</f>
        <v>0</v>
      </c>
      <c r="I24" s="87">
        <f>I18-I16-I22</f>
        <v>15010</v>
      </c>
    </row>
    <row r="25" spans="1:11" ht="15" x14ac:dyDescent="0.3">
      <c r="A25" s="525" t="s">
        <v>31</v>
      </c>
      <c r="B25" s="86"/>
      <c r="C25" s="86"/>
      <c r="D25" s="86"/>
      <c r="E25" s="86"/>
      <c r="F25" s="86"/>
      <c r="G25" s="85">
        <v>15010</v>
      </c>
    </row>
    <row r="26" spans="1:11" ht="15" x14ac:dyDescent="0.3">
      <c r="A26" s="86" t="s">
        <v>30</v>
      </c>
      <c r="B26" s="86"/>
      <c r="C26" s="86"/>
      <c r="D26" s="86"/>
      <c r="E26" s="86"/>
      <c r="F26" s="86"/>
      <c r="G26" s="85">
        <v>0</v>
      </c>
      <c r="H26" s="72"/>
    </row>
    <row r="28" spans="1:11" ht="19.5" x14ac:dyDescent="0.4">
      <c r="A28" s="46" t="s">
        <v>29</v>
      </c>
      <c r="B28" s="84" t="s">
        <v>28</v>
      </c>
      <c r="C28" s="84"/>
      <c r="D28" s="60"/>
      <c r="E28" s="60"/>
      <c r="F28" s="4"/>
      <c r="G28" s="83"/>
      <c r="H28" s="58"/>
      <c r="I28" s="4"/>
    </row>
    <row r="29" spans="1:11" ht="18.75" x14ac:dyDescent="0.4">
      <c r="A29" s="74"/>
      <c r="B29" s="74"/>
      <c r="C29" s="78" t="s">
        <v>27</v>
      </c>
      <c r="D29" s="77"/>
      <c r="E29" s="76"/>
      <c r="G29" s="73">
        <f>G30+G31</f>
        <v>0</v>
      </c>
      <c r="H29" s="58"/>
      <c r="I29" s="72"/>
    </row>
    <row r="30" spans="1:11" ht="18.75" x14ac:dyDescent="0.4">
      <c r="A30" s="74"/>
      <c r="B30" s="74"/>
      <c r="C30" s="78"/>
      <c r="D30" s="77"/>
      <c r="E30" s="82" t="s">
        <v>26</v>
      </c>
      <c r="F30" s="72" t="s">
        <v>4</v>
      </c>
      <c r="G30" s="81">
        <v>0</v>
      </c>
      <c r="H30" s="58"/>
      <c r="I30" s="72"/>
    </row>
    <row r="31" spans="1:11" ht="18.75" x14ac:dyDescent="0.4">
      <c r="A31" s="74"/>
      <c r="B31" s="74"/>
      <c r="C31" s="78"/>
      <c r="D31" s="77"/>
      <c r="E31" s="76"/>
      <c r="F31" s="80" t="s">
        <v>2</v>
      </c>
      <c r="G31" s="79">
        <v>0</v>
      </c>
      <c r="H31" s="58"/>
      <c r="I31" s="72"/>
    </row>
    <row r="32" spans="1:11" ht="18.75" x14ac:dyDescent="0.4">
      <c r="A32" s="74"/>
      <c r="B32" s="74"/>
      <c r="C32" s="78" t="s">
        <v>25</v>
      </c>
      <c r="D32" s="77"/>
      <c r="E32" s="76"/>
      <c r="F32" s="72"/>
      <c r="G32" s="75">
        <f>G26</f>
        <v>0</v>
      </c>
      <c r="H32" s="58"/>
      <c r="I32" s="72"/>
      <c r="K32" s="500"/>
    </row>
    <row r="33" spans="1:11" ht="18.75" x14ac:dyDescent="0.4">
      <c r="A33" s="74"/>
      <c r="B33" s="74" t="s">
        <v>24</v>
      </c>
      <c r="C33" s="650" t="s">
        <v>308</v>
      </c>
      <c r="D33" s="651"/>
      <c r="E33" s="651"/>
      <c r="F33" s="651"/>
      <c r="G33" s="73">
        <v>-274245.18</v>
      </c>
      <c r="H33" s="58"/>
      <c r="I33" s="72"/>
    </row>
    <row r="34" spans="1:11" x14ac:dyDescent="0.2">
      <c r="A34" s="707" t="s">
        <v>307</v>
      </c>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27766000</v>
      </c>
      <c r="G39" s="59">
        <v>27765903</v>
      </c>
      <c r="H39" s="58"/>
      <c r="I39" s="57">
        <f>IF(F39=0,"nerozp.",G39/F39)</f>
        <v>0.99999650651876393</v>
      </c>
      <c r="J39" s="66"/>
      <c r="K39" s="64"/>
    </row>
    <row r="40" spans="1:11" ht="16.5" x14ac:dyDescent="0.35">
      <c r="A40" s="62" t="s">
        <v>17</v>
      </c>
      <c r="B40" s="61"/>
      <c r="C40" s="60"/>
      <c r="D40" s="63"/>
      <c r="E40" s="63"/>
      <c r="F40" s="552">
        <f>1007579+2421</f>
        <v>1010000</v>
      </c>
      <c r="G40" s="59">
        <v>1008076</v>
      </c>
      <c r="H40" s="58"/>
      <c r="I40" s="57">
        <f>IF(F40=0,"nerozp.",G40/F40)</f>
        <v>0.99809504950495054</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762000</v>
      </c>
      <c r="G42" s="59">
        <v>762000</v>
      </c>
      <c r="H42" s="58"/>
      <c r="I42" s="57">
        <f>IF(F42=0,"nerozp.",G42/F42)</f>
        <v>1</v>
      </c>
    </row>
    <row r="43" spans="1:11" ht="16.5" x14ac:dyDescent="0.35">
      <c r="A43" s="62" t="s">
        <v>14</v>
      </c>
      <c r="B43" s="61"/>
      <c r="C43" s="60"/>
      <c r="D43" s="5"/>
      <c r="E43" s="5"/>
      <c r="F43" s="59">
        <v>0</v>
      </c>
      <c r="G43" s="59">
        <v>0</v>
      </c>
      <c r="H43" s="58"/>
      <c r="I43" s="57" t="str">
        <f>IF(F43=0,"nerozp.",G43/F43)</f>
        <v>nerozp.</v>
      </c>
    </row>
    <row r="44" spans="1:11" x14ac:dyDescent="0.2">
      <c r="A44" s="56" t="s">
        <v>13</v>
      </c>
      <c r="B44" s="683" t="s">
        <v>360</v>
      </c>
      <c r="C44" s="672"/>
      <c r="D44" s="672"/>
      <c r="E44" s="672"/>
      <c r="F44" s="672"/>
      <c r="G44" s="672"/>
      <c r="H44" s="672"/>
      <c r="I44" s="672"/>
    </row>
    <row r="45" spans="1:11" x14ac:dyDescent="0.2">
      <c r="A45" s="53"/>
      <c r="B45" s="672"/>
      <c r="C45" s="672"/>
      <c r="D45" s="672"/>
      <c r="E45" s="672"/>
      <c r="F45" s="672"/>
      <c r="G45" s="672"/>
      <c r="H45" s="672"/>
      <c r="I45" s="672"/>
    </row>
    <row r="46" spans="1:11" ht="16.5" x14ac:dyDescent="0.35">
      <c r="A46" s="53"/>
      <c r="B46" s="52"/>
      <c r="C46" s="51"/>
      <c r="D46" s="50"/>
      <c r="E46" s="50"/>
      <c r="F46" s="49"/>
      <c r="G46" s="49"/>
      <c r="H46" s="48"/>
      <c r="I46" s="47"/>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256627</v>
      </c>
      <c r="F52" s="24">
        <v>0</v>
      </c>
      <c r="G52" s="23">
        <v>0</v>
      </c>
      <c r="H52" s="23">
        <f>E52+F52-G52</f>
        <v>256627</v>
      </c>
      <c r="I52" s="22">
        <v>256627</v>
      </c>
    </row>
    <row r="53" spans="1:9" x14ac:dyDescent="0.2">
      <c r="A53" s="21"/>
      <c r="B53" s="20"/>
      <c r="C53" s="20" t="s">
        <v>3</v>
      </c>
      <c r="D53" s="20"/>
      <c r="E53" s="19">
        <v>168371.32</v>
      </c>
      <c r="F53" s="18">
        <v>273933</v>
      </c>
      <c r="G53" s="17">
        <v>378705</v>
      </c>
      <c r="H53" s="17">
        <f>E53+F53-G53</f>
        <v>63599.320000000007</v>
      </c>
      <c r="I53" s="516">
        <v>10491.32</v>
      </c>
    </row>
    <row r="54" spans="1:9" x14ac:dyDescent="0.2">
      <c r="A54" s="21"/>
      <c r="B54" s="20"/>
      <c r="C54" s="20" t="s">
        <v>2</v>
      </c>
      <c r="D54" s="20"/>
      <c r="E54" s="19">
        <v>51840.03</v>
      </c>
      <c r="F54" s="18">
        <v>108165</v>
      </c>
      <c r="G54" s="17">
        <v>72080</v>
      </c>
      <c r="H54" s="17">
        <f>E54+F54-G54</f>
        <v>87925.03</v>
      </c>
      <c r="I54" s="16">
        <v>87925.03</v>
      </c>
    </row>
    <row r="55" spans="1:9" x14ac:dyDescent="0.2">
      <c r="A55" s="21"/>
      <c r="B55" s="20"/>
      <c r="C55" s="20" t="s">
        <v>1</v>
      </c>
      <c r="D55" s="20"/>
      <c r="E55" s="19">
        <v>171017.4</v>
      </c>
      <c r="F55" s="18">
        <v>1010496.9999999999</v>
      </c>
      <c r="G55" s="17">
        <v>961921</v>
      </c>
      <c r="H55" s="17">
        <f>E55+F55-G55</f>
        <v>219593.39999999991</v>
      </c>
      <c r="I55" s="16">
        <v>219593.4</v>
      </c>
    </row>
    <row r="56" spans="1:9" ht="18.75" thickBot="1" x14ac:dyDescent="0.4">
      <c r="A56" s="15" t="s">
        <v>0</v>
      </c>
      <c r="B56" s="14"/>
      <c r="C56" s="14"/>
      <c r="D56" s="14"/>
      <c r="E56" s="13">
        <f>SUM(E52:E55)</f>
        <v>647855.75</v>
      </c>
      <c r="F56" s="12">
        <f>SUM(F52:F55)</f>
        <v>1392595</v>
      </c>
      <c r="G56" s="12">
        <f>SUM(G52:G55)</f>
        <v>1412706</v>
      </c>
      <c r="H56" s="12">
        <f>SUM(H52:H55)</f>
        <v>627744.74999999988</v>
      </c>
      <c r="I56" s="11">
        <f>SUM(I52:I55)</f>
        <v>574636.75</v>
      </c>
    </row>
    <row r="57" spans="1:9" ht="18.75" thickTop="1" x14ac:dyDescent="0.35">
      <c r="A57" s="7"/>
      <c r="B57" s="6"/>
      <c r="C57" s="6"/>
      <c r="D57" s="5"/>
      <c r="E57" s="468">
        <v>647855.74999999988</v>
      </c>
      <c r="F57" s="4"/>
      <c r="G57" s="10"/>
      <c r="H57" s="9"/>
      <c r="I57" s="9"/>
    </row>
    <row r="58" spans="1:9" ht="18" x14ac:dyDescent="0.35">
      <c r="A58" s="7"/>
      <c r="B58" s="6"/>
      <c r="C58" s="6"/>
      <c r="D58" s="5"/>
      <c r="E58" s="468">
        <f>E57-E56</f>
        <v>0</v>
      </c>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4:I45"/>
    <mergeCell ref="A2:D2"/>
    <mergeCell ref="E3:I3"/>
    <mergeCell ref="E2:I2"/>
    <mergeCell ref="E5:I5"/>
    <mergeCell ref="E4:I4"/>
  </mergeCells>
  <conditionalFormatting sqref="I46">
    <cfRule type="cellIs" dxfId="153" priority="8" stopIfTrue="1" operator="greaterThan">
      <formula>1</formula>
    </cfRule>
  </conditionalFormatting>
  <conditionalFormatting sqref="H52:H55">
    <cfRule type="cellIs" dxfId="152" priority="11" stopIfTrue="1" operator="notEqual">
      <formula>E52+F52-G52</formula>
    </cfRule>
  </conditionalFormatting>
  <conditionalFormatting sqref="I56">
    <cfRule type="cellIs" dxfId="151" priority="12" stopIfTrue="1" operator="notEqual">
      <formula>$I$52+$I$53+$I$54+$I$55</formula>
    </cfRule>
  </conditionalFormatting>
  <conditionalFormatting sqref="H56">
    <cfRule type="cellIs" dxfId="150" priority="13" stopIfTrue="1" operator="notEqual">
      <formula>E56+F56-G56</formula>
    </cfRule>
    <cfRule type="cellIs" dxfId="149" priority="14" stopIfTrue="1" operator="notEqual">
      <formula>SUM($H$52:$H$55)</formula>
    </cfRule>
  </conditionalFormatting>
  <conditionalFormatting sqref="G18 G16">
    <cfRule type="cellIs" dxfId="148" priority="15" stopIfTrue="1" operator="notEqual">
      <formula>H16+I16</formula>
    </cfRule>
  </conditionalFormatting>
  <conditionalFormatting sqref="G24">
    <cfRule type="cellIs" dxfId="147" priority="16" stopIfTrue="1" operator="notEqual">
      <formula>ROUND(H24+I24,2)</formula>
    </cfRule>
  </conditionalFormatting>
  <conditionalFormatting sqref="H24">
    <cfRule type="cellIs" dxfId="146" priority="17" stopIfTrue="1" operator="notEqual">
      <formula>$H$18-$H$16</formula>
    </cfRule>
  </conditionalFormatting>
  <conditionalFormatting sqref="G23">
    <cfRule type="cellIs" dxfId="145" priority="6" stopIfTrue="1" operator="notEqual">
      <formula>ROUND(H23+I23,2)</formula>
    </cfRule>
  </conditionalFormatting>
  <conditionalFormatting sqref="J39">
    <cfRule type="cellIs" dxfId="144" priority="4" operator="greaterThan">
      <formula>0</formula>
    </cfRule>
    <cfRule type="cellIs" dxfId="143" priority="5" operator="lessThan">
      <formula>0</formula>
    </cfRule>
  </conditionalFormatting>
  <conditionalFormatting sqref="J40">
    <cfRule type="cellIs" dxfId="142" priority="2" operator="greaterThan">
      <formula>0</formula>
    </cfRule>
    <cfRule type="cellIs" dxfId="141" priority="3" operator="lessThan">
      <formula>0</formula>
    </cfRule>
  </conditionalFormatting>
  <conditionalFormatting sqref="I24">
    <cfRule type="cellIs" dxfId="140"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1" width="9.140625" style="1"/>
    <col min="12" max="12" width="9.42578125" style="1" bestFit="1" customWidth="1"/>
    <col min="13" max="16384" width="9.140625" style="1"/>
  </cols>
  <sheetData>
    <row r="1" spans="1:11" ht="19.5" x14ac:dyDescent="0.4">
      <c r="A1" s="134" t="s">
        <v>52</v>
      </c>
      <c r="B1" s="133"/>
      <c r="C1" s="133"/>
      <c r="D1" s="133"/>
    </row>
    <row r="2" spans="1:11" ht="19.5" x14ac:dyDescent="0.4">
      <c r="A2" s="638" t="s">
        <v>51</v>
      </c>
      <c r="B2" s="638"/>
      <c r="C2" s="638"/>
      <c r="D2" s="638"/>
      <c r="E2" s="640" t="s">
        <v>257</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258</v>
      </c>
      <c r="F4" s="642"/>
      <c r="G4" s="642"/>
      <c r="H4" s="642"/>
      <c r="I4" s="642"/>
    </row>
    <row r="5" spans="1:11" ht="9" customHeight="1" x14ac:dyDescent="0.25">
      <c r="A5" s="130"/>
      <c r="E5" s="639" t="s">
        <v>49</v>
      </c>
      <c r="F5" s="639"/>
      <c r="G5" s="639"/>
      <c r="H5" s="639"/>
      <c r="I5" s="639"/>
    </row>
    <row r="6" spans="1:11" ht="19.5" x14ac:dyDescent="0.4">
      <c r="A6" s="128" t="s">
        <v>48</v>
      </c>
      <c r="E6" s="641" t="s">
        <v>259</v>
      </c>
      <c r="F6" s="641"/>
      <c r="G6" s="641"/>
      <c r="H6" s="128" t="s">
        <v>47</v>
      </c>
      <c r="I6" s="129" t="s">
        <v>260</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19725000</v>
      </c>
      <c r="F16" s="107">
        <v>19837560</v>
      </c>
      <c r="G16" s="104">
        <f>H16+I16</f>
        <v>19386569.299999997</v>
      </c>
      <c r="H16" s="79">
        <v>19386569.299999997</v>
      </c>
      <c r="I16" s="79">
        <v>0</v>
      </c>
    </row>
    <row r="17" spans="1:9" ht="14.25" x14ac:dyDescent="0.3">
      <c r="A17" s="112"/>
      <c r="B17" s="111"/>
      <c r="C17" s="111"/>
      <c r="D17" s="111"/>
      <c r="E17" s="110"/>
      <c r="F17" s="109"/>
    </row>
    <row r="18" spans="1:9" ht="19.5" x14ac:dyDescent="0.4">
      <c r="A18" s="108" t="s">
        <v>35</v>
      </c>
      <c r="B18" s="97"/>
      <c r="C18" s="97"/>
      <c r="D18" s="97"/>
      <c r="E18" s="79">
        <v>18275000</v>
      </c>
      <c r="F18" s="107">
        <v>19000000</v>
      </c>
      <c r="G18" s="104">
        <f>H18+I18</f>
        <v>19386569.300000001</v>
      </c>
      <c r="H18" s="79">
        <v>19386569.300000001</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3.7252902984619141E-9</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2" ht="18.75" x14ac:dyDescent="0.4">
      <c r="A33" s="74"/>
      <c r="B33" s="74" t="s">
        <v>24</v>
      </c>
      <c r="C33" s="650" t="s">
        <v>308</v>
      </c>
      <c r="D33" s="651"/>
      <c r="E33" s="651"/>
      <c r="F33" s="651"/>
      <c r="G33" s="73">
        <v>0</v>
      </c>
      <c r="H33" s="58"/>
      <c r="I33" s="72"/>
    </row>
    <row r="34" spans="1:12" x14ac:dyDescent="0.2">
      <c r="A34" s="644"/>
      <c r="B34" s="671"/>
      <c r="C34" s="671"/>
      <c r="D34" s="671"/>
      <c r="E34" s="671"/>
      <c r="F34" s="671"/>
      <c r="G34" s="671"/>
      <c r="H34" s="671"/>
      <c r="I34" s="671"/>
    </row>
    <row r="35" spans="1:12" x14ac:dyDescent="0.2">
      <c r="A35" s="671"/>
      <c r="B35" s="671"/>
      <c r="C35" s="671"/>
      <c r="D35" s="671"/>
      <c r="E35" s="671"/>
      <c r="F35" s="671"/>
      <c r="G35" s="671"/>
      <c r="H35" s="671"/>
      <c r="I35" s="671"/>
    </row>
    <row r="36" spans="1:12" x14ac:dyDescent="0.2">
      <c r="A36" s="671"/>
      <c r="B36" s="671"/>
      <c r="C36" s="671"/>
      <c r="D36" s="671"/>
      <c r="E36" s="671"/>
      <c r="F36" s="671"/>
      <c r="G36" s="671"/>
      <c r="H36" s="671"/>
      <c r="I36" s="671"/>
    </row>
    <row r="37" spans="1:12" ht="19.5" x14ac:dyDescent="0.4">
      <c r="A37" s="46" t="s">
        <v>23</v>
      </c>
      <c r="B37" s="46" t="s">
        <v>22</v>
      </c>
      <c r="C37" s="46"/>
      <c r="D37" s="69"/>
      <c r="E37" s="5"/>
      <c r="F37" s="71"/>
      <c r="G37" s="70"/>
      <c r="H37" s="4"/>
      <c r="I37" s="4"/>
    </row>
    <row r="38" spans="1:12" ht="18.75" x14ac:dyDescent="0.4">
      <c r="A38" s="46"/>
      <c r="B38" s="46"/>
      <c r="C38" s="46"/>
      <c r="D38" s="69"/>
      <c r="F38" s="9" t="s">
        <v>21</v>
      </c>
      <c r="G38" s="68" t="s">
        <v>20</v>
      </c>
      <c r="H38" s="4"/>
      <c r="I38" s="67" t="s">
        <v>19</v>
      </c>
    </row>
    <row r="39" spans="1:12" ht="16.5" x14ac:dyDescent="0.35">
      <c r="A39" s="62" t="s">
        <v>18</v>
      </c>
      <c r="B39" s="61"/>
      <c r="C39" s="60"/>
      <c r="D39" s="61"/>
      <c r="E39" s="5"/>
      <c r="F39" s="59">
        <v>8934560</v>
      </c>
      <c r="G39" s="59">
        <v>9125433</v>
      </c>
      <c r="H39" s="58"/>
      <c r="I39" s="57">
        <f>IF(F39=0,"nerozp.",G39/F39)</f>
        <v>1.0213634471087552</v>
      </c>
      <c r="J39" s="66"/>
      <c r="K39" s="64"/>
    </row>
    <row r="40" spans="1:12" ht="16.5" x14ac:dyDescent="0.35">
      <c r="A40" s="62" t="s">
        <v>17</v>
      </c>
      <c r="B40" s="61"/>
      <c r="C40" s="60"/>
      <c r="D40" s="63"/>
      <c r="E40" s="63"/>
      <c r="F40" s="59">
        <v>299000</v>
      </c>
      <c r="G40" s="59">
        <v>312990</v>
      </c>
      <c r="H40" s="58"/>
      <c r="I40" s="57">
        <f>IF(F40=0,"nerozp.",G40/F40)</f>
        <v>1.0467892976588629</v>
      </c>
      <c r="J40" s="65"/>
      <c r="K40" s="64"/>
    </row>
    <row r="41" spans="1:12" ht="16.5" x14ac:dyDescent="0.35">
      <c r="A41" s="62" t="s">
        <v>16</v>
      </c>
      <c r="B41" s="61"/>
      <c r="C41" s="60"/>
      <c r="D41" s="63"/>
      <c r="E41" s="63"/>
      <c r="F41" s="59">
        <v>0</v>
      </c>
      <c r="G41" s="59">
        <v>0</v>
      </c>
      <c r="H41" s="58"/>
      <c r="I41" s="57" t="str">
        <f>IF(F41=0,"nerozp.",G41/F41)</f>
        <v>nerozp.</v>
      </c>
    </row>
    <row r="42" spans="1:12" ht="16.5" x14ac:dyDescent="0.35">
      <c r="A42" s="62" t="s">
        <v>15</v>
      </c>
      <c r="B42" s="61"/>
      <c r="C42" s="60"/>
      <c r="D42" s="5"/>
      <c r="E42" s="5"/>
      <c r="F42" s="59">
        <v>224000</v>
      </c>
      <c r="G42" s="59">
        <v>224000</v>
      </c>
      <c r="H42" s="58"/>
      <c r="I42" s="57">
        <f>IF(F42=0,"nerozp.",G42/F42)</f>
        <v>1</v>
      </c>
    </row>
    <row r="43" spans="1:12" ht="16.5" x14ac:dyDescent="0.35">
      <c r="A43" s="62" t="s">
        <v>14</v>
      </c>
      <c r="B43" s="61"/>
      <c r="C43" s="60"/>
      <c r="D43" s="5"/>
      <c r="E43" s="5"/>
      <c r="F43" s="59">
        <v>0</v>
      </c>
      <c r="G43" s="59">
        <v>0</v>
      </c>
      <c r="H43" s="58"/>
      <c r="I43" s="57" t="str">
        <f>IF(F43=0,"nerozp.",G43/F43)</f>
        <v>nerozp.</v>
      </c>
    </row>
    <row r="44" spans="1:12" ht="14.25" x14ac:dyDescent="0.2">
      <c r="A44" s="56" t="s">
        <v>13</v>
      </c>
      <c r="B44" s="55" t="s">
        <v>335</v>
      </c>
      <c r="C44" s="54"/>
      <c r="D44" s="50"/>
      <c r="E44" s="50"/>
      <c r="F44" s="49"/>
      <c r="G44" s="49"/>
      <c r="H44" s="48"/>
      <c r="I44" s="47"/>
    </row>
    <row r="45" spans="1:12" x14ac:dyDescent="0.2">
      <c r="A45" s="53"/>
      <c r="B45" s="652" t="s">
        <v>336</v>
      </c>
      <c r="C45" s="653"/>
      <c r="D45" s="653"/>
      <c r="E45" s="653"/>
      <c r="F45" s="653"/>
      <c r="G45" s="653"/>
      <c r="H45" s="653"/>
      <c r="I45" s="653"/>
      <c r="L45" s="522"/>
    </row>
    <row r="46" spans="1:12" x14ac:dyDescent="0.2">
      <c r="A46" s="53"/>
      <c r="B46" s="654"/>
      <c r="C46" s="654"/>
      <c r="D46" s="654"/>
      <c r="E46" s="654"/>
      <c r="F46" s="654"/>
      <c r="G46" s="654"/>
      <c r="H46" s="654"/>
      <c r="I46" s="654"/>
    </row>
    <row r="47" spans="1:12" ht="19.5" thickBot="1" x14ac:dyDescent="0.45">
      <c r="A47" s="46" t="s">
        <v>12</v>
      </c>
      <c r="B47" s="46" t="s">
        <v>11</v>
      </c>
      <c r="C47" s="45"/>
      <c r="D47" s="5"/>
      <c r="E47" s="5"/>
      <c r="F47" s="4"/>
      <c r="G47" s="10"/>
      <c r="H47" s="648" t="s">
        <v>10</v>
      </c>
      <c r="I47" s="649"/>
    </row>
    <row r="48" spans="1:12"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84101</v>
      </c>
      <c r="F52" s="24">
        <v>0</v>
      </c>
      <c r="G52" s="23">
        <v>0</v>
      </c>
      <c r="H52" s="23">
        <f>E52+F52-G52</f>
        <v>84101</v>
      </c>
      <c r="I52" s="22">
        <v>84101</v>
      </c>
    </row>
    <row r="53" spans="1:9" x14ac:dyDescent="0.2">
      <c r="A53" s="21"/>
      <c r="B53" s="20"/>
      <c r="C53" s="20" t="s">
        <v>3</v>
      </c>
      <c r="D53" s="20"/>
      <c r="E53" s="19">
        <v>26284.15</v>
      </c>
      <c r="F53" s="18">
        <v>91220</v>
      </c>
      <c r="G53" s="17">
        <v>78459</v>
      </c>
      <c r="H53" s="17">
        <f>E53+F53-G53</f>
        <v>39045.149999999994</v>
      </c>
      <c r="I53" s="584">
        <v>33597.11</v>
      </c>
    </row>
    <row r="54" spans="1:9" x14ac:dyDescent="0.2">
      <c r="A54" s="21"/>
      <c r="B54" s="20"/>
      <c r="C54" s="20" t="s">
        <v>2</v>
      </c>
      <c r="D54" s="20"/>
      <c r="E54" s="19">
        <v>749738.6100000001</v>
      </c>
      <c r="F54" s="18">
        <v>224186.47000000006</v>
      </c>
      <c r="G54" s="17">
        <v>162252</v>
      </c>
      <c r="H54" s="17">
        <f>E54+F54-G54</f>
        <v>811673.08000000019</v>
      </c>
      <c r="I54" s="16">
        <v>811673.08000000007</v>
      </c>
    </row>
    <row r="55" spans="1:9" x14ac:dyDescent="0.2">
      <c r="A55" s="21"/>
      <c r="B55" s="20"/>
      <c r="C55" s="20" t="s">
        <v>1</v>
      </c>
      <c r="D55" s="20"/>
      <c r="E55" s="19">
        <v>109715.7</v>
      </c>
      <c r="F55" s="18">
        <v>312989.99999999994</v>
      </c>
      <c r="G55" s="17">
        <v>368403.20000000001</v>
      </c>
      <c r="H55" s="17">
        <f>E55+F55-G55</f>
        <v>54302.499999999942</v>
      </c>
      <c r="I55" s="16">
        <v>54302.5</v>
      </c>
    </row>
    <row r="56" spans="1:9" ht="18.75" thickBot="1" x14ac:dyDescent="0.4">
      <c r="A56" s="15" t="s">
        <v>0</v>
      </c>
      <c r="B56" s="14"/>
      <c r="C56" s="14"/>
      <c r="D56" s="14"/>
      <c r="E56" s="13">
        <f>SUM(E52:E55)</f>
        <v>969839.46000000008</v>
      </c>
      <c r="F56" s="12">
        <f>SUM(F52:F55)</f>
        <v>628396.47</v>
      </c>
      <c r="G56" s="12">
        <f>SUM(G52:G55)</f>
        <v>609114.19999999995</v>
      </c>
      <c r="H56" s="12">
        <f>SUM(H52:H55)</f>
        <v>989121.73000000021</v>
      </c>
      <c r="I56" s="11">
        <f>SUM(I52:I55)</f>
        <v>983673.69000000006</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139" priority="8" stopIfTrue="1" operator="greaterThan">
      <formula>1</formula>
    </cfRule>
  </conditionalFormatting>
  <conditionalFormatting sqref="H52:H55">
    <cfRule type="cellIs" dxfId="138" priority="11" stopIfTrue="1" operator="notEqual">
      <formula>E52+F52-G52</formula>
    </cfRule>
  </conditionalFormatting>
  <conditionalFormatting sqref="I56">
    <cfRule type="cellIs" dxfId="137" priority="12" stopIfTrue="1" operator="notEqual">
      <formula>$I$52+$I$53+$I$54+$I$55</formula>
    </cfRule>
  </conditionalFormatting>
  <conditionalFormatting sqref="H56">
    <cfRule type="cellIs" dxfId="136" priority="13" stopIfTrue="1" operator="notEqual">
      <formula>E56+F56-G56</formula>
    </cfRule>
    <cfRule type="cellIs" dxfId="135" priority="14" stopIfTrue="1" operator="notEqual">
      <formula>SUM($H$52:$H$55)</formula>
    </cfRule>
  </conditionalFormatting>
  <conditionalFormatting sqref="G18 G16">
    <cfRule type="cellIs" dxfId="134" priority="15" stopIfTrue="1" operator="notEqual">
      <formula>H16+I16</formula>
    </cfRule>
  </conditionalFormatting>
  <conditionalFormatting sqref="G24">
    <cfRule type="cellIs" dxfId="133" priority="16" stopIfTrue="1" operator="notEqual">
      <formula>ROUND(H24+I24,2)</formula>
    </cfRule>
  </conditionalFormatting>
  <conditionalFormatting sqref="H24">
    <cfRule type="cellIs" dxfId="132" priority="17" stopIfTrue="1" operator="notEqual">
      <formula>$H$18-$H$16-$H$22</formula>
    </cfRule>
  </conditionalFormatting>
  <conditionalFormatting sqref="G23">
    <cfRule type="cellIs" dxfId="131" priority="6" stopIfTrue="1" operator="notEqual">
      <formula>ROUND(H23+I23,2)</formula>
    </cfRule>
  </conditionalFormatting>
  <conditionalFormatting sqref="J39">
    <cfRule type="cellIs" dxfId="130" priority="4" operator="greaterThan">
      <formula>0</formula>
    </cfRule>
    <cfRule type="cellIs" dxfId="129" priority="5" operator="lessThan">
      <formula>0</formula>
    </cfRule>
  </conditionalFormatting>
  <conditionalFormatting sqref="J40">
    <cfRule type="cellIs" dxfId="128" priority="2" operator="greaterThan">
      <formula>0</formula>
    </cfRule>
    <cfRule type="cellIs" dxfId="127" priority="3" operator="lessThan">
      <formula>0</formula>
    </cfRule>
  </conditionalFormatting>
  <conditionalFormatting sqref="I24">
    <cfRule type="cellIs" dxfId="126"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96</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261</v>
      </c>
      <c r="F4" s="642"/>
      <c r="G4" s="642"/>
      <c r="H4" s="642"/>
      <c r="I4" s="642"/>
    </row>
    <row r="5" spans="1:11" ht="9" customHeight="1" x14ac:dyDescent="0.25">
      <c r="A5" s="130"/>
      <c r="E5" s="639" t="s">
        <v>49</v>
      </c>
      <c r="F5" s="639"/>
      <c r="G5" s="639"/>
      <c r="H5" s="639"/>
      <c r="I5" s="639"/>
    </row>
    <row r="6" spans="1:11" ht="19.5" x14ac:dyDescent="0.4">
      <c r="A6" s="128" t="s">
        <v>48</v>
      </c>
      <c r="E6" s="641" t="s">
        <v>262</v>
      </c>
      <c r="F6" s="641"/>
      <c r="G6" s="641"/>
      <c r="H6" s="128" t="s">
        <v>47</v>
      </c>
      <c r="I6" s="129" t="s">
        <v>263</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37320000</v>
      </c>
      <c r="F16" s="107">
        <v>37220371</v>
      </c>
      <c r="G16" s="104">
        <f>H16+I16</f>
        <v>37387827.779999994</v>
      </c>
      <c r="H16" s="79">
        <v>37387827.779999994</v>
      </c>
      <c r="I16" s="79">
        <v>0</v>
      </c>
    </row>
    <row r="17" spans="1:9" ht="14.25" x14ac:dyDescent="0.3">
      <c r="A17" s="112"/>
      <c r="B17" s="111"/>
      <c r="C17" s="111"/>
      <c r="D17" s="111"/>
      <c r="E17" s="110"/>
      <c r="F17" s="109"/>
    </row>
    <row r="18" spans="1:9" ht="19.5" x14ac:dyDescent="0.4">
      <c r="A18" s="108" t="s">
        <v>35</v>
      </c>
      <c r="B18" s="97"/>
      <c r="C18" s="97"/>
      <c r="D18" s="97"/>
      <c r="E18" s="79">
        <v>36082000</v>
      </c>
      <c r="F18" s="107">
        <v>37660373</v>
      </c>
      <c r="G18" s="104">
        <f>H18+I18</f>
        <v>37387827.780000001</v>
      </c>
      <c r="H18" s="79">
        <v>37387827.780000001</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7.4505805969238281E-9</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18248000</v>
      </c>
      <c r="G39" s="59">
        <v>18488005</v>
      </c>
      <c r="H39" s="58"/>
      <c r="I39" s="57">
        <f>IF(F39=0,"nerozp.",G39/F39)</f>
        <v>1.0131524002630425</v>
      </c>
      <c r="J39" s="66"/>
      <c r="K39" s="64"/>
    </row>
    <row r="40" spans="1:11" ht="16.5" x14ac:dyDescent="0.35">
      <c r="A40" s="62" t="s">
        <v>17</v>
      </c>
      <c r="B40" s="61"/>
      <c r="C40" s="60"/>
      <c r="D40" s="63"/>
      <c r="E40" s="63"/>
      <c r="F40" s="59">
        <v>757000</v>
      </c>
      <c r="G40" s="59">
        <v>755804</v>
      </c>
      <c r="H40" s="58"/>
      <c r="I40" s="57">
        <f>IF(F40=0,"nerozp.",G40/F40)</f>
        <v>0.99842007926023779</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567750</v>
      </c>
      <c r="G42" s="59">
        <v>567750</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t="s">
        <v>337</v>
      </c>
      <c r="C44" s="54"/>
      <c r="D44" s="50"/>
      <c r="E44" s="50"/>
      <c r="F44" s="49"/>
      <c r="G44" s="49"/>
      <c r="H44" s="48"/>
      <c r="I44" s="47"/>
    </row>
    <row r="45" spans="1:11" x14ac:dyDescent="0.2">
      <c r="A45" s="53"/>
      <c r="B45" s="652" t="s">
        <v>338</v>
      </c>
      <c r="C45" s="653"/>
      <c r="D45" s="653"/>
      <c r="E45" s="653"/>
      <c r="F45" s="653"/>
      <c r="G45" s="653"/>
      <c r="H45" s="653"/>
      <c r="I45" s="653"/>
    </row>
    <row r="46" spans="1:11" x14ac:dyDescent="0.2">
      <c r="A46" s="53"/>
      <c r="B46" s="654"/>
      <c r="C46" s="654"/>
      <c r="D46" s="654"/>
      <c r="E46" s="654"/>
      <c r="F46" s="654"/>
      <c r="G46" s="654"/>
      <c r="H46" s="654"/>
      <c r="I46" s="654"/>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158839</v>
      </c>
      <c r="F52" s="24">
        <v>0</v>
      </c>
      <c r="G52" s="23">
        <v>0</v>
      </c>
      <c r="H52" s="23">
        <f>E52+F52-G52</f>
        <v>158839</v>
      </c>
      <c r="I52" s="22">
        <v>158839</v>
      </c>
    </row>
    <row r="53" spans="1:9" x14ac:dyDescent="0.2">
      <c r="A53" s="21"/>
      <c r="B53" s="20"/>
      <c r="C53" s="20" t="s">
        <v>3</v>
      </c>
      <c r="D53" s="20"/>
      <c r="E53" s="19">
        <v>114668.97</v>
      </c>
      <c r="F53" s="18">
        <v>184846.99999999997</v>
      </c>
      <c r="G53" s="17">
        <v>183050</v>
      </c>
      <c r="H53" s="17">
        <f>E53+F53-G53</f>
        <v>116465.96999999997</v>
      </c>
      <c r="I53" s="584">
        <v>111574.97</v>
      </c>
    </row>
    <row r="54" spans="1:9" x14ac:dyDescent="0.2">
      <c r="A54" s="21"/>
      <c r="B54" s="20"/>
      <c r="C54" s="20" t="s">
        <v>2</v>
      </c>
      <c r="D54" s="20"/>
      <c r="E54" s="19">
        <v>59470.18</v>
      </c>
      <c r="F54" s="18">
        <v>101880.26</v>
      </c>
      <c r="G54" s="17">
        <v>68973</v>
      </c>
      <c r="H54" s="17">
        <f>E54+F54-G54</f>
        <v>92377.44</v>
      </c>
      <c r="I54" s="16">
        <v>92377.44</v>
      </c>
    </row>
    <row r="55" spans="1:9" x14ac:dyDescent="0.2">
      <c r="A55" s="21"/>
      <c r="B55" s="20"/>
      <c r="C55" s="20" t="s">
        <v>1</v>
      </c>
      <c r="D55" s="20"/>
      <c r="E55" s="19">
        <v>442193.93</v>
      </c>
      <c r="F55" s="18">
        <v>755803.99999999977</v>
      </c>
      <c r="G55" s="17">
        <v>967106.87</v>
      </c>
      <c r="H55" s="17">
        <f>E55+F55-G55</f>
        <v>230891.05999999971</v>
      </c>
      <c r="I55" s="16">
        <v>230891.06</v>
      </c>
    </row>
    <row r="56" spans="1:9" ht="18.75" thickBot="1" x14ac:dyDescent="0.4">
      <c r="A56" s="15" t="s">
        <v>0</v>
      </c>
      <c r="B56" s="14"/>
      <c r="C56" s="14"/>
      <c r="D56" s="14"/>
      <c r="E56" s="13">
        <f>SUM(E52:E55)</f>
        <v>775172.08</v>
      </c>
      <c r="F56" s="12">
        <f>SUM(F52:F55)</f>
        <v>1042531.2599999998</v>
      </c>
      <c r="G56" s="12">
        <f>SUM(G52:G55)</f>
        <v>1219129.8700000001</v>
      </c>
      <c r="H56" s="12">
        <f>SUM(H52:H55)</f>
        <v>598573.46999999974</v>
      </c>
      <c r="I56" s="11">
        <f>SUM(I52:I55)</f>
        <v>593682.47</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125" priority="8" stopIfTrue="1" operator="greaterThan">
      <formula>1</formula>
    </cfRule>
  </conditionalFormatting>
  <conditionalFormatting sqref="H52:H55">
    <cfRule type="cellIs" dxfId="124" priority="11" stopIfTrue="1" operator="notEqual">
      <formula>E52+F52-G52</formula>
    </cfRule>
  </conditionalFormatting>
  <conditionalFormatting sqref="I56">
    <cfRule type="cellIs" dxfId="123" priority="12" stopIfTrue="1" operator="notEqual">
      <formula>$I$52+$I$53+$I$54+$I$55</formula>
    </cfRule>
  </conditionalFormatting>
  <conditionalFormatting sqref="H56">
    <cfRule type="cellIs" dxfId="122" priority="13" stopIfTrue="1" operator="notEqual">
      <formula>E56+F56-G56</formula>
    </cfRule>
    <cfRule type="cellIs" dxfId="121" priority="14" stopIfTrue="1" operator="notEqual">
      <formula>SUM($H$52:$H$55)</formula>
    </cfRule>
  </conditionalFormatting>
  <conditionalFormatting sqref="G18 G16">
    <cfRule type="cellIs" dxfId="120" priority="15" stopIfTrue="1" operator="notEqual">
      <formula>H16+I16</formula>
    </cfRule>
  </conditionalFormatting>
  <conditionalFormatting sqref="G24">
    <cfRule type="cellIs" dxfId="119" priority="16" stopIfTrue="1" operator="notEqual">
      <formula>ROUND(H24+I24,2)</formula>
    </cfRule>
  </conditionalFormatting>
  <conditionalFormatting sqref="G23">
    <cfRule type="cellIs" dxfId="118" priority="6" stopIfTrue="1" operator="notEqual">
      <formula>ROUND(H23+I23,2)</formula>
    </cfRule>
  </conditionalFormatting>
  <conditionalFormatting sqref="J39">
    <cfRule type="cellIs" dxfId="117" priority="4" operator="greaterThan">
      <formula>0</formula>
    </cfRule>
    <cfRule type="cellIs" dxfId="116" priority="5" operator="lessThan">
      <formula>0</formula>
    </cfRule>
  </conditionalFormatting>
  <conditionalFormatting sqref="J40">
    <cfRule type="cellIs" dxfId="115" priority="2" operator="greaterThan">
      <formula>0</formula>
    </cfRule>
    <cfRule type="cellIs" dxfId="114" priority="3" operator="lessThan">
      <formula>0</formula>
    </cfRule>
  </conditionalFormatting>
  <conditionalFormatting sqref="I24">
    <cfRule type="cellIs" dxfId="113"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60"/>
  <sheetViews>
    <sheetView topLeftCell="A7"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2" width="9.140625" style="1"/>
    <col min="13" max="13" width="11.5703125" style="1" bestFit="1" customWidth="1"/>
    <col min="14" max="16384" width="9.140625" style="1"/>
  </cols>
  <sheetData>
    <row r="1" spans="1:11" ht="19.5" x14ac:dyDescent="0.4">
      <c r="A1" s="134" t="s">
        <v>52</v>
      </c>
      <c r="B1" s="133"/>
      <c r="C1" s="133"/>
      <c r="D1" s="133"/>
    </row>
    <row r="2" spans="1:11" ht="19.5" x14ac:dyDescent="0.4">
      <c r="A2" s="638" t="s">
        <v>51</v>
      </c>
      <c r="B2" s="638"/>
      <c r="C2" s="638"/>
      <c r="D2" s="638"/>
      <c r="E2" s="640" t="s">
        <v>92</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264</v>
      </c>
      <c r="F4" s="642"/>
      <c r="G4" s="642"/>
      <c r="H4" s="642"/>
      <c r="I4" s="642"/>
    </row>
    <row r="5" spans="1:11" ht="9" customHeight="1" x14ac:dyDescent="0.25">
      <c r="A5" s="130"/>
      <c r="E5" s="639" t="s">
        <v>49</v>
      </c>
      <c r="F5" s="639"/>
      <c r="G5" s="639"/>
      <c r="H5" s="639"/>
      <c r="I5" s="639"/>
    </row>
    <row r="6" spans="1:11" ht="19.5" x14ac:dyDescent="0.4">
      <c r="A6" s="128" t="s">
        <v>48</v>
      </c>
      <c r="E6" s="641" t="s">
        <v>265</v>
      </c>
      <c r="F6" s="641"/>
      <c r="G6" s="641"/>
      <c r="H6" s="128" t="s">
        <v>47</v>
      </c>
      <c r="I6" s="129" t="s">
        <v>266</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10672000</v>
      </c>
      <c r="F16" s="107">
        <v>10698440</v>
      </c>
      <c r="G16" s="104">
        <f>H16+I16</f>
        <v>10800102.750000002</v>
      </c>
      <c r="H16" s="79">
        <v>10798976.750000002</v>
      </c>
      <c r="I16" s="79">
        <v>1126</v>
      </c>
    </row>
    <row r="17" spans="1:9" ht="14.25" x14ac:dyDescent="0.3">
      <c r="A17" s="112"/>
      <c r="B17" s="111"/>
      <c r="C17" s="111"/>
      <c r="D17" s="111"/>
      <c r="E17" s="110"/>
      <c r="F17" s="109"/>
    </row>
    <row r="18" spans="1:9" ht="19.5" x14ac:dyDescent="0.4">
      <c r="A18" s="108" t="s">
        <v>35</v>
      </c>
      <c r="B18" s="97"/>
      <c r="C18" s="97"/>
      <c r="D18" s="97"/>
      <c r="E18" s="79">
        <v>10672000</v>
      </c>
      <c r="F18" s="107">
        <v>10702000</v>
      </c>
      <c r="G18" s="104">
        <f>H18+I18</f>
        <v>10802576.75</v>
      </c>
      <c r="H18" s="79">
        <v>10798976.75</v>
      </c>
      <c r="I18" s="79">
        <v>3600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2474</v>
      </c>
      <c r="H24" s="87">
        <f>H18-H16-H22</f>
        <v>-1.862645149230957E-9</v>
      </c>
      <c r="I24" s="87">
        <f>I18-I16-I22</f>
        <v>2474</v>
      </c>
    </row>
    <row r="25" spans="1:9" ht="15" x14ac:dyDescent="0.3">
      <c r="A25" s="525" t="s">
        <v>31</v>
      </c>
      <c r="B25" s="86"/>
      <c r="C25" s="86"/>
      <c r="D25" s="86"/>
      <c r="E25" s="86"/>
      <c r="F25" s="86"/>
      <c r="G25" s="85">
        <v>2474</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2474</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2474</v>
      </c>
      <c r="H31" s="58"/>
      <c r="I31" s="72"/>
    </row>
    <row r="32" spans="1:9" ht="18.75" x14ac:dyDescent="0.4">
      <c r="A32" s="74"/>
      <c r="B32" s="74"/>
      <c r="C32" s="78" t="s">
        <v>25</v>
      </c>
      <c r="D32" s="77"/>
      <c r="E32" s="76"/>
      <c r="F32" s="72"/>
      <c r="G32" s="75">
        <f>G26</f>
        <v>0</v>
      </c>
      <c r="H32" s="58"/>
      <c r="I32" s="72"/>
    </row>
    <row r="33" spans="1:13" ht="18.75" x14ac:dyDescent="0.4">
      <c r="A33" s="74"/>
      <c r="B33" s="74" t="s">
        <v>24</v>
      </c>
      <c r="C33" s="650" t="s">
        <v>308</v>
      </c>
      <c r="D33" s="651"/>
      <c r="E33" s="651"/>
      <c r="F33" s="651"/>
      <c r="G33" s="73">
        <v>0</v>
      </c>
      <c r="H33" s="58"/>
      <c r="I33" s="72"/>
    </row>
    <row r="34" spans="1:13" ht="19.5" customHeight="1" x14ac:dyDescent="0.2">
      <c r="A34" s="664" t="s">
        <v>365</v>
      </c>
      <c r="B34" s="665"/>
      <c r="C34" s="665"/>
      <c r="D34" s="665"/>
      <c r="E34" s="665"/>
      <c r="F34" s="665"/>
      <c r="G34" s="665"/>
      <c r="H34" s="665"/>
      <c r="I34" s="665"/>
    </row>
    <row r="35" spans="1:13" x14ac:dyDescent="0.2">
      <c r="A35" s="665"/>
      <c r="B35" s="665"/>
      <c r="C35" s="665"/>
      <c r="D35" s="665"/>
      <c r="E35" s="665"/>
      <c r="F35" s="665"/>
      <c r="G35" s="665"/>
      <c r="H35" s="665"/>
      <c r="I35" s="665"/>
    </row>
    <row r="36" spans="1:13" ht="22.5" customHeight="1" x14ac:dyDescent="0.2">
      <c r="A36" s="665"/>
      <c r="B36" s="665"/>
      <c r="C36" s="665"/>
      <c r="D36" s="665"/>
      <c r="E36" s="665"/>
      <c r="F36" s="665"/>
      <c r="G36" s="665"/>
      <c r="H36" s="665"/>
      <c r="I36" s="665"/>
    </row>
    <row r="37" spans="1:13" ht="19.5" x14ac:dyDescent="0.4">
      <c r="A37" s="46" t="s">
        <v>23</v>
      </c>
      <c r="B37" s="46" t="s">
        <v>22</v>
      </c>
      <c r="C37" s="46"/>
      <c r="D37" s="69"/>
      <c r="E37" s="5"/>
      <c r="F37" s="71"/>
      <c r="G37" s="70"/>
      <c r="H37" s="4"/>
      <c r="I37" s="4"/>
    </row>
    <row r="38" spans="1:13" ht="18.75" x14ac:dyDescent="0.4">
      <c r="A38" s="46"/>
      <c r="B38" s="46"/>
      <c r="C38" s="46"/>
      <c r="D38" s="69"/>
      <c r="F38" s="9" t="s">
        <v>21</v>
      </c>
      <c r="G38" s="68" t="s">
        <v>20</v>
      </c>
      <c r="H38" s="4"/>
      <c r="I38" s="67" t="s">
        <v>19</v>
      </c>
    </row>
    <row r="39" spans="1:13" ht="16.5" x14ac:dyDescent="0.35">
      <c r="A39" s="62" t="s">
        <v>18</v>
      </c>
      <c r="B39" s="61"/>
      <c r="C39" s="60"/>
      <c r="D39" s="61"/>
      <c r="E39" s="5"/>
      <c r="F39" s="59">
        <v>6076440</v>
      </c>
      <c r="G39" s="59">
        <v>6107804</v>
      </c>
      <c r="H39" s="58"/>
      <c r="I39" s="57">
        <f>IF(F39=0,"nerozp.",G39/F39)</f>
        <v>1.005161574869496</v>
      </c>
      <c r="J39" s="66"/>
      <c r="K39" s="64"/>
    </row>
    <row r="40" spans="1:13" ht="16.5" x14ac:dyDescent="0.35">
      <c r="A40" s="62" t="s">
        <v>17</v>
      </c>
      <c r="B40" s="61"/>
      <c r="C40" s="60"/>
      <c r="D40" s="63"/>
      <c r="E40" s="63"/>
      <c r="F40" s="59">
        <v>262000</v>
      </c>
      <c r="G40" s="59">
        <v>231358</v>
      </c>
      <c r="H40" s="58"/>
      <c r="I40" s="57">
        <f>IF(F40=0,"nerozp.",G40/F40)</f>
        <v>0.88304580152671752</v>
      </c>
      <c r="J40" s="65"/>
      <c r="K40" s="64"/>
    </row>
    <row r="41" spans="1:13" ht="16.5" x14ac:dyDescent="0.35">
      <c r="A41" s="62" t="s">
        <v>16</v>
      </c>
      <c r="B41" s="61"/>
      <c r="C41" s="60"/>
      <c r="D41" s="63"/>
      <c r="E41" s="63"/>
      <c r="F41" s="59">
        <v>0</v>
      </c>
      <c r="G41" s="59">
        <v>0</v>
      </c>
      <c r="H41" s="58"/>
      <c r="I41" s="57" t="str">
        <f>IF(F41=0,"nerozp.",G41/F41)</f>
        <v>nerozp.</v>
      </c>
    </row>
    <row r="42" spans="1:13" ht="16.5" x14ac:dyDescent="0.35">
      <c r="A42" s="62" t="s">
        <v>15</v>
      </c>
      <c r="B42" s="61"/>
      <c r="C42" s="60"/>
      <c r="D42" s="5"/>
      <c r="E42" s="5"/>
      <c r="F42" s="59">
        <v>204000</v>
      </c>
      <c r="G42" s="59">
        <v>204000</v>
      </c>
      <c r="H42" s="58"/>
      <c r="I42" s="57">
        <f>IF(F42=0,"nerozp.",G42/F42)</f>
        <v>1</v>
      </c>
    </row>
    <row r="43" spans="1:13" ht="16.5" x14ac:dyDescent="0.35">
      <c r="A43" s="62" t="s">
        <v>14</v>
      </c>
      <c r="B43" s="61"/>
      <c r="C43" s="60"/>
      <c r="D43" s="5"/>
      <c r="E43" s="5"/>
      <c r="F43" s="59">
        <v>0</v>
      </c>
      <c r="G43" s="59">
        <v>0</v>
      </c>
      <c r="H43" s="58"/>
      <c r="I43" s="57" t="str">
        <f>IF(F43=0,"nerozp.",G43/F43)</f>
        <v>nerozp.</v>
      </c>
      <c r="K43" s="500"/>
    </row>
    <row r="44" spans="1:13" ht="14.25" x14ac:dyDescent="0.2">
      <c r="A44" s="56" t="s">
        <v>13</v>
      </c>
      <c r="B44" s="55" t="s">
        <v>339</v>
      </c>
      <c r="C44" s="54"/>
      <c r="D44" s="50"/>
      <c r="E44" s="50"/>
      <c r="F44" s="49"/>
      <c r="G44" s="49"/>
      <c r="H44" s="48"/>
      <c r="I44" s="47"/>
      <c r="K44" s="500"/>
    </row>
    <row r="45" spans="1:13" x14ac:dyDescent="0.2">
      <c r="A45" s="53"/>
      <c r="B45" s="692" t="s">
        <v>350</v>
      </c>
      <c r="C45" s="693"/>
      <c r="D45" s="693"/>
      <c r="E45" s="693"/>
      <c r="F45" s="693"/>
      <c r="G45" s="693"/>
      <c r="H45" s="693"/>
      <c r="I45" s="693"/>
      <c r="K45" s="500"/>
    </row>
    <row r="46" spans="1:13" x14ac:dyDescent="0.2">
      <c r="A46" s="53"/>
      <c r="B46" s="706"/>
      <c r="C46" s="706"/>
      <c r="D46" s="706"/>
      <c r="E46" s="706"/>
      <c r="F46" s="706"/>
      <c r="G46" s="706"/>
      <c r="H46" s="706"/>
      <c r="I46" s="706"/>
      <c r="K46" s="500"/>
      <c r="M46" s="500"/>
    </row>
    <row r="47" spans="1:13" ht="19.5" thickBot="1" x14ac:dyDescent="0.45">
      <c r="A47" s="46" t="s">
        <v>12</v>
      </c>
      <c r="B47" s="46" t="s">
        <v>11</v>
      </c>
      <c r="C47" s="45"/>
      <c r="D47" s="5"/>
      <c r="E47" s="5"/>
      <c r="F47" s="4"/>
      <c r="G47" s="10"/>
      <c r="H47" s="648" t="s">
        <v>10</v>
      </c>
      <c r="I47" s="649"/>
      <c r="M47" s="519"/>
    </row>
    <row r="48" spans="1:13" ht="18.75" thickTop="1" x14ac:dyDescent="0.35">
      <c r="A48" s="44"/>
      <c r="B48" s="42"/>
      <c r="C48" s="43"/>
      <c r="D48" s="42"/>
      <c r="E48" s="41" t="s">
        <v>9</v>
      </c>
      <c r="F48" s="40" t="s">
        <v>8</v>
      </c>
      <c r="G48" s="40" t="s">
        <v>7</v>
      </c>
      <c r="H48" s="39" t="s">
        <v>6</v>
      </c>
      <c r="I48" s="38" t="s">
        <v>5</v>
      </c>
      <c r="K48" s="500"/>
    </row>
    <row r="49" spans="1:10" x14ac:dyDescent="0.2">
      <c r="A49" s="34"/>
      <c r="B49" s="4"/>
      <c r="C49" s="4"/>
      <c r="D49" s="4"/>
      <c r="E49" s="34"/>
      <c r="F49" s="643"/>
      <c r="G49" s="37"/>
      <c r="H49" s="36">
        <v>42004</v>
      </c>
      <c r="I49" s="35">
        <v>42004</v>
      </c>
    </row>
    <row r="50" spans="1:10" x14ac:dyDescent="0.2">
      <c r="A50" s="34"/>
      <c r="B50" s="4"/>
      <c r="C50" s="4"/>
      <c r="D50" s="4"/>
      <c r="E50" s="34"/>
      <c r="F50" s="643"/>
      <c r="G50" s="33"/>
      <c r="H50" s="33"/>
      <c r="I50" s="32"/>
    </row>
    <row r="51" spans="1:10" ht="13.5" thickBot="1" x14ac:dyDescent="0.25">
      <c r="A51" s="30"/>
      <c r="B51" s="31"/>
      <c r="C51" s="31"/>
      <c r="D51" s="31"/>
      <c r="E51" s="30"/>
      <c r="F51" s="29"/>
      <c r="G51" s="29"/>
      <c r="H51" s="29"/>
      <c r="I51" s="28"/>
    </row>
    <row r="52" spans="1:10" ht="13.5" thickTop="1" x14ac:dyDescent="0.2">
      <c r="A52" s="27"/>
      <c r="B52" s="26"/>
      <c r="C52" s="26" t="s">
        <v>4</v>
      </c>
      <c r="D52" s="26"/>
      <c r="E52" s="25">
        <v>13445</v>
      </c>
      <c r="F52" s="24">
        <v>0</v>
      </c>
      <c r="G52" s="23">
        <v>12166</v>
      </c>
      <c r="H52" s="23">
        <f>E52+F52-G52</f>
        <v>1279</v>
      </c>
      <c r="I52" s="22">
        <v>1279</v>
      </c>
    </row>
    <row r="53" spans="1:10" x14ac:dyDescent="0.2">
      <c r="A53" s="21"/>
      <c r="B53" s="20"/>
      <c r="C53" s="20" t="s">
        <v>3</v>
      </c>
      <c r="D53" s="20"/>
      <c r="E53" s="19">
        <v>57389.68</v>
      </c>
      <c r="F53" s="18">
        <v>60320.4</v>
      </c>
      <c r="G53" s="17">
        <v>105094</v>
      </c>
      <c r="H53" s="17">
        <f>E53+F53-G53</f>
        <v>12616.080000000002</v>
      </c>
      <c r="I53" s="467">
        <v>4348.91</v>
      </c>
      <c r="J53" s="500"/>
    </row>
    <row r="54" spans="1:10" x14ac:dyDescent="0.2">
      <c r="A54" s="21"/>
      <c r="B54" s="20"/>
      <c r="C54" s="20" t="s">
        <v>2</v>
      </c>
      <c r="D54" s="20"/>
      <c r="E54" s="19">
        <v>536559.6</v>
      </c>
      <c r="F54" s="18">
        <v>97380.41</v>
      </c>
      <c r="G54" s="17">
        <v>48440</v>
      </c>
      <c r="H54" s="17">
        <f>E54+F54-G54</f>
        <v>585500.01</v>
      </c>
      <c r="I54" s="16">
        <v>585500.01</v>
      </c>
    </row>
    <row r="55" spans="1:10" x14ac:dyDescent="0.2">
      <c r="A55" s="21"/>
      <c r="B55" s="20"/>
      <c r="C55" s="20" t="s">
        <v>1</v>
      </c>
      <c r="D55" s="20"/>
      <c r="E55" s="19">
        <v>32711.3</v>
      </c>
      <c r="F55" s="18">
        <v>231370.00000000006</v>
      </c>
      <c r="G55" s="17">
        <v>221000</v>
      </c>
      <c r="H55" s="17">
        <f>E55+F55-G55</f>
        <v>43081.300000000047</v>
      </c>
      <c r="I55" s="16">
        <v>43081.3</v>
      </c>
    </row>
    <row r="56" spans="1:10" ht="18.75" thickBot="1" x14ac:dyDescent="0.4">
      <c r="A56" s="15" t="s">
        <v>0</v>
      </c>
      <c r="B56" s="14"/>
      <c r="C56" s="14"/>
      <c r="D56" s="14"/>
      <c r="E56" s="13">
        <f>SUM(E52:E55)</f>
        <v>640105.58000000007</v>
      </c>
      <c r="F56" s="12">
        <f>SUM(F52:F55)</f>
        <v>389070.81000000006</v>
      </c>
      <c r="G56" s="12">
        <f>SUM(G52:G55)</f>
        <v>386700</v>
      </c>
      <c r="H56" s="12">
        <f>SUM(H52:H55)</f>
        <v>642476.39</v>
      </c>
      <c r="I56" s="11">
        <f>SUM(I52:I55)</f>
        <v>634209.22000000009</v>
      </c>
    </row>
    <row r="57" spans="1:10" ht="18.75" thickTop="1" x14ac:dyDescent="0.35">
      <c r="A57" s="7"/>
      <c r="B57" s="6"/>
      <c r="C57" s="6"/>
      <c r="D57" s="5"/>
      <c r="E57" s="468"/>
      <c r="F57" s="4"/>
      <c r="G57" s="10"/>
      <c r="H57" s="9"/>
      <c r="I57" s="9"/>
    </row>
    <row r="58" spans="1:10" ht="18" x14ac:dyDescent="0.35">
      <c r="A58" s="7"/>
      <c r="B58" s="6"/>
      <c r="C58" s="6"/>
      <c r="D58" s="5"/>
      <c r="E58" s="468"/>
      <c r="F58" s="4"/>
      <c r="G58" s="8"/>
      <c r="H58" s="4"/>
      <c r="I58" s="4"/>
    </row>
    <row r="59" spans="1:10" ht="18" x14ac:dyDescent="0.35">
      <c r="A59" s="7"/>
      <c r="B59" s="6"/>
      <c r="C59" s="6"/>
      <c r="D59" s="5"/>
      <c r="E59" s="5"/>
      <c r="F59" s="4"/>
      <c r="G59" s="4"/>
      <c r="H59" s="4"/>
      <c r="I59" s="4"/>
    </row>
    <row r="60" spans="1:10"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H52:H55">
    <cfRule type="cellIs" dxfId="112" priority="12" stopIfTrue="1" operator="notEqual">
      <formula>E52+F52-G52</formula>
    </cfRule>
  </conditionalFormatting>
  <conditionalFormatting sqref="I56">
    <cfRule type="cellIs" dxfId="111" priority="13" stopIfTrue="1" operator="notEqual">
      <formula>$I$52+$I$53+$I$54+$I$55</formula>
    </cfRule>
  </conditionalFormatting>
  <conditionalFormatting sqref="H56">
    <cfRule type="cellIs" dxfId="110" priority="14" stopIfTrue="1" operator="notEqual">
      <formula>E56+F56-G56</formula>
    </cfRule>
    <cfRule type="cellIs" dxfId="109" priority="15" stopIfTrue="1" operator="notEqual">
      <formula>SUM($H$52:$H$55)</formula>
    </cfRule>
  </conditionalFormatting>
  <conditionalFormatting sqref="G18 G16">
    <cfRule type="cellIs" dxfId="108" priority="16" stopIfTrue="1" operator="notEqual">
      <formula>H16+I16</formula>
    </cfRule>
  </conditionalFormatting>
  <conditionalFormatting sqref="G24">
    <cfRule type="cellIs" dxfId="107" priority="17" stopIfTrue="1" operator="notEqual">
      <formula>ROUND(H24+I24,2)</formula>
    </cfRule>
  </conditionalFormatting>
  <conditionalFormatting sqref="G23">
    <cfRule type="cellIs" dxfId="106" priority="7" stopIfTrue="1" operator="notEqual">
      <formula>ROUND(H23+I23,2)</formula>
    </cfRule>
  </conditionalFormatting>
  <conditionalFormatting sqref="J39">
    <cfRule type="cellIs" dxfId="105" priority="5" operator="greaterThan">
      <formula>0</formula>
    </cfRule>
    <cfRule type="cellIs" dxfId="104" priority="6" operator="lessThan">
      <formula>0</formula>
    </cfRule>
  </conditionalFormatting>
  <conditionalFormatting sqref="J40">
    <cfRule type="cellIs" dxfId="103" priority="3" operator="greaterThan">
      <formula>0</formula>
    </cfRule>
    <cfRule type="cellIs" dxfId="102" priority="4" operator="lessThan">
      <formula>0</formula>
    </cfRule>
  </conditionalFormatting>
  <conditionalFormatting sqref="I24">
    <cfRule type="cellIs" dxfId="101" priority="2" stopIfTrue="1" operator="notEqual">
      <formula>I18-I16</formula>
    </cfRule>
  </conditionalFormatting>
  <conditionalFormatting sqref="I44">
    <cfRule type="cellIs" dxfId="100" priority="1" stopIfTrue="1" operator="greaterThan">
      <formula>1</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1"/>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12.28515625" style="1" bestFit="1" customWidth="1"/>
    <col min="11" max="16384" width="9.140625" style="1"/>
  </cols>
  <sheetData>
    <row r="1" spans="1:11" ht="19.5" x14ac:dyDescent="0.4">
      <c r="A1" s="134" t="s">
        <v>52</v>
      </c>
      <c r="B1" s="133"/>
      <c r="C1" s="133"/>
      <c r="D1" s="133"/>
    </row>
    <row r="2" spans="1:11" ht="19.5" x14ac:dyDescent="0.4">
      <c r="A2" s="638" t="s">
        <v>51</v>
      </c>
      <c r="B2" s="638"/>
      <c r="C2" s="638"/>
      <c r="D2" s="638"/>
      <c r="E2" s="640" t="s">
        <v>267</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268</v>
      </c>
      <c r="F4" s="642"/>
      <c r="G4" s="642"/>
      <c r="H4" s="642"/>
      <c r="I4" s="642"/>
    </row>
    <row r="5" spans="1:11" ht="9" customHeight="1" x14ac:dyDescent="0.25">
      <c r="A5" s="130"/>
      <c r="E5" s="639" t="s">
        <v>49</v>
      </c>
      <c r="F5" s="639"/>
      <c r="G5" s="639"/>
      <c r="H5" s="639"/>
      <c r="I5" s="639"/>
    </row>
    <row r="6" spans="1:11" ht="19.5" x14ac:dyDescent="0.4">
      <c r="A6" s="128" t="s">
        <v>48</v>
      </c>
      <c r="E6" s="641" t="s">
        <v>269</v>
      </c>
      <c r="F6" s="641"/>
      <c r="G6" s="641"/>
      <c r="H6" s="128" t="s">
        <v>47</v>
      </c>
      <c r="I6" s="129" t="s">
        <v>270</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66626000</v>
      </c>
      <c r="F16" s="107">
        <v>67091000</v>
      </c>
      <c r="G16" s="104">
        <f>H16+I16</f>
        <v>67778048.020000011</v>
      </c>
      <c r="H16" s="79">
        <v>67778048.020000011</v>
      </c>
      <c r="I16" s="79">
        <v>0</v>
      </c>
    </row>
    <row r="17" spans="1:9" ht="14.25" x14ac:dyDescent="0.3">
      <c r="A17" s="112"/>
      <c r="B17" s="111"/>
      <c r="C17" s="111"/>
      <c r="D17" s="111"/>
      <c r="E17" s="110"/>
      <c r="F17" s="109"/>
    </row>
    <row r="18" spans="1:9" ht="19.5" x14ac:dyDescent="0.4">
      <c r="A18" s="108" t="s">
        <v>35</v>
      </c>
      <c r="B18" s="97"/>
      <c r="C18" s="97"/>
      <c r="D18" s="97"/>
      <c r="E18" s="79">
        <v>65497000</v>
      </c>
      <c r="F18" s="107">
        <v>67319063</v>
      </c>
      <c r="G18" s="104">
        <f>H18+I18</f>
        <v>68322200.019999996</v>
      </c>
      <c r="H18" s="79">
        <v>68322200.019999996</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544152</v>
      </c>
      <c r="H24" s="87">
        <f>H18-H16-H22</f>
        <v>544151.9999999851</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544152</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544152</v>
      </c>
      <c r="H32" s="58"/>
      <c r="I32" s="72"/>
    </row>
    <row r="33" spans="1:11" ht="18.75" x14ac:dyDescent="0.4">
      <c r="A33" s="74"/>
      <c r="B33" s="74" t="s">
        <v>24</v>
      </c>
      <c r="C33" s="650" t="s">
        <v>308</v>
      </c>
      <c r="D33" s="651"/>
      <c r="E33" s="651"/>
      <c r="F33" s="651"/>
      <c r="G33" s="596">
        <v>544188</v>
      </c>
      <c r="H33" s="58"/>
      <c r="I33" s="72"/>
    </row>
    <row r="34" spans="1:11" ht="28.5" customHeight="1" x14ac:dyDescent="0.2">
      <c r="A34" s="709"/>
      <c r="B34" s="675"/>
      <c r="C34" s="675"/>
      <c r="D34" s="675"/>
      <c r="E34" s="675"/>
      <c r="F34" s="675"/>
      <c r="G34" s="675"/>
      <c r="H34" s="675"/>
      <c r="I34" s="675"/>
    </row>
    <row r="35" spans="1:11" ht="39.75" customHeight="1" x14ac:dyDescent="0.2">
      <c r="A35" s="674" t="s">
        <v>309</v>
      </c>
      <c r="B35" s="675"/>
      <c r="C35" s="675"/>
      <c r="D35" s="675"/>
      <c r="E35" s="675"/>
      <c r="F35" s="675"/>
      <c r="G35" s="675"/>
      <c r="H35" s="675"/>
      <c r="I35" s="675"/>
    </row>
    <row r="36" spans="1:11" ht="22.5" customHeight="1" x14ac:dyDescent="0.2">
      <c r="A36" s="687"/>
      <c r="B36" s="675"/>
      <c r="C36" s="675"/>
      <c r="D36" s="675"/>
      <c r="E36" s="675"/>
      <c r="F36" s="675"/>
      <c r="G36" s="675"/>
      <c r="H36" s="675"/>
      <c r="I36" s="675"/>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32590000</v>
      </c>
      <c r="G39" s="59">
        <v>32563534</v>
      </c>
      <c r="H39" s="58"/>
      <c r="I39" s="57">
        <f>IF(F39=0,"nerozp.",G39/F39)</f>
        <v>0.99918791040196375</v>
      </c>
      <c r="J39" s="66"/>
      <c r="K39" s="64"/>
    </row>
    <row r="40" spans="1:11" ht="16.5" x14ac:dyDescent="0.35">
      <c r="A40" s="62" t="s">
        <v>17</v>
      </c>
      <c r="B40" s="61"/>
      <c r="C40" s="60"/>
      <c r="D40" s="63"/>
      <c r="E40" s="63"/>
      <c r="F40" s="59">
        <v>4029363</v>
      </c>
      <c r="G40" s="59">
        <v>4028946.7</v>
      </c>
      <c r="H40" s="58"/>
      <c r="I40" s="57">
        <f>IF(F40=0,"nerozp.",G40/F40)</f>
        <v>0.9998966834211761</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3055363</v>
      </c>
      <c r="G42" s="59">
        <v>3055363</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t="s">
        <v>351</v>
      </c>
      <c r="C44" s="54"/>
      <c r="D44" s="50"/>
      <c r="E44" s="50"/>
      <c r="F44" s="49"/>
      <c r="G44" s="49"/>
      <c r="H44" s="48"/>
      <c r="I44" s="47"/>
    </row>
    <row r="45" spans="1:11" ht="16.5" x14ac:dyDescent="0.35">
      <c r="A45" s="53"/>
      <c r="B45" s="52"/>
      <c r="C45" s="51"/>
      <c r="D45" s="50"/>
      <c r="E45" s="50"/>
      <c r="F45" s="49"/>
      <c r="G45" s="49"/>
      <c r="H45" s="48"/>
      <c r="I45" s="47"/>
    </row>
    <row r="46" spans="1:11" ht="16.5" x14ac:dyDescent="0.35">
      <c r="A46" s="53"/>
      <c r="B46" s="52"/>
      <c r="C46" s="51"/>
      <c r="D46" s="50"/>
      <c r="E46" s="50"/>
      <c r="F46" s="49"/>
      <c r="G46" s="49"/>
      <c r="H46" s="48"/>
      <c r="I46" s="47"/>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11" x14ac:dyDescent="0.2">
      <c r="A49" s="34"/>
      <c r="B49" s="4"/>
      <c r="C49" s="4"/>
      <c r="D49" s="4"/>
      <c r="E49" s="34"/>
      <c r="F49" s="643"/>
      <c r="G49" s="37"/>
      <c r="H49" s="36">
        <v>42004</v>
      </c>
      <c r="I49" s="35">
        <v>42004</v>
      </c>
    </row>
    <row r="50" spans="1:11" x14ac:dyDescent="0.2">
      <c r="A50" s="34"/>
      <c r="B50" s="4"/>
      <c r="C50" s="4"/>
      <c r="D50" s="4"/>
      <c r="E50" s="34"/>
      <c r="F50" s="643"/>
      <c r="G50" s="33"/>
      <c r="H50" s="33"/>
      <c r="I50" s="32"/>
    </row>
    <row r="51" spans="1:11" ht="13.5" thickBot="1" x14ac:dyDescent="0.25">
      <c r="A51" s="30"/>
      <c r="B51" s="31"/>
      <c r="C51" s="31"/>
      <c r="D51" s="31"/>
      <c r="E51" s="30"/>
      <c r="F51" s="29"/>
      <c r="G51" s="29"/>
      <c r="H51" s="29"/>
      <c r="I51" s="28"/>
    </row>
    <row r="52" spans="1:11" ht="13.5" thickTop="1" x14ac:dyDescent="0.2">
      <c r="A52" s="27"/>
      <c r="B52" s="26"/>
      <c r="C52" s="26" t="s">
        <v>4</v>
      </c>
      <c r="D52" s="26"/>
      <c r="E52" s="25">
        <v>136705.60000000001</v>
      </c>
      <c r="F52" s="24">
        <v>0</v>
      </c>
      <c r="G52" s="23">
        <v>0</v>
      </c>
      <c r="H52" s="23">
        <f>E52+F52-G52</f>
        <v>136705.60000000001</v>
      </c>
      <c r="I52" s="22">
        <v>136705.60000000001</v>
      </c>
    </row>
    <row r="53" spans="1:11" x14ac:dyDescent="0.2">
      <c r="A53" s="21"/>
      <c r="B53" s="20"/>
      <c r="C53" s="20" t="s">
        <v>3</v>
      </c>
      <c r="D53" s="20"/>
      <c r="E53" s="19">
        <v>216018.22</v>
      </c>
      <c r="F53" s="597">
        <v>326452.53000000003</v>
      </c>
      <c r="G53" s="466">
        <v>343808.4</v>
      </c>
      <c r="H53" s="466">
        <v>198662.35</v>
      </c>
      <c r="I53" s="467">
        <v>323207.05</v>
      </c>
      <c r="J53" s="500"/>
      <c r="K53" s="500"/>
    </row>
    <row r="54" spans="1:11" x14ac:dyDescent="0.2">
      <c r="A54" s="21"/>
      <c r="B54" s="20"/>
      <c r="C54" s="20" t="s">
        <v>2</v>
      </c>
      <c r="D54" s="20"/>
      <c r="E54" s="19">
        <v>326717.81</v>
      </c>
      <c r="F54" s="18">
        <v>128065.52</v>
      </c>
      <c r="G54" s="17">
        <v>93201</v>
      </c>
      <c r="H54" s="17">
        <f>E54+F54-G54</f>
        <v>361582.33</v>
      </c>
      <c r="I54" s="16">
        <v>361582.32999999996</v>
      </c>
    </row>
    <row r="55" spans="1:11" x14ac:dyDescent="0.2">
      <c r="A55" s="21"/>
      <c r="B55" s="20"/>
      <c r="C55" s="20" t="s">
        <v>1</v>
      </c>
      <c r="D55" s="20"/>
      <c r="E55" s="19">
        <v>1273150.3899999999</v>
      </c>
      <c r="F55" s="18">
        <v>4029363</v>
      </c>
      <c r="G55" s="17">
        <v>4422135.54</v>
      </c>
      <c r="H55" s="17">
        <f>E55+F55-G55</f>
        <v>880377.84999999963</v>
      </c>
      <c r="I55" s="16">
        <v>880377.85</v>
      </c>
    </row>
    <row r="56" spans="1:11" ht="18.75" thickBot="1" x14ac:dyDescent="0.4">
      <c r="A56" s="15" t="s">
        <v>0</v>
      </c>
      <c r="B56" s="14"/>
      <c r="C56" s="14"/>
      <c r="D56" s="14"/>
      <c r="E56" s="13">
        <f>SUM(E52:E55)</f>
        <v>1952592.02</v>
      </c>
      <c r="F56" s="12">
        <f>SUM(F52:F55)</f>
        <v>4483881.05</v>
      </c>
      <c r="G56" s="12">
        <f>SUM(G52:G55)</f>
        <v>4859144.9400000004</v>
      </c>
      <c r="H56" s="12">
        <f>SUM(H52:H55)</f>
        <v>1577328.1299999997</v>
      </c>
      <c r="I56" s="11">
        <f>SUM(I52:I55)</f>
        <v>1701872.83</v>
      </c>
    </row>
    <row r="57" spans="1:11" ht="18.75" thickTop="1" x14ac:dyDescent="0.35">
      <c r="A57" s="7"/>
      <c r="B57" s="6"/>
      <c r="C57" s="6"/>
      <c r="D57" s="5"/>
      <c r="E57" s="468"/>
      <c r="F57" s="4"/>
      <c r="G57" s="10"/>
      <c r="H57" s="9"/>
      <c r="I57" s="9"/>
    </row>
    <row r="58" spans="1:11" ht="18" x14ac:dyDescent="0.35">
      <c r="A58" s="7"/>
      <c r="B58" s="6"/>
      <c r="C58" s="6"/>
      <c r="D58" s="5"/>
      <c r="E58" s="468"/>
      <c r="F58" s="4"/>
      <c r="G58" s="8"/>
      <c r="H58" s="468"/>
      <c r="I58" s="4"/>
    </row>
    <row r="59" spans="1:11" x14ac:dyDescent="0.2">
      <c r="A59" s="708"/>
      <c r="B59" s="678"/>
      <c r="C59" s="678"/>
      <c r="D59" s="678"/>
      <c r="E59" s="678"/>
      <c r="F59" s="678"/>
      <c r="G59" s="678"/>
      <c r="H59" s="678"/>
      <c r="I59" s="678"/>
    </row>
    <row r="60" spans="1:11" x14ac:dyDescent="0.2">
      <c r="A60" s="678"/>
      <c r="B60" s="678"/>
      <c r="C60" s="678"/>
      <c r="D60" s="678"/>
      <c r="E60" s="678"/>
      <c r="F60" s="678"/>
      <c r="G60" s="678"/>
      <c r="H60" s="678"/>
      <c r="I60" s="678"/>
    </row>
    <row r="61" spans="1:11" x14ac:dyDescent="0.2">
      <c r="A61" s="672"/>
      <c r="B61" s="672"/>
      <c r="C61" s="672"/>
      <c r="D61" s="672"/>
      <c r="E61" s="672"/>
      <c r="F61" s="672"/>
      <c r="G61" s="672"/>
      <c r="H61" s="672"/>
      <c r="I61" s="672"/>
    </row>
  </sheetData>
  <sheetProtection selectLockedCells="1"/>
  <mergeCells count="15">
    <mergeCell ref="A59:I61"/>
    <mergeCell ref="A2:D2"/>
    <mergeCell ref="E3:I3"/>
    <mergeCell ref="E2:I2"/>
    <mergeCell ref="E5:I5"/>
    <mergeCell ref="E4:I4"/>
    <mergeCell ref="F49:F50"/>
    <mergeCell ref="E6:G6"/>
    <mergeCell ref="E7:I7"/>
    <mergeCell ref="H13:I13"/>
    <mergeCell ref="H47:I47"/>
    <mergeCell ref="C33:F33"/>
    <mergeCell ref="A35:I35"/>
    <mergeCell ref="A34:I34"/>
    <mergeCell ref="A36:I36"/>
  </mergeCells>
  <conditionalFormatting sqref="I45:I46">
    <cfRule type="cellIs" dxfId="99" priority="9" stopIfTrue="1" operator="greaterThan">
      <formula>1</formula>
    </cfRule>
  </conditionalFormatting>
  <conditionalFormatting sqref="H52:H55">
    <cfRule type="cellIs" dxfId="98" priority="12" stopIfTrue="1" operator="notEqual">
      <formula>E52+F52-G52</formula>
    </cfRule>
  </conditionalFormatting>
  <conditionalFormatting sqref="I56">
    <cfRule type="cellIs" dxfId="97" priority="13" stopIfTrue="1" operator="notEqual">
      <formula>$I$52+$I$53+$I$54+$I$55</formula>
    </cfRule>
  </conditionalFormatting>
  <conditionalFormatting sqref="H56">
    <cfRule type="cellIs" dxfId="96" priority="14" stopIfTrue="1" operator="notEqual">
      <formula>E56+F56-G56</formula>
    </cfRule>
    <cfRule type="cellIs" dxfId="95" priority="15" stopIfTrue="1" operator="notEqual">
      <formula>SUM($H$52:$H$55)</formula>
    </cfRule>
  </conditionalFormatting>
  <conditionalFormatting sqref="G18 G16">
    <cfRule type="cellIs" dxfId="94" priority="16" stopIfTrue="1" operator="notEqual">
      <formula>H16+I16</formula>
    </cfRule>
  </conditionalFormatting>
  <conditionalFormatting sqref="G24">
    <cfRule type="cellIs" dxfId="93" priority="17" stopIfTrue="1" operator="notEqual">
      <formula>ROUND(H24+I24,2)</formula>
    </cfRule>
  </conditionalFormatting>
  <conditionalFormatting sqref="H24">
    <cfRule type="cellIs" dxfId="92" priority="18" stopIfTrue="1" operator="notEqual">
      <formula>$H$18-$H$16</formula>
    </cfRule>
  </conditionalFormatting>
  <conditionalFormatting sqref="G23">
    <cfRule type="cellIs" dxfId="91" priority="7" stopIfTrue="1" operator="notEqual">
      <formula>ROUND(H23+I23,2)</formula>
    </cfRule>
  </conditionalFormatting>
  <conditionalFormatting sqref="J39">
    <cfRule type="cellIs" dxfId="90" priority="5" operator="greaterThan">
      <formula>0</formula>
    </cfRule>
    <cfRule type="cellIs" dxfId="89" priority="6" operator="lessThan">
      <formula>0</formula>
    </cfRule>
  </conditionalFormatting>
  <conditionalFormatting sqref="J40">
    <cfRule type="cellIs" dxfId="88" priority="3" operator="greaterThan">
      <formula>0</formula>
    </cfRule>
    <cfRule type="cellIs" dxfId="87" priority="4" operator="lessThan">
      <formula>0</formula>
    </cfRule>
  </conditionalFormatting>
  <conditionalFormatting sqref="I24">
    <cfRule type="cellIs" dxfId="86" priority="2"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9" ht="19.5" x14ac:dyDescent="0.4">
      <c r="A1" s="134" t="s">
        <v>52</v>
      </c>
      <c r="B1" s="133"/>
      <c r="C1" s="133"/>
      <c r="D1" s="133"/>
    </row>
    <row r="2" spans="1:9" ht="19.5" x14ac:dyDescent="0.4">
      <c r="A2" s="638" t="s">
        <v>51</v>
      </c>
      <c r="B2" s="638"/>
      <c r="C2" s="638"/>
      <c r="D2" s="638"/>
      <c r="E2" s="640" t="s">
        <v>271</v>
      </c>
      <c r="F2" s="641"/>
      <c r="G2" s="641"/>
      <c r="H2" s="641"/>
      <c r="I2" s="641"/>
    </row>
    <row r="3" spans="1:9" ht="12" customHeight="1" x14ac:dyDescent="0.4">
      <c r="A3" s="131"/>
      <c r="B3" s="131"/>
      <c r="C3" s="131"/>
      <c r="D3" s="131"/>
      <c r="E3" s="639" t="s">
        <v>49</v>
      </c>
      <c r="F3" s="639"/>
      <c r="G3" s="639"/>
      <c r="H3" s="639"/>
      <c r="I3" s="639"/>
    </row>
    <row r="4" spans="1:9" ht="15.75" x14ac:dyDescent="0.25">
      <c r="A4" s="130" t="s">
        <v>50</v>
      </c>
      <c r="E4" s="642" t="s">
        <v>272</v>
      </c>
      <c r="F4" s="642"/>
      <c r="G4" s="642"/>
      <c r="H4" s="642"/>
      <c r="I4" s="642"/>
    </row>
    <row r="5" spans="1:9" ht="9" customHeight="1" x14ac:dyDescent="0.25">
      <c r="A5" s="130"/>
      <c r="E5" s="639" t="s">
        <v>49</v>
      </c>
      <c r="F5" s="639"/>
      <c r="G5" s="639"/>
      <c r="H5" s="639"/>
      <c r="I5" s="639"/>
    </row>
    <row r="6" spans="1:9" ht="19.5" x14ac:dyDescent="0.4">
      <c r="A6" s="128" t="s">
        <v>48</v>
      </c>
      <c r="E6" s="641" t="s">
        <v>273</v>
      </c>
      <c r="F6" s="641"/>
      <c r="G6" s="641"/>
      <c r="H6" s="128" t="s">
        <v>47</v>
      </c>
      <c r="I6" s="129" t="s">
        <v>274</v>
      </c>
    </row>
    <row r="7" spans="1:9" ht="9.75" customHeight="1" x14ac:dyDescent="0.4">
      <c r="A7" s="128"/>
      <c r="E7" s="639" t="s">
        <v>46</v>
      </c>
      <c r="F7" s="639"/>
      <c r="G7" s="639"/>
      <c r="H7" s="639"/>
      <c r="I7" s="639"/>
    </row>
    <row r="8" spans="1:9" ht="7.5" customHeight="1" x14ac:dyDescent="0.4">
      <c r="A8" s="128"/>
      <c r="E8" s="126"/>
      <c r="F8" s="126"/>
      <c r="G8" s="126"/>
      <c r="H8" s="127"/>
      <c r="I8" s="126"/>
    </row>
    <row r="9" spans="1:9" ht="9.75" customHeight="1" x14ac:dyDescent="0.4">
      <c r="A9" s="128"/>
      <c r="E9" s="126"/>
      <c r="F9" s="126"/>
      <c r="G9" s="126"/>
      <c r="H9" s="127"/>
      <c r="I9" s="126"/>
    </row>
    <row r="11" spans="1:9" ht="18.75" x14ac:dyDescent="0.4">
      <c r="A11" s="125"/>
      <c r="B11" s="109"/>
      <c r="C11" s="109"/>
      <c r="D11" s="109"/>
      <c r="E11" s="119" t="s">
        <v>45</v>
      </c>
      <c r="F11" s="119" t="s">
        <v>44</v>
      </c>
      <c r="G11" s="122" t="s">
        <v>20</v>
      </c>
      <c r="H11" s="124" t="s">
        <v>43</v>
      </c>
      <c r="I11" s="123"/>
    </row>
    <row r="12" spans="1:9" ht="18.75" x14ac:dyDescent="0.4">
      <c r="A12" s="72"/>
      <c r="B12" s="72"/>
      <c r="C12" s="72"/>
      <c r="D12" s="72"/>
      <c r="E12" s="119" t="s">
        <v>42</v>
      </c>
      <c r="F12" s="119" t="s">
        <v>42</v>
      </c>
      <c r="G12" s="122" t="s">
        <v>41</v>
      </c>
      <c r="H12" s="121" t="s">
        <v>40</v>
      </c>
      <c r="I12" s="120" t="s">
        <v>39</v>
      </c>
    </row>
    <row r="13" spans="1:9" ht="15" x14ac:dyDescent="0.2">
      <c r="A13" s="72"/>
      <c r="B13" s="72"/>
      <c r="C13" s="72"/>
      <c r="D13" s="72"/>
      <c r="E13" s="119" t="s">
        <v>0</v>
      </c>
      <c r="F13" s="119" t="s">
        <v>0</v>
      </c>
      <c r="G13" s="118"/>
      <c r="H13" s="646" t="s">
        <v>38</v>
      </c>
      <c r="I13" s="647"/>
    </row>
    <row r="14" spans="1:9" ht="15" x14ac:dyDescent="0.2">
      <c r="A14" s="72"/>
      <c r="B14" s="72"/>
      <c r="C14" s="72"/>
      <c r="D14" s="72"/>
      <c r="E14" s="119"/>
      <c r="F14" s="119"/>
      <c r="G14" s="118"/>
      <c r="H14" s="117"/>
      <c r="I14" s="116"/>
    </row>
    <row r="15" spans="1:9" ht="18.75" x14ac:dyDescent="0.4">
      <c r="A15" s="74" t="s">
        <v>37</v>
      </c>
      <c r="B15" s="74"/>
      <c r="C15" s="114"/>
      <c r="D15" s="113"/>
      <c r="E15" s="115"/>
      <c r="F15" s="115"/>
      <c r="G15" s="94"/>
      <c r="H15" s="72"/>
      <c r="I15" s="72"/>
    </row>
    <row r="16" spans="1:9" ht="19.5" x14ac:dyDescent="0.4">
      <c r="A16" s="108" t="s">
        <v>36</v>
      </c>
      <c r="B16" s="74"/>
      <c r="C16" s="114"/>
      <c r="D16" s="113"/>
      <c r="E16" s="79">
        <v>49964000</v>
      </c>
      <c r="F16" s="107">
        <v>53254472.799999997</v>
      </c>
      <c r="G16" s="104">
        <f>H16+I16</f>
        <v>53175654.579999991</v>
      </c>
      <c r="H16" s="79">
        <v>53171889.779999994</v>
      </c>
      <c r="I16" s="79">
        <v>3764.7999999999997</v>
      </c>
    </row>
    <row r="17" spans="1:9" ht="14.25" x14ac:dyDescent="0.3">
      <c r="A17" s="112"/>
      <c r="B17" s="111"/>
      <c r="C17" s="111"/>
      <c r="D17" s="111"/>
      <c r="E17" s="110"/>
      <c r="F17" s="109"/>
    </row>
    <row r="18" spans="1:9" ht="19.5" x14ac:dyDescent="0.4">
      <c r="A18" s="108" t="s">
        <v>35</v>
      </c>
      <c r="B18" s="97"/>
      <c r="C18" s="97"/>
      <c r="D18" s="97"/>
      <c r="E18" s="79">
        <v>49125000</v>
      </c>
      <c r="F18" s="107">
        <v>53254922</v>
      </c>
      <c r="G18" s="104">
        <f>H18+I18</f>
        <v>53176103.780000001</v>
      </c>
      <c r="H18" s="79">
        <v>53171889.780000001</v>
      </c>
      <c r="I18" s="79">
        <v>4214</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449.2</v>
      </c>
      <c r="H24" s="87">
        <f>H18-H16-H22</f>
        <v>7.4505805969238281E-9</v>
      </c>
      <c r="I24" s="87">
        <f>I18-I16-I22</f>
        <v>449.20000000000027</v>
      </c>
    </row>
    <row r="25" spans="1:9" ht="15" x14ac:dyDescent="0.3">
      <c r="A25" s="525" t="s">
        <v>31</v>
      </c>
      <c r="B25" s="86"/>
      <c r="C25" s="86"/>
      <c r="D25" s="86"/>
      <c r="E25" s="86"/>
      <c r="F25" s="86"/>
      <c r="G25" s="85">
        <v>449.2</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449.2</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449.2</v>
      </c>
      <c r="H31" s="58"/>
      <c r="I31" s="72"/>
    </row>
    <row r="32" spans="1:9" ht="18.75" x14ac:dyDescent="0.4">
      <c r="A32" s="74"/>
      <c r="B32" s="74"/>
      <c r="C32" s="78" t="s">
        <v>25</v>
      </c>
      <c r="D32" s="77"/>
      <c r="E32" s="76"/>
      <c r="F32" s="72"/>
      <c r="G32" s="75">
        <f>G26</f>
        <v>0</v>
      </c>
      <c r="H32" s="58"/>
      <c r="I32" s="72"/>
    </row>
    <row r="33" spans="1:9" ht="18.75" x14ac:dyDescent="0.4">
      <c r="A33" s="74"/>
      <c r="B33" s="74" t="s">
        <v>24</v>
      </c>
      <c r="C33" s="650" t="s">
        <v>308</v>
      </c>
      <c r="D33" s="651"/>
      <c r="E33" s="651"/>
      <c r="F33" s="651"/>
      <c r="G33" s="73">
        <v>788499</v>
      </c>
      <c r="H33" s="58"/>
      <c r="I33" s="72"/>
    </row>
    <row r="34" spans="1:9" x14ac:dyDescent="0.2">
      <c r="A34" s="710"/>
      <c r="B34" s="711"/>
      <c r="C34" s="711"/>
      <c r="D34" s="711"/>
      <c r="E34" s="711"/>
      <c r="F34" s="711"/>
      <c r="G34" s="711"/>
      <c r="H34" s="711"/>
      <c r="I34" s="711"/>
    </row>
    <row r="35" spans="1:9" x14ac:dyDescent="0.2">
      <c r="A35" s="711"/>
      <c r="B35" s="711"/>
      <c r="C35" s="711"/>
      <c r="D35" s="711"/>
      <c r="E35" s="711"/>
      <c r="F35" s="711"/>
      <c r="G35" s="711"/>
      <c r="H35" s="711"/>
      <c r="I35" s="711"/>
    </row>
    <row r="36" spans="1:9" x14ac:dyDescent="0.2">
      <c r="A36" s="711"/>
      <c r="B36" s="711"/>
      <c r="C36" s="711"/>
      <c r="D36" s="711"/>
      <c r="E36" s="711"/>
      <c r="F36" s="711"/>
      <c r="G36" s="711"/>
      <c r="H36" s="711"/>
      <c r="I36" s="711"/>
    </row>
    <row r="37" spans="1:9" ht="19.5" x14ac:dyDescent="0.4">
      <c r="A37" s="46" t="s">
        <v>23</v>
      </c>
      <c r="B37" s="46" t="s">
        <v>22</v>
      </c>
      <c r="C37" s="46"/>
      <c r="D37" s="69"/>
      <c r="E37" s="5"/>
      <c r="F37" s="71"/>
      <c r="G37" s="70"/>
      <c r="H37" s="4"/>
      <c r="I37" s="4"/>
    </row>
    <row r="38" spans="1:9" ht="18.75" x14ac:dyDescent="0.4">
      <c r="A38" s="46"/>
      <c r="B38" s="46"/>
      <c r="C38" s="46"/>
      <c r="D38" s="69"/>
      <c r="F38" s="9" t="s">
        <v>21</v>
      </c>
      <c r="G38" s="68" t="s">
        <v>20</v>
      </c>
      <c r="H38" s="4"/>
      <c r="I38" s="67" t="s">
        <v>19</v>
      </c>
    </row>
    <row r="39" spans="1:9" ht="16.5" x14ac:dyDescent="0.35">
      <c r="A39" s="62" t="s">
        <v>18</v>
      </c>
      <c r="B39" s="61"/>
      <c r="C39" s="60"/>
      <c r="D39" s="61"/>
      <c r="E39" s="5"/>
      <c r="F39" s="59">
        <v>24754000</v>
      </c>
      <c r="G39" s="59">
        <v>25634329</v>
      </c>
      <c r="H39" s="58"/>
      <c r="I39" s="57">
        <f>IF(F39=0,"nerozp.",G39/F39)</f>
        <v>1.0355631009129838</v>
      </c>
    </row>
    <row r="40" spans="1:9" ht="16.5" x14ac:dyDescent="0.35">
      <c r="A40" s="62" t="s">
        <v>17</v>
      </c>
      <c r="B40" s="61"/>
      <c r="C40" s="60"/>
      <c r="D40" s="63"/>
      <c r="E40" s="63"/>
      <c r="F40" s="59">
        <v>1250508</v>
      </c>
      <c r="G40" s="59">
        <v>1246743</v>
      </c>
      <c r="H40" s="58"/>
      <c r="I40" s="57">
        <f>IF(F40=0,"nerozp.",G40/F40)</f>
        <v>0.99698922357953723</v>
      </c>
    </row>
    <row r="41" spans="1:9" ht="16.5" x14ac:dyDescent="0.35">
      <c r="A41" s="62" t="s">
        <v>16</v>
      </c>
      <c r="B41" s="61"/>
      <c r="C41" s="60"/>
      <c r="D41" s="63"/>
      <c r="E41" s="63"/>
      <c r="F41" s="59">
        <v>0</v>
      </c>
      <c r="G41" s="59">
        <v>0</v>
      </c>
      <c r="H41" s="58"/>
      <c r="I41" s="57" t="str">
        <f>IF(F41=0,"nerozp.",G41/F41)</f>
        <v>nerozp.</v>
      </c>
    </row>
    <row r="42" spans="1:9" ht="16.5" x14ac:dyDescent="0.35">
      <c r="A42" s="62" t="s">
        <v>15</v>
      </c>
      <c r="B42" s="61"/>
      <c r="C42" s="60"/>
      <c r="D42" s="5"/>
      <c r="E42" s="5"/>
      <c r="F42" s="59">
        <v>938381</v>
      </c>
      <c r="G42" s="59">
        <v>938381</v>
      </c>
      <c r="H42" s="58"/>
      <c r="I42" s="57">
        <f>IF(F42=0,"nerozp.",G42/F42)</f>
        <v>1</v>
      </c>
    </row>
    <row r="43" spans="1:9" ht="16.5" x14ac:dyDescent="0.35">
      <c r="A43" s="62" t="s">
        <v>14</v>
      </c>
      <c r="B43" s="61"/>
      <c r="C43" s="60"/>
      <c r="D43" s="5"/>
      <c r="E43" s="5"/>
      <c r="F43" s="59">
        <v>0</v>
      </c>
      <c r="G43" s="59">
        <v>0</v>
      </c>
      <c r="H43" s="58"/>
      <c r="I43" s="57" t="str">
        <f>IF(F43=0,"nerozp.",G43/F43)</f>
        <v>nerozp.</v>
      </c>
    </row>
    <row r="44" spans="1:9" ht="14.25" x14ac:dyDescent="0.2">
      <c r="A44" s="56" t="s">
        <v>13</v>
      </c>
      <c r="B44" s="55" t="s">
        <v>340</v>
      </c>
      <c r="C44" s="54"/>
      <c r="D44" s="50"/>
      <c r="E44" s="50"/>
      <c r="F44" s="49"/>
      <c r="G44" s="49"/>
      <c r="H44" s="48"/>
      <c r="I44" s="47"/>
    </row>
    <row r="45" spans="1:9" x14ac:dyDescent="0.2">
      <c r="A45" s="53"/>
      <c r="B45" s="652" t="s">
        <v>341</v>
      </c>
      <c r="C45" s="653"/>
      <c r="D45" s="653"/>
      <c r="E45" s="653"/>
      <c r="F45" s="653"/>
      <c r="G45" s="653"/>
      <c r="H45" s="653"/>
      <c r="I45" s="653"/>
    </row>
    <row r="46" spans="1:9" x14ac:dyDescent="0.2">
      <c r="A46" s="53"/>
      <c r="B46" s="654"/>
      <c r="C46" s="654"/>
      <c r="D46" s="654"/>
      <c r="E46" s="654"/>
      <c r="F46" s="654"/>
      <c r="G46" s="654"/>
      <c r="H46" s="654"/>
      <c r="I46" s="654"/>
    </row>
    <row r="47" spans="1:9" ht="19.5" thickBot="1" x14ac:dyDescent="0.45">
      <c r="A47" s="46" t="s">
        <v>12</v>
      </c>
      <c r="B47" s="46" t="s">
        <v>11</v>
      </c>
      <c r="C47" s="45"/>
      <c r="D47" s="5"/>
      <c r="E47" s="5"/>
      <c r="F47" s="4"/>
      <c r="G47" s="10"/>
      <c r="H47" s="648" t="s">
        <v>10</v>
      </c>
      <c r="I47" s="649"/>
    </row>
    <row r="48" spans="1:9"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19343</v>
      </c>
      <c r="F52" s="24">
        <v>0</v>
      </c>
      <c r="G52" s="23">
        <v>0</v>
      </c>
      <c r="H52" s="23">
        <f>E52+F52-G52</f>
        <v>19343</v>
      </c>
      <c r="I52" s="22">
        <v>19343</v>
      </c>
    </row>
    <row r="53" spans="1:9" x14ac:dyDescent="0.2">
      <c r="A53" s="21"/>
      <c r="B53" s="20"/>
      <c r="C53" s="20" t="s">
        <v>3</v>
      </c>
      <c r="D53" s="20"/>
      <c r="E53" s="19">
        <v>206472.98</v>
      </c>
      <c r="F53" s="18">
        <v>256253.99999999997</v>
      </c>
      <c r="G53" s="17">
        <v>192000</v>
      </c>
      <c r="H53" s="17">
        <f>E53+F53-G53</f>
        <v>270726.98</v>
      </c>
      <c r="I53" s="584">
        <v>235719.98</v>
      </c>
    </row>
    <row r="54" spans="1:9" x14ac:dyDescent="0.2">
      <c r="A54" s="21"/>
      <c r="B54" s="20"/>
      <c r="C54" s="20" t="s">
        <v>2</v>
      </c>
      <c r="D54" s="20"/>
      <c r="E54" s="19">
        <v>335350.52</v>
      </c>
      <c r="F54" s="18">
        <v>193105.97</v>
      </c>
      <c r="G54" s="17">
        <v>205414</v>
      </c>
      <c r="H54" s="17">
        <f>E54+F54-G54</f>
        <v>323042.49</v>
      </c>
      <c r="I54" s="16">
        <v>323042.49</v>
      </c>
    </row>
    <row r="55" spans="1:9" x14ac:dyDescent="0.2">
      <c r="A55" s="21"/>
      <c r="B55" s="20"/>
      <c r="C55" s="20" t="s">
        <v>1</v>
      </c>
      <c r="D55" s="20"/>
      <c r="E55" s="19">
        <v>81001.06</v>
      </c>
      <c r="F55" s="18">
        <v>1247813</v>
      </c>
      <c r="G55" s="17">
        <v>1007774</v>
      </c>
      <c r="H55" s="17">
        <f>E55+F55-G55</f>
        <v>321040.06000000006</v>
      </c>
      <c r="I55" s="16">
        <v>321040.06</v>
      </c>
    </row>
    <row r="56" spans="1:9" ht="18.75" thickBot="1" x14ac:dyDescent="0.4">
      <c r="A56" s="15" t="s">
        <v>0</v>
      </c>
      <c r="B56" s="14"/>
      <c r="C56" s="14"/>
      <c r="D56" s="14"/>
      <c r="E56" s="13">
        <f>SUM(E52:E55)</f>
        <v>642167.56000000006</v>
      </c>
      <c r="F56" s="12">
        <f>SUM(F52:F55)</f>
        <v>1697172.97</v>
      </c>
      <c r="G56" s="12">
        <f>SUM(G52:G55)</f>
        <v>1405188</v>
      </c>
      <c r="H56" s="12">
        <f>SUM(H52:H55)</f>
        <v>934152.53</v>
      </c>
      <c r="I56" s="11">
        <f>SUM(I52:I55)</f>
        <v>899145.53</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H52:H55">
    <cfRule type="cellIs" dxfId="85" priority="12" stopIfTrue="1" operator="notEqual">
      <formula>E52+F52-G52</formula>
    </cfRule>
  </conditionalFormatting>
  <conditionalFormatting sqref="I56">
    <cfRule type="cellIs" dxfId="84" priority="13" stopIfTrue="1" operator="notEqual">
      <formula>$I$52+$I$53+$I$54+$I$55</formula>
    </cfRule>
  </conditionalFormatting>
  <conditionalFormatting sqref="H56">
    <cfRule type="cellIs" dxfId="83" priority="14" stopIfTrue="1" operator="notEqual">
      <formula>E56+F56-G56</formula>
    </cfRule>
    <cfRule type="cellIs" dxfId="82" priority="15" stopIfTrue="1" operator="notEqual">
      <formula>SUM($H$52:$H$55)</formula>
    </cfRule>
  </conditionalFormatting>
  <conditionalFormatting sqref="G18 G16">
    <cfRule type="cellIs" dxfId="81" priority="16" stopIfTrue="1" operator="notEqual">
      <formula>H16+I16</formula>
    </cfRule>
  </conditionalFormatting>
  <conditionalFormatting sqref="G24">
    <cfRule type="cellIs" dxfId="80" priority="17" stopIfTrue="1" operator="notEqual">
      <formula>ROUND(H24+I24,2)</formula>
    </cfRule>
  </conditionalFormatting>
  <conditionalFormatting sqref="G23">
    <cfRule type="cellIs" dxfId="79" priority="7" stopIfTrue="1" operator="notEqual">
      <formula>ROUND(H23+I23,2)</formula>
    </cfRule>
  </conditionalFormatting>
  <conditionalFormatting sqref="I24">
    <cfRule type="cellIs" dxfId="78" priority="2" stopIfTrue="1" operator="notEqual">
      <formula>I18-I16</formula>
    </cfRule>
  </conditionalFormatting>
  <conditionalFormatting sqref="I44">
    <cfRule type="cellIs" dxfId="77" priority="1" stopIfTrue="1" operator="greaterThan">
      <formula>1</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topLeftCell="A7"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275</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276</v>
      </c>
      <c r="F4" s="642"/>
      <c r="G4" s="642"/>
      <c r="H4" s="642"/>
      <c r="I4" s="642"/>
    </row>
    <row r="5" spans="1:11" ht="9" customHeight="1" x14ac:dyDescent="0.25">
      <c r="A5" s="130"/>
      <c r="E5" s="639" t="s">
        <v>49</v>
      </c>
      <c r="F5" s="639"/>
      <c r="G5" s="639"/>
      <c r="H5" s="639"/>
      <c r="I5" s="639"/>
    </row>
    <row r="6" spans="1:11" ht="19.5" x14ac:dyDescent="0.4">
      <c r="A6" s="128" t="s">
        <v>48</v>
      </c>
      <c r="E6" s="641" t="s">
        <v>277</v>
      </c>
      <c r="F6" s="641"/>
      <c r="G6" s="641"/>
      <c r="H6" s="128" t="s">
        <v>47</v>
      </c>
      <c r="I6" s="129" t="s">
        <v>278</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38294000</v>
      </c>
      <c r="F16" s="107">
        <v>38305630</v>
      </c>
      <c r="G16" s="104">
        <f>H16+I16</f>
        <v>38507287.149999999</v>
      </c>
      <c r="H16" s="79">
        <v>38507287.149999999</v>
      </c>
      <c r="I16" s="79">
        <v>0</v>
      </c>
    </row>
    <row r="17" spans="1:9" ht="14.25" x14ac:dyDescent="0.3">
      <c r="A17" s="112"/>
      <c r="B17" s="111"/>
      <c r="C17" s="111"/>
      <c r="D17" s="111"/>
      <c r="E17" s="110"/>
      <c r="F17" s="109"/>
    </row>
    <row r="18" spans="1:9" ht="19.5" x14ac:dyDescent="0.4">
      <c r="A18" s="108" t="s">
        <v>35</v>
      </c>
      <c r="B18" s="97"/>
      <c r="C18" s="97"/>
      <c r="D18" s="97"/>
      <c r="E18" s="79">
        <v>36685000</v>
      </c>
      <c r="F18" s="107">
        <v>37995630</v>
      </c>
      <c r="G18" s="104">
        <f>H18+I18</f>
        <v>38507287.149999999</v>
      </c>
      <c r="H18" s="79">
        <v>38507287.149999999</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0</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19469000</v>
      </c>
      <c r="G39" s="59">
        <v>19779724</v>
      </c>
      <c r="H39" s="58"/>
      <c r="I39" s="57">
        <f>IF(F39=0,"nerozp.",G39/F39)</f>
        <v>1.0159599363090042</v>
      </c>
      <c r="J39" s="66"/>
      <c r="K39" s="64"/>
    </row>
    <row r="40" spans="1:11" ht="16.5" x14ac:dyDescent="0.35">
      <c r="A40" s="62" t="s">
        <v>17</v>
      </c>
      <c r="B40" s="61"/>
      <c r="C40" s="60"/>
      <c r="D40" s="63"/>
      <c r="E40" s="63"/>
      <c r="F40" s="59">
        <v>420630</v>
      </c>
      <c r="G40" s="59">
        <v>420629.7</v>
      </c>
      <c r="H40" s="58"/>
      <c r="I40" s="57">
        <f>IF(F40=0,"nerozp.",G40/F40)</f>
        <v>0.99999928678410954</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318630</v>
      </c>
      <c r="G42" s="59">
        <v>318630</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t="s">
        <v>342</v>
      </c>
      <c r="C44" s="54"/>
      <c r="D44" s="50"/>
      <c r="E44" s="50"/>
      <c r="F44" s="49"/>
      <c r="G44" s="49"/>
      <c r="H44" s="48"/>
      <c r="I44" s="47"/>
    </row>
    <row r="45" spans="1:11" x14ac:dyDescent="0.2">
      <c r="A45" s="53"/>
      <c r="B45" s="652" t="s">
        <v>343</v>
      </c>
      <c r="C45" s="653"/>
      <c r="D45" s="653"/>
      <c r="E45" s="653"/>
      <c r="F45" s="653"/>
      <c r="G45" s="653"/>
      <c r="H45" s="653"/>
      <c r="I45" s="653"/>
    </row>
    <row r="46" spans="1:11" x14ac:dyDescent="0.2">
      <c r="A46" s="53"/>
      <c r="B46" s="654"/>
      <c r="C46" s="654"/>
      <c r="D46" s="654"/>
      <c r="E46" s="654"/>
      <c r="F46" s="654"/>
      <c r="G46" s="654"/>
      <c r="H46" s="654"/>
      <c r="I46" s="654"/>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22928</v>
      </c>
      <c r="F52" s="24">
        <v>0</v>
      </c>
      <c r="G52" s="23">
        <v>0</v>
      </c>
      <c r="H52" s="23">
        <f>E52+F52-G52</f>
        <v>22928</v>
      </c>
      <c r="I52" s="22">
        <v>22928</v>
      </c>
    </row>
    <row r="53" spans="1:9" x14ac:dyDescent="0.2">
      <c r="A53" s="21"/>
      <c r="B53" s="20"/>
      <c r="C53" s="20" t="s">
        <v>3</v>
      </c>
      <c r="D53" s="20"/>
      <c r="E53" s="19">
        <v>88468.58</v>
      </c>
      <c r="F53" s="18">
        <v>197565</v>
      </c>
      <c r="G53" s="17">
        <v>221700</v>
      </c>
      <c r="H53" s="17">
        <f>E53+F53-G53</f>
        <v>64333.580000000016</v>
      </c>
      <c r="I53" s="584">
        <v>42770.58</v>
      </c>
    </row>
    <row r="54" spans="1:9" x14ac:dyDescent="0.2">
      <c r="A54" s="21"/>
      <c r="B54" s="20"/>
      <c r="C54" s="20" t="s">
        <v>2</v>
      </c>
      <c r="D54" s="20"/>
      <c r="E54" s="19">
        <v>813451.22</v>
      </c>
      <c r="F54" s="18">
        <v>180302.69000000009</v>
      </c>
      <c r="G54" s="17">
        <v>519206</v>
      </c>
      <c r="H54" s="17">
        <f>E54+F54-G54</f>
        <v>474547.91000000003</v>
      </c>
      <c r="I54" s="16">
        <v>474547.91000000003</v>
      </c>
    </row>
    <row r="55" spans="1:9" x14ac:dyDescent="0.2">
      <c r="A55" s="21"/>
      <c r="B55" s="20"/>
      <c r="C55" s="20" t="s">
        <v>1</v>
      </c>
      <c r="D55" s="20"/>
      <c r="E55" s="19">
        <v>70568.070000000007</v>
      </c>
      <c r="F55" s="18">
        <v>770629.7</v>
      </c>
      <c r="G55" s="17">
        <v>839568</v>
      </c>
      <c r="H55" s="17">
        <f>E55+F55-G55</f>
        <v>1629.7700000000186</v>
      </c>
      <c r="I55" s="16">
        <v>1629.77</v>
      </c>
    </row>
    <row r="56" spans="1:9" ht="18.75" thickBot="1" x14ac:dyDescent="0.4">
      <c r="A56" s="15" t="s">
        <v>0</v>
      </c>
      <c r="B56" s="14"/>
      <c r="C56" s="14"/>
      <c r="D56" s="14"/>
      <c r="E56" s="13">
        <f>SUM(E52:E55)</f>
        <v>995415.86999999988</v>
      </c>
      <c r="F56" s="12">
        <f>SUM(F52:F55)</f>
        <v>1148497.3900000001</v>
      </c>
      <c r="G56" s="12">
        <f>SUM(G52:G55)</f>
        <v>1580474</v>
      </c>
      <c r="H56" s="12">
        <f>SUM(H52:H55)</f>
        <v>563439.26</v>
      </c>
      <c r="I56" s="11">
        <f>SUM(I52:I55)</f>
        <v>541876.26</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76" priority="8" stopIfTrue="1" operator="greaterThan">
      <formula>1</formula>
    </cfRule>
  </conditionalFormatting>
  <conditionalFormatting sqref="H52:H55">
    <cfRule type="cellIs" dxfId="75" priority="11" stopIfTrue="1" operator="notEqual">
      <formula>E52+F52-G52</formula>
    </cfRule>
  </conditionalFormatting>
  <conditionalFormatting sqref="I56">
    <cfRule type="cellIs" dxfId="74" priority="12" stopIfTrue="1" operator="notEqual">
      <formula>$I$52+$I$53+$I$54+$I$55</formula>
    </cfRule>
  </conditionalFormatting>
  <conditionalFormatting sqref="H56">
    <cfRule type="cellIs" dxfId="73" priority="13" stopIfTrue="1" operator="notEqual">
      <formula>E56+F56-G56</formula>
    </cfRule>
    <cfRule type="cellIs" dxfId="72" priority="14" stopIfTrue="1" operator="notEqual">
      <formula>SUM($H$52:$H$55)</formula>
    </cfRule>
  </conditionalFormatting>
  <conditionalFormatting sqref="G18 G16">
    <cfRule type="cellIs" dxfId="71" priority="15" stopIfTrue="1" operator="notEqual">
      <formula>H16+I16</formula>
    </cfRule>
  </conditionalFormatting>
  <conditionalFormatting sqref="G24">
    <cfRule type="cellIs" dxfId="70" priority="16" stopIfTrue="1" operator="notEqual">
      <formula>ROUND(H24+I24,2)</formula>
    </cfRule>
  </conditionalFormatting>
  <conditionalFormatting sqref="H24">
    <cfRule type="cellIs" dxfId="69" priority="17" stopIfTrue="1" operator="notEqual">
      <formula>$H$18-$H$16</formula>
    </cfRule>
  </conditionalFormatting>
  <conditionalFormatting sqref="G23">
    <cfRule type="cellIs" dxfId="68" priority="6" stopIfTrue="1" operator="notEqual">
      <formula>ROUND(H23+I23,2)</formula>
    </cfRule>
  </conditionalFormatting>
  <conditionalFormatting sqref="J39">
    <cfRule type="cellIs" dxfId="67" priority="4" operator="greaterThan">
      <formula>0</formula>
    </cfRule>
    <cfRule type="cellIs" dxfId="66" priority="5" operator="lessThan">
      <formula>0</formula>
    </cfRule>
  </conditionalFormatting>
  <conditionalFormatting sqref="J40">
    <cfRule type="cellIs" dxfId="65" priority="2" operator="greaterThan">
      <formula>0</formula>
    </cfRule>
    <cfRule type="cellIs" dxfId="64" priority="3" operator="lessThan">
      <formula>0</formula>
    </cfRule>
  </conditionalFormatting>
  <conditionalFormatting sqref="I24">
    <cfRule type="cellIs" dxfId="63"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topLeftCell="A4"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14.140625" style="1" customWidth="1"/>
    <col min="11" max="11" width="12" style="1" bestFit="1" customWidth="1"/>
    <col min="12" max="16384" width="9.140625" style="1"/>
  </cols>
  <sheetData>
    <row r="1" spans="1:11" ht="19.5" x14ac:dyDescent="0.4">
      <c r="A1" s="134" t="s">
        <v>52</v>
      </c>
      <c r="B1" s="133"/>
      <c r="C1" s="133"/>
      <c r="D1" s="133"/>
    </row>
    <row r="2" spans="1:11" ht="19.5" x14ac:dyDescent="0.4">
      <c r="A2" s="638" t="s">
        <v>51</v>
      </c>
      <c r="B2" s="638"/>
      <c r="C2" s="638"/>
      <c r="D2" s="638"/>
      <c r="E2" s="640" t="s">
        <v>81</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279</v>
      </c>
      <c r="F4" s="642"/>
      <c r="G4" s="642"/>
      <c r="H4" s="642"/>
      <c r="I4" s="642"/>
    </row>
    <row r="5" spans="1:11" ht="9" customHeight="1" x14ac:dyDescent="0.25">
      <c r="A5" s="130"/>
      <c r="E5" s="639" t="s">
        <v>49</v>
      </c>
      <c r="F5" s="639"/>
      <c r="G5" s="639"/>
      <c r="H5" s="639"/>
      <c r="I5" s="639"/>
    </row>
    <row r="6" spans="1:11" ht="19.5" x14ac:dyDescent="0.4">
      <c r="A6" s="128" t="s">
        <v>48</v>
      </c>
      <c r="E6" s="641" t="s">
        <v>280</v>
      </c>
      <c r="F6" s="641"/>
      <c r="G6" s="641"/>
      <c r="H6" s="128" t="s">
        <v>47</v>
      </c>
      <c r="I6" s="129" t="s">
        <v>281</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43742000</v>
      </c>
      <c r="F16" s="107">
        <v>45836000</v>
      </c>
      <c r="G16" s="104">
        <f>H16+I16</f>
        <v>46652070.81220001</v>
      </c>
      <c r="H16" s="79">
        <v>46491659.74000001</v>
      </c>
      <c r="I16" s="79">
        <v>160411.0722</v>
      </c>
    </row>
    <row r="17" spans="1:9" ht="14.25" x14ac:dyDescent="0.3">
      <c r="A17" s="112"/>
      <c r="B17" s="111"/>
      <c r="C17" s="111"/>
      <c r="D17" s="111"/>
      <c r="E17" s="110"/>
      <c r="F17" s="109"/>
    </row>
    <row r="18" spans="1:9" ht="19.5" x14ac:dyDescent="0.4">
      <c r="A18" s="108" t="s">
        <v>35</v>
      </c>
      <c r="B18" s="97"/>
      <c r="C18" s="97"/>
      <c r="D18" s="97"/>
      <c r="E18" s="79">
        <v>43742000</v>
      </c>
      <c r="F18" s="107">
        <v>45844800</v>
      </c>
      <c r="G18" s="104">
        <f>H18+I18</f>
        <v>46661292.240000002</v>
      </c>
      <c r="H18" s="79">
        <v>46491659.740000002</v>
      </c>
      <c r="I18" s="79">
        <v>169632.5</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9221.43</v>
      </c>
      <c r="H24" s="87">
        <f>H18-H16-H22</f>
        <v>-7.4505805969238281E-9</v>
      </c>
      <c r="I24" s="87">
        <f>I18-I16-I22</f>
        <v>9221.4278000000049</v>
      </c>
    </row>
    <row r="25" spans="1:9" ht="15" x14ac:dyDescent="0.3">
      <c r="A25" s="525" t="s">
        <v>31</v>
      </c>
      <c r="B25" s="86"/>
      <c r="C25" s="86"/>
      <c r="D25" s="86"/>
      <c r="E25" s="86"/>
      <c r="F25" s="86"/>
      <c r="G25" s="85">
        <v>9221.43</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9221.43</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9221.43</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21150000</v>
      </c>
      <c r="G39" s="59">
        <v>21847275.380000003</v>
      </c>
      <c r="H39" s="58"/>
      <c r="I39" s="57">
        <f>IF(F39=0,"nerozp.",G39/F39)</f>
        <v>1.0329681030732862</v>
      </c>
      <c r="J39" s="66"/>
      <c r="K39" s="64"/>
    </row>
    <row r="40" spans="1:11" ht="16.5" x14ac:dyDescent="0.35">
      <c r="A40" s="62" t="s">
        <v>17</v>
      </c>
      <c r="B40" s="61"/>
      <c r="C40" s="60"/>
      <c r="D40" s="63"/>
      <c r="E40" s="63"/>
      <c r="F40" s="59">
        <v>2361800</v>
      </c>
      <c r="G40" s="59">
        <v>2340335.17</v>
      </c>
      <c r="H40" s="58"/>
      <c r="I40" s="57">
        <f>IF(F40=0,"nerozp.",G40/F40)</f>
        <v>0.99091166483190785</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1775800</v>
      </c>
      <c r="G42" s="59">
        <v>1775800</v>
      </c>
      <c r="H42" s="58"/>
      <c r="I42" s="57">
        <f>IF(F42=0,"nerozp.",G42/F42)</f>
        <v>1</v>
      </c>
    </row>
    <row r="43" spans="1:11" ht="16.5" x14ac:dyDescent="0.35">
      <c r="A43" s="62" t="s">
        <v>14</v>
      </c>
      <c r="B43" s="61"/>
      <c r="C43" s="60"/>
      <c r="D43" s="5"/>
      <c r="E43" s="5"/>
      <c r="F43" s="59">
        <v>0</v>
      </c>
      <c r="G43" s="59">
        <v>0</v>
      </c>
      <c r="H43" s="58"/>
      <c r="I43" s="57" t="str">
        <f>IF(F43=0,"nerozp.",G43/F43)</f>
        <v>nerozp.</v>
      </c>
    </row>
    <row r="44" spans="1:11" ht="27" customHeight="1" x14ac:dyDescent="0.25">
      <c r="A44" s="520" t="s">
        <v>13</v>
      </c>
      <c r="B44" s="683" t="s">
        <v>344</v>
      </c>
      <c r="C44" s="672"/>
      <c r="D44" s="672"/>
      <c r="E44" s="672"/>
      <c r="F44" s="672"/>
      <c r="G44" s="672"/>
      <c r="H44" s="672"/>
      <c r="I44" s="672"/>
      <c r="K44" s="519"/>
    </row>
    <row r="45" spans="1:11" x14ac:dyDescent="0.2">
      <c r="A45" s="53"/>
      <c r="B45" s="652" t="s">
        <v>345</v>
      </c>
      <c r="C45" s="653"/>
      <c r="D45" s="653"/>
      <c r="E45" s="653"/>
      <c r="F45" s="653"/>
      <c r="G45" s="653"/>
      <c r="H45" s="653"/>
      <c r="I45" s="653"/>
    </row>
    <row r="46" spans="1:11" x14ac:dyDescent="0.2">
      <c r="A46" s="53"/>
      <c r="B46" s="654"/>
      <c r="C46" s="654"/>
      <c r="D46" s="654"/>
      <c r="E46" s="654"/>
      <c r="F46" s="654"/>
      <c r="G46" s="654"/>
      <c r="H46" s="654"/>
      <c r="I46" s="654"/>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c r="K48" s="523"/>
    </row>
    <row r="49" spans="1:11" x14ac:dyDescent="0.2">
      <c r="A49" s="34"/>
      <c r="B49" s="4"/>
      <c r="C49" s="4"/>
      <c r="D49" s="4"/>
      <c r="E49" s="34"/>
      <c r="F49" s="643"/>
      <c r="G49" s="37"/>
      <c r="H49" s="36">
        <v>42004</v>
      </c>
      <c r="I49" s="35">
        <v>42004</v>
      </c>
      <c r="K49" s="523"/>
    </row>
    <row r="50" spans="1:11" x14ac:dyDescent="0.2">
      <c r="A50" s="34"/>
      <c r="B50" s="4"/>
      <c r="C50" s="4"/>
      <c r="D50" s="4"/>
      <c r="E50" s="34"/>
      <c r="F50" s="643"/>
      <c r="G50" s="33"/>
      <c r="H50" s="33"/>
      <c r="I50" s="32"/>
    </row>
    <row r="51" spans="1:11" ht="13.5" thickBot="1" x14ac:dyDescent="0.25">
      <c r="A51" s="30"/>
      <c r="B51" s="31"/>
      <c r="C51" s="31"/>
      <c r="D51" s="31"/>
      <c r="E51" s="30"/>
      <c r="F51" s="29"/>
      <c r="G51" s="29"/>
      <c r="H51" s="29"/>
      <c r="I51" s="28"/>
    </row>
    <row r="52" spans="1:11" ht="13.5" thickTop="1" x14ac:dyDescent="0.2">
      <c r="A52" s="27"/>
      <c r="B52" s="26"/>
      <c r="C52" s="26" t="s">
        <v>4</v>
      </c>
      <c r="D52" s="26"/>
      <c r="E52" s="25">
        <v>18710</v>
      </c>
      <c r="F52" s="24">
        <v>0</v>
      </c>
      <c r="G52" s="23">
        <v>0</v>
      </c>
      <c r="H52" s="23">
        <f>E52+F52-G52</f>
        <v>18710</v>
      </c>
      <c r="I52" s="22">
        <v>18710</v>
      </c>
    </row>
    <row r="53" spans="1:11" x14ac:dyDescent="0.2">
      <c r="A53" s="21"/>
      <c r="B53" s="20"/>
      <c r="C53" s="20" t="s">
        <v>3</v>
      </c>
      <c r="D53" s="20"/>
      <c r="E53" s="19">
        <v>22610.09</v>
      </c>
      <c r="F53" s="18">
        <v>211219.66</v>
      </c>
      <c r="G53" s="17">
        <v>204363</v>
      </c>
      <c r="H53" s="17">
        <f>E53+F53-G53</f>
        <v>29466.75</v>
      </c>
      <c r="I53" s="584">
        <v>28883.93</v>
      </c>
    </row>
    <row r="54" spans="1:11" x14ac:dyDescent="0.2">
      <c r="A54" s="21"/>
      <c r="B54" s="20"/>
      <c r="C54" s="20" t="s">
        <v>2</v>
      </c>
      <c r="D54" s="20"/>
      <c r="E54" s="19">
        <v>6629.32</v>
      </c>
      <c r="F54" s="18">
        <v>96242.81</v>
      </c>
      <c r="G54" s="17">
        <v>85880</v>
      </c>
      <c r="H54" s="17">
        <f>E54+F54-G54</f>
        <v>16992.130000000005</v>
      </c>
      <c r="I54" s="16">
        <v>16992.129999999997</v>
      </c>
    </row>
    <row r="55" spans="1:11" x14ac:dyDescent="0.2">
      <c r="A55" s="21"/>
      <c r="B55" s="20"/>
      <c r="C55" s="20" t="s">
        <v>1</v>
      </c>
      <c r="D55" s="20"/>
      <c r="E55" s="19">
        <v>697.65</v>
      </c>
      <c r="F55" s="18">
        <v>2370868.7022000002</v>
      </c>
      <c r="G55" s="17">
        <v>2371566.35</v>
      </c>
      <c r="H55" s="17">
        <f>E55+F55-G55</f>
        <v>2.199999988079071E-3</v>
      </c>
      <c r="I55" s="16">
        <v>0</v>
      </c>
    </row>
    <row r="56" spans="1:11" ht="18.75" thickBot="1" x14ac:dyDescent="0.4">
      <c r="A56" s="15" t="s">
        <v>0</v>
      </c>
      <c r="B56" s="14"/>
      <c r="C56" s="14"/>
      <c r="D56" s="14"/>
      <c r="E56" s="13">
        <f>SUM(E52:E55)</f>
        <v>48647.06</v>
      </c>
      <c r="F56" s="12">
        <f>SUM(F52:F55)</f>
        <v>2678331.1721999999</v>
      </c>
      <c r="G56" s="12">
        <f>SUM(G52:G55)</f>
        <v>2661809.35</v>
      </c>
      <c r="H56" s="595">
        <f>SUM(H52:H55)</f>
        <v>65168.882199999993</v>
      </c>
      <c r="I56" s="11">
        <f>SUM(I52:I55)</f>
        <v>64586.06</v>
      </c>
    </row>
    <row r="57" spans="1:11" ht="18.75" thickTop="1" x14ac:dyDescent="0.35">
      <c r="A57" s="7"/>
      <c r="B57" s="6"/>
      <c r="C57" s="6"/>
      <c r="D57" s="5"/>
      <c r="E57" s="468"/>
      <c r="F57" s="4"/>
      <c r="G57" s="10"/>
      <c r="H57" s="9"/>
      <c r="I57" s="9"/>
    </row>
    <row r="58" spans="1:11" ht="18" x14ac:dyDescent="0.35">
      <c r="A58" s="7"/>
      <c r="B58" s="6"/>
      <c r="C58" s="6"/>
      <c r="D58" s="5"/>
      <c r="E58" s="468"/>
      <c r="F58" s="4"/>
      <c r="G58" s="8"/>
      <c r="H58" s="4"/>
      <c r="I58" s="4"/>
    </row>
    <row r="59" spans="1:11" ht="18" x14ac:dyDescent="0.35">
      <c r="A59" s="7"/>
      <c r="B59" s="6"/>
      <c r="C59" s="6"/>
      <c r="D59" s="5"/>
      <c r="E59" s="5"/>
      <c r="F59" s="4"/>
      <c r="G59" s="4"/>
      <c r="H59" s="4"/>
      <c r="I59" s="4"/>
    </row>
    <row r="60" spans="1:11" x14ac:dyDescent="0.2">
      <c r="A60" s="3"/>
      <c r="B60" s="3"/>
      <c r="C60" s="3"/>
      <c r="D60" s="3"/>
      <c r="E60" s="3"/>
      <c r="F60" s="3"/>
      <c r="G60" s="3"/>
      <c r="H60" s="3"/>
      <c r="I60" s="3"/>
    </row>
  </sheetData>
  <sheetProtection selectLockedCells="1"/>
  <mergeCells count="14">
    <mergeCell ref="F49:F50"/>
    <mergeCell ref="E6:G6"/>
    <mergeCell ref="A34:I36"/>
    <mergeCell ref="E7:I7"/>
    <mergeCell ref="H13:I13"/>
    <mergeCell ref="H47:I47"/>
    <mergeCell ref="C33:F33"/>
    <mergeCell ref="B44:I44"/>
    <mergeCell ref="B45:I46"/>
    <mergeCell ref="A2:D2"/>
    <mergeCell ref="E3:I3"/>
    <mergeCell ref="E2:I2"/>
    <mergeCell ref="E5:I5"/>
    <mergeCell ref="E4:I4"/>
  </mergeCells>
  <conditionalFormatting sqref="H52:H55">
    <cfRule type="cellIs" dxfId="62" priority="13" stopIfTrue="1" operator="notEqual">
      <formula>E52+F52-G52</formula>
    </cfRule>
  </conditionalFormatting>
  <conditionalFormatting sqref="I56">
    <cfRule type="cellIs" dxfId="61" priority="14" stopIfTrue="1" operator="notEqual">
      <formula>$I$52+$I$53+$I$54+$I$55</formula>
    </cfRule>
  </conditionalFormatting>
  <conditionalFormatting sqref="G18 G16">
    <cfRule type="cellIs" dxfId="60" priority="17" stopIfTrue="1" operator="notEqual">
      <formula>H16+I16</formula>
    </cfRule>
  </conditionalFormatting>
  <conditionalFormatting sqref="G24">
    <cfRule type="cellIs" dxfId="59" priority="18" stopIfTrue="1" operator="notEqual">
      <formula>ROUND(H24+I24,2)</formula>
    </cfRule>
  </conditionalFormatting>
  <conditionalFormatting sqref="G23">
    <cfRule type="cellIs" dxfId="58" priority="8" stopIfTrue="1" operator="notEqual">
      <formula>ROUND(H23+I23,2)</formula>
    </cfRule>
  </conditionalFormatting>
  <conditionalFormatting sqref="J39">
    <cfRule type="cellIs" dxfId="57" priority="6" operator="greaterThan">
      <formula>0</formula>
    </cfRule>
    <cfRule type="cellIs" dxfId="56" priority="7" operator="lessThan">
      <formula>0</formula>
    </cfRule>
  </conditionalFormatting>
  <conditionalFormatting sqref="J40">
    <cfRule type="cellIs" dxfId="55" priority="4" operator="greaterThan">
      <formula>0</formula>
    </cfRule>
    <cfRule type="cellIs" dxfId="54" priority="5" operator="lessThan">
      <formula>0</formula>
    </cfRule>
  </conditionalFormatting>
  <conditionalFormatting sqref="I24">
    <cfRule type="cellIs" dxfId="53" priority="3"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11" style="1" customWidth="1"/>
    <col min="11" max="16384" width="9.140625" style="1"/>
  </cols>
  <sheetData>
    <row r="1" spans="1:11" s="533" customFormat="1" ht="19.5" x14ac:dyDescent="0.4">
      <c r="A1" s="134" t="s">
        <v>52</v>
      </c>
      <c r="B1" s="529"/>
      <c r="C1" s="529"/>
      <c r="D1" s="529"/>
      <c r="E1" s="530"/>
      <c r="F1" s="530"/>
      <c r="G1" s="532"/>
      <c r="H1" s="532"/>
      <c r="I1" s="532"/>
    </row>
    <row r="2" spans="1:11" s="533" customFormat="1" ht="19.5" x14ac:dyDescent="0.4">
      <c r="A2" s="638" t="s">
        <v>51</v>
      </c>
      <c r="B2" s="638"/>
      <c r="C2" s="638"/>
      <c r="D2" s="638"/>
      <c r="E2" s="640" t="s">
        <v>185</v>
      </c>
      <c r="F2" s="655"/>
      <c r="G2" s="655"/>
      <c r="H2" s="655"/>
      <c r="I2" s="655"/>
      <c r="J2" s="534"/>
      <c r="K2" s="534"/>
    </row>
    <row r="3" spans="1:11" s="533" customFormat="1" ht="12" customHeight="1" x14ac:dyDescent="0.4">
      <c r="A3" s="524"/>
      <c r="B3" s="524"/>
      <c r="C3" s="524"/>
      <c r="D3" s="524"/>
      <c r="E3" s="639" t="s">
        <v>49</v>
      </c>
      <c r="F3" s="639"/>
      <c r="G3" s="639"/>
      <c r="H3" s="639"/>
      <c r="I3" s="639"/>
    </row>
    <row r="4" spans="1:11" s="533" customFormat="1" ht="15.75" x14ac:dyDescent="0.25">
      <c r="A4" s="130" t="s">
        <v>50</v>
      </c>
      <c r="B4" s="532"/>
      <c r="C4" s="532"/>
      <c r="D4" s="532"/>
      <c r="E4" s="656" t="s">
        <v>186</v>
      </c>
      <c r="F4" s="656"/>
      <c r="G4" s="656"/>
      <c r="H4" s="656"/>
      <c r="I4" s="656"/>
    </row>
    <row r="5" spans="1:11" s="533" customFormat="1" ht="9" customHeight="1" x14ac:dyDescent="0.25">
      <c r="A5" s="130"/>
      <c r="B5" s="532"/>
      <c r="C5" s="532"/>
      <c r="D5" s="532"/>
      <c r="E5" s="639" t="s">
        <v>49</v>
      </c>
      <c r="F5" s="639"/>
      <c r="G5" s="639"/>
      <c r="H5" s="639"/>
      <c r="I5" s="639"/>
    </row>
    <row r="6" spans="1:11" s="533" customFormat="1" ht="19.5" x14ac:dyDescent="0.4">
      <c r="A6" s="128" t="s">
        <v>48</v>
      </c>
      <c r="B6" s="532"/>
      <c r="C6" s="532"/>
      <c r="D6" s="532"/>
      <c r="E6" s="655" t="s">
        <v>187</v>
      </c>
      <c r="F6" s="655"/>
      <c r="G6" s="655"/>
      <c r="H6" s="128" t="s">
        <v>47</v>
      </c>
      <c r="I6" s="535" t="s">
        <v>188</v>
      </c>
    </row>
    <row r="7" spans="1:11" s="533" customFormat="1" ht="9.75" customHeight="1" x14ac:dyDescent="0.4">
      <c r="A7" s="128"/>
      <c r="B7" s="532"/>
      <c r="C7" s="532"/>
      <c r="D7" s="532"/>
      <c r="E7" s="639" t="s">
        <v>46</v>
      </c>
      <c r="F7" s="639"/>
      <c r="G7" s="639"/>
      <c r="H7" s="639"/>
      <c r="I7" s="639"/>
    </row>
    <row r="8" spans="1:11" s="533" customFormat="1" ht="7.5" customHeight="1" x14ac:dyDescent="0.4">
      <c r="A8" s="128"/>
      <c r="B8" s="532"/>
      <c r="C8" s="532"/>
      <c r="D8" s="532"/>
      <c r="E8" s="535"/>
      <c r="F8" s="535"/>
      <c r="G8" s="535"/>
      <c r="H8" s="127"/>
      <c r="I8" s="535"/>
    </row>
    <row r="9" spans="1:11" s="533" customFormat="1" ht="9.75" customHeight="1" x14ac:dyDescent="0.4">
      <c r="A9" s="128"/>
      <c r="B9" s="532"/>
      <c r="C9" s="532"/>
      <c r="D9" s="532"/>
      <c r="E9" s="535"/>
      <c r="F9" s="535"/>
      <c r="G9" s="535"/>
      <c r="H9" s="127"/>
      <c r="I9" s="535"/>
    </row>
    <row r="10" spans="1:11" s="533" customFormat="1" x14ac:dyDescent="0.2">
      <c r="A10" s="532"/>
      <c r="B10" s="532"/>
      <c r="C10" s="532"/>
      <c r="D10" s="532"/>
      <c r="E10" s="532"/>
      <c r="F10" s="532"/>
      <c r="G10" s="532"/>
      <c r="H10" s="532"/>
      <c r="I10" s="532"/>
    </row>
    <row r="11" spans="1:11" s="533" customFormat="1" ht="18.75" x14ac:dyDescent="0.4">
      <c r="A11" s="125"/>
      <c r="B11" s="536"/>
      <c r="C11" s="536"/>
      <c r="D11" s="536"/>
      <c r="E11" s="119" t="s">
        <v>45</v>
      </c>
      <c r="F11" s="119" t="s">
        <v>44</v>
      </c>
      <c r="G11" s="122" t="s">
        <v>20</v>
      </c>
      <c r="H11" s="537" t="s">
        <v>43</v>
      </c>
      <c r="I11" s="123"/>
    </row>
    <row r="12" spans="1:11" s="533" customFormat="1" ht="18.75" x14ac:dyDescent="0.4">
      <c r="A12" s="513"/>
      <c r="B12" s="513"/>
      <c r="C12" s="513"/>
      <c r="D12" s="513"/>
      <c r="E12" s="119" t="s">
        <v>42</v>
      </c>
      <c r="F12" s="119" t="s">
        <v>42</v>
      </c>
      <c r="G12" s="122" t="s">
        <v>41</v>
      </c>
      <c r="H12" s="121" t="s">
        <v>40</v>
      </c>
      <c r="I12" s="538" t="s">
        <v>39</v>
      </c>
    </row>
    <row r="13" spans="1:11" s="533" customFormat="1" ht="15" x14ac:dyDescent="0.2">
      <c r="A13" s="513"/>
      <c r="B13" s="513"/>
      <c r="C13" s="513"/>
      <c r="D13" s="513"/>
      <c r="E13" s="119" t="s">
        <v>0</v>
      </c>
      <c r="F13" s="119" t="s">
        <v>0</v>
      </c>
      <c r="G13" s="118"/>
      <c r="H13" s="646" t="s">
        <v>38</v>
      </c>
      <c r="I13" s="647"/>
    </row>
    <row r="14" spans="1:11" s="533" customFormat="1" ht="15" x14ac:dyDescent="0.2">
      <c r="A14" s="513"/>
      <c r="B14" s="513"/>
      <c r="C14" s="513"/>
      <c r="D14" s="513"/>
      <c r="E14" s="119"/>
      <c r="F14" s="119"/>
      <c r="G14" s="118"/>
      <c r="H14" s="539"/>
      <c r="I14" s="540"/>
    </row>
    <row r="15" spans="1:11" s="533" customFormat="1" ht="18.75" x14ac:dyDescent="0.4">
      <c r="A15" s="74" t="s">
        <v>37</v>
      </c>
      <c r="B15" s="74"/>
      <c r="C15" s="114"/>
      <c r="D15" s="113"/>
      <c r="E15" s="115"/>
      <c r="F15" s="115"/>
      <c r="G15" s="94"/>
      <c r="H15" s="513"/>
      <c r="I15" s="513"/>
    </row>
    <row r="16" spans="1:11" s="533" customFormat="1" ht="19.5" x14ac:dyDescent="0.4">
      <c r="A16" s="108" t="s">
        <v>36</v>
      </c>
      <c r="B16" s="74"/>
      <c r="C16" s="114"/>
      <c r="D16" s="113"/>
      <c r="E16" s="541">
        <v>24316000</v>
      </c>
      <c r="F16" s="542">
        <v>25553355</v>
      </c>
      <c r="G16" s="104">
        <f>H16+I16</f>
        <v>25626130.050000001</v>
      </c>
      <c r="H16" s="541">
        <v>25626130.050000001</v>
      </c>
      <c r="I16" s="541">
        <v>0</v>
      </c>
    </row>
    <row r="17" spans="1:9" s="533" customFormat="1" ht="14.25" x14ac:dyDescent="0.3">
      <c r="A17" s="112"/>
      <c r="B17" s="111"/>
      <c r="C17" s="111"/>
      <c r="D17" s="111"/>
      <c r="E17" s="543"/>
      <c r="F17" s="536"/>
      <c r="G17" s="532"/>
      <c r="H17" s="532"/>
      <c r="I17" s="532"/>
    </row>
    <row r="18" spans="1:9" s="533" customFormat="1" ht="19.5" x14ac:dyDescent="0.4">
      <c r="A18" s="108" t="s">
        <v>35</v>
      </c>
      <c r="B18" s="97"/>
      <c r="C18" s="97"/>
      <c r="D18" s="97"/>
      <c r="E18" s="541">
        <v>22271000</v>
      </c>
      <c r="F18" s="542">
        <v>25803075</v>
      </c>
      <c r="G18" s="104">
        <f>H18+I18</f>
        <v>25666870.050000001</v>
      </c>
      <c r="H18" s="541">
        <v>25666870.050000001</v>
      </c>
      <c r="I18" s="541">
        <v>0</v>
      </c>
    </row>
    <row r="19" spans="1:9" s="533" customFormat="1" ht="18" x14ac:dyDescent="0.35">
      <c r="A19" s="106"/>
      <c r="B19" s="97"/>
      <c r="C19" s="97"/>
      <c r="D19" s="97"/>
      <c r="E19" s="104"/>
      <c r="F19" s="105"/>
      <c r="G19" s="104"/>
      <c r="H19" s="103"/>
      <c r="I19" s="103"/>
    </row>
    <row r="20" spans="1:9" s="533" customFormat="1" ht="18" hidden="1" x14ac:dyDescent="0.35">
      <c r="A20" s="102"/>
      <c r="B20" s="101"/>
      <c r="C20" s="101"/>
      <c r="D20" s="101"/>
      <c r="E20" s="97"/>
      <c r="F20" s="97"/>
      <c r="G20" s="97"/>
      <c r="H20" s="100"/>
      <c r="I20" s="100"/>
    </row>
    <row r="21" spans="1:9" s="533" customFormat="1" ht="19.5" x14ac:dyDescent="0.4">
      <c r="A21" s="99" t="s">
        <v>34</v>
      </c>
      <c r="B21" s="95"/>
      <c r="C21" s="95"/>
      <c r="D21" s="95"/>
      <c r="E21" s="95"/>
      <c r="F21" s="95"/>
      <c r="G21" s="98"/>
      <c r="H21" s="97"/>
      <c r="I21" s="97"/>
    </row>
    <row r="22" spans="1:9" s="533" customFormat="1" ht="18" x14ac:dyDescent="0.35">
      <c r="A22" s="95"/>
      <c r="B22" s="95"/>
      <c r="C22" s="96" t="s">
        <v>33</v>
      </c>
      <c r="D22" s="95"/>
      <c r="E22" s="95"/>
      <c r="F22" s="95"/>
      <c r="G22" s="541">
        <f>H22+I22</f>
        <v>0</v>
      </c>
      <c r="H22" s="541">
        <v>0</v>
      </c>
      <c r="I22" s="541">
        <v>0</v>
      </c>
    </row>
    <row r="23" spans="1:9" s="533" customFormat="1" ht="18" x14ac:dyDescent="0.25">
      <c r="A23" s="94"/>
      <c r="B23" s="92"/>
      <c r="C23" s="93"/>
      <c r="D23" s="92"/>
      <c r="E23" s="92"/>
      <c r="F23" s="92"/>
      <c r="G23" s="91"/>
      <c r="H23" s="541"/>
      <c r="I23" s="541"/>
    </row>
    <row r="24" spans="1:9" s="533" customFormat="1" ht="22.5" x14ac:dyDescent="0.45">
      <c r="A24" s="74" t="s">
        <v>32</v>
      </c>
      <c r="B24" s="89"/>
      <c r="C24" s="90"/>
      <c r="D24" s="89"/>
      <c r="E24" s="89"/>
      <c r="F24" s="89"/>
      <c r="G24" s="88">
        <f>ROUND(G18-G16-G22,2)</f>
        <v>40740</v>
      </c>
      <c r="H24" s="87">
        <f>H18-H16-H22</f>
        <v>40740</v>
      </c>
      <c r="I24" s="87">
        <f>I18-I16-I22</f>
        <v>0</v>
      </c>
    </row>
    <row r="25" spans="1:9" s="533" customFormat="1" ht="15" x14ac:dyDescent="0.3">
      <c r="A25" s="525" t="s">
        <v>31</v>
      </c>
      <c r="B25" s="525"/>
      <c r="C25" s="525"/>
      <c r="D25" s="525"/>
      <c r="E25" s="525"/>
      <c r="F25" s="525"/>
      <c r="G25" s="85">
        <v>0</v>
      </c>
      <c r="H25" s="532"/>
      <c r="I25" s="532"/>
    </row>
    <row r="26" spans="1:9" s="533" customFormat="1" ht="15" x14ac:dyDescent="0.3">
      <c r="A26" s="86" t="s">
        <v>30</v>
      </c>
      <c r="B26" s="86"/>
      <c r="C26" s="86"/>
      <c r="D26" s="86"/>
      <c r="E26" s="86"/>
      <c r="F26" s="86"/>
      <c r="G26" s="85">
        <v>40740</v>
      </c>
      <c r="H26" s="513"/>
      <c r="I26" s="532"/>
    </row>
    <row r="27" spans="1:9" s="533" customFormat="1" x14ac:dyDescent="0.2">
      <c r="A27" s="532"/>
      <c r="B27" s="532"/>
      <c r="C27" s="532"/>
      <c r="D27" s="532"/>
      <c r="E27" s="532"/>
      <c r="F27" s="532"/>
      <c r="G27" s="532"/>
      <c r="H27" s="532"/>
      <c r="I27" s="532"/>
    </row>
    <row r="28" spans="1:9" s="533" customFormat="1" ht="19.5" x14ac:dyDescent="0.4">
      <c r="A28" s="46" t="s">
        <v>29</v>
      </c>
      <c r="B28" s="84" t="s">
        <v>28</v>
      </c>
      <c r="C28" s="84"/>
      <c r="D28" s="60"/>
      <c r="E28" s="60"/>
      <c r="F28" s="544"/>
      <c r="G28" s="83"/>
      <c r="H28" s="501"/>
      <c r="I28" s="544"/>
    </row>
    <row r="29" spans="1:9" s="533" customFormat="1" ht="18.75" x14ac:dyDescent="0.4">
      <c r="A29" s="74"/>
      <c r="B29" s="74"/>
      <c r="C29" s="78" t="s">
        <v>27</v>
      </c>
      <c r="D29" s="77"/>
      <c r="E29" s="76"/>
      <c r="F29" s="532"/>
      <c r="G29" s="73">
        <f>G30+G31</f>
        <v>0</v>
      </c>
      <c r="H29" s="501"/>
      <c r="I29" s="513"/>
    </row>
    <row r="30" spans="1:9" s="533" customFormat="1" ht="18.75" x14ac:dyDescent="0.4">
      <c r="A30" s="74"/>
      <c r="B30" s="74"/>
      <c r="C30" s="78"/>
      <c r="D30" s="77"/>
      <c r="E30" s="82" t="s">
        <v>26</v>
      </c>
      <c r="F30" s="513" t="s">
        <v>4</v>
      </c>
      <c r="G30" s="545">
        <v>0</v>
      </c>
      <c r="H30" s="501"/>
      <c r="I30" s="513"/>
    </row>
    <row r="31" spans="1:9" s="533" customFormat="1" ht="18.75" x14ac:dyDescent="0.4">
      <c r="A31" s="74"/>
      <c r="B31" s="74"/>
      <c r="C31" s="78"/>
      <c r="D31" s="77"/>
      <c r="E31" s="76"/>
      <c r="F31" s="546" t="s">
        <v>2</v>
      </c>
      <c r="G31" s="541">
        <v>0</v>
      </c>
      <c r="H31" s="501"/>
      <c r="I31" s="513"/>
    </row>
    <row r="32" spans="1:9" s="533" customFormat="1" ht="18.75" x14ac:dyDescent="0.4">
      <c r="A32" s="74"/>
      <c r="B32" s="74"/>
      <c r="C32" s="78" t="s">
        <v>25</v>
      </c>
      <c r="D32" s="77"/>
      <c r="E32" s="76"/>
      <c r="F32" s="513"/>
      <c r="G32" s="547">
        <f>G26</f>
        <v>40740</v>
      </c>
      <c r="H32" s="501"/>
      <c r="I32" s="513"/>
    </row>
    <row r="33" spans="1:11" s="533" customFormat="1" ht="18.75" x14ac:dyDescent="0.4">
      <c r="A33" s="74"/>
      <c r="B33" s="74" t="s">
        <v>24</v>
      </c>
      <c r="C33" s="650" t="s">
        <v>308</v>
      </c>
      <c r="D33" s="651"/>
      <c r="E33" s="651"/>
      <c r="F33" s="651"/>
      <c r="G33" s="548">
        <v>40740</v>
      </c>
      <c r="H33" s="501"/>
      <c r="I33" s="513"/>
    </row>
    <row r="34" spans="1:11" s="533" customFormat="1" ht="19.5" hidden="1" customHeight="1" x14ac:dyDescent="0.2">
      <c r="A34" s="660"/>
      <c r="B34" s="661"/>
      <c r="C34" s="661"/>
      <c r="D34" s="661"/>
      <c r="E34" s="661"/>
      <c r="F34" s="661"/>
      <c r="G34" s="661"/>
      <c r="H34" s="661"/>
      <c r="I34" s="661"/>
    </row>
    <row r="35" spans="1:11" s="533" customFormat="1" hidden="1" x14ac:dyDescent="0.2">
      <c r="A35" s="661"/>
      <c r="B35" s="661"/>
      <c r="C35" s="661"/>
      <c r="D35" s="661"/>
      <c r="E35" s="661"/>
      <c r="F35" s="661"/>
      <c r="G35" s="661"/>
      <c r="H35" s="661"/>
      <c r="I35" s="661"/>
    </row>
    <row r="36" spans="1:11" s="533" customFormat="1" ht="39" customHeight="1" x14ac:dyDescent="0.2">
      <c r="A36" s="662" t="s">
        <v>309</v>
      </c>
      <c r="B36" s="663"/>
      <c r="C36" s="663"/>
      <c r="D36" s="663"/>
      <c r="E36" s="663"/>
      <c r="F36" s="663"/>
      <c r="G36" s="663"/>
      <c r="H36" s="663"/>
      <c r="I36" s="663"/>
    </row>
    <row r="37" spans="1:11" s="533" customFormat="1" ht="19.5" x14ac:dyDescent="0.4">
      <c r="A37" s="46" t="s">
        <v>23</v>
      </c>
      <c r="B37" s="46" t="s">
        <v>22</v>
      </c>
      <c r="C37" s="46"/>
      <c r="D37" s="69"/>
      <c r="E37" s="5"/>
      <c r="F37" s="71"/>
      <c r="G37" s="70"/>
      <c r="H37" s="544"/>
      <c r="I37" s="544"/>
    </row>
    <row r="38" spans="1:11" s="533" customFormat="1" ht="18.75" x14ac:dyDescent="0.4">
      <c r="A38" s="46"/>
      <c r="B38" s="46"/>
      <c r="C38" s="46"/>
      <c r="D38" s="69"/>
      <c r="E38" s="532"/>
      <c r="F38" s="549" t="s">
        <v>21</v>
      </c>
      <c r="G38" s="68" t="s">
        <v>20</v>
      </c>
      <c r="H38" s="544"/>
      <c r="I38" s="550" t="s">
        <v>19</v>
      </c>
    </row>
    <row r="39" spans="1:11" s="533" customFormat="1" ht="16.5" x14ac:dyDescent="0.35">
      <c r="A39" s="551" t="s">
        <v>18</v>
      </c>
      <c r="B39" s="61"/>
      <c r="C39" s="60"/>
      <c r="D39" s="61"/>
      <c r="E39" s="5"/>
      <c r="F39" s="552">
        <v>12762000</v>
      </c>
      <c r="G39" s="552">
        <v>12915889</v>
      </c>
      <c r="H39" s="501"/>
      <c r="I39" s="553">
        <f>IF(F39=0,"nerozp.",G39/F39)</f>
        <v>1.0120583764300266</v>
      </c>
      <c r="J39" s="66"/>
      <c r="K39" s="554"/>
    </row>
    <row r="40" spans="1:11" s="533" customFormat="1" ht="16.5" x14ac:dyDescent="0.35">
      <c r="A40" s="551" t="s">
        <v>17</v>
      </c>
      <c r="B40" s="61"/>
      <c r="C40" s="60"/>
      <c r="D40" s="63"/>
      <c r="E40" s="63"/>
      <c r="F40" s="552">
        <v>490335</v>
      </c>
      <c r="G40" s="552">
        <v>490335</v>
      </c>
      <c r="H40" s="501"/>
      <c r="I40" s="553">
        <f>IF(F40=0,"nerozp.",G40/F40)</f>
        <v>1</v>
      </c>
      <c r="J40" s="65"/>
      <c r="K40" s="554"/>
    </row>
    <row r="41" spans="1:11" s="533" customFormat="1" ht="16.5" x14ac:dyDescent="0.35">
      <c r="A41" s="551" t="s">
        <v>16</v>
      </c>
      <c r="B41" s="61"/>
      <c r="C41" s="60"/>
      <c r="D41" s="63"/>
      <c r="E41" s="63"/>
      <c r="F41" s="552">
        <v>0</v>
      </c>
      <c r="G41" s="552">
        <v>0</v>
      </c>
      <c r="H41" s="501"/>
      <c r="I41" s="553" t="str">
        <f>IF(F41=0,"nerozp.",G41/F41)</f>
        <v>nerozp.</v>
      </c>
    </row>
    <row r="42" spans="1:11" s="533" customFormat="1" ht="16.5" x14ac:dyDescent="0.35">
      <c r="A42" s="551" t="s">
        <v>15</v>
      </c>
      <c r="B42" s="61"/>
      <c r="C42" s="60"/>
      <c r="D42" s="5"/>
      <c r="E42" s="5"/>
      <c r="F42" s="552">
        <v>377335</v>
      </c>
      <c r="G42" s="552">
        <v>377335</v>
      </c>
      <c r="H42" s="501"/>
      <c r="I42" s="553">
        <f>IF(F42=0,"nerozp.",G42/F42)</f>
        <v>1</v>
      </c>
    </row>
    <row r="43" spans="1:11" s="533" customFormat="1" ht="16.5" x14ac:dyDescent="0.35">
      <c r="A43" s="551" t="s">
        <v>14</v>
      </c>
      <c r="B43" s="61"/>
      <c r="C43" s="60"/>
      <c r="D43" s="5"/>
      <c r="E43" s="5"/>
      <c r="F43" s="552">
        <v>0</v>
      </c>
      <c r="G43" s="552">
        <v>0</v>
      </c>
      <c r="H43" s="501"/>
      <c r="I43" s="553" t="str">
        <f>IF(F43=0,"nerozp.",G43/F43)</f>
        <v>nerozp.</v>
      </c>
    </row>
    <row r="44" spans="1:11" s="533" customFormat="1" ht="14.25" x14ac:dyDescent="0.2">
      <c r="A44" s="521" t="s">
        <v>13</v>
      </c>
      <c r="B44" s="55"/>
      <c r="C44" s="54"/>
      <c r="D44" s="50"/>
      <c r="E44" s="50"/>
      <c r="F44" s="555"/>
      <c r="G44" s="555"/>
      <c r="H44" s="556"/>
      <c r="I44" s="557"/>
    </row>
    <row r="45" spans="1:11" s="533" customFormat="1" x14ac:dyDescent="0.2">
      <c r="A45" s="558"/>
      <c r="B45" s="652" t="s">
        <v>315</v>
      </c>
      <c r="C45" s="653"/>
      <c r="D45" s="653"/>
      <c r="E45" s="653"/>
      <c r="F45" s="653"/>
      <c r="G45" s="653"/>
      <c r="H45" s="653"/>
      <c r="I45" s="653"/>
    </row>
    <row r="46" spans="1:11" s="533" customFormat="1" x14ac:dyDescent="0.2">
      <c r="A46" s="558"/>
      <c r="B46" s="654"/>
      <c r="C46" s="654"/>
      <c r="D46" s="654"/>
      <c r="E46" s="654"/>
      <c r="F46" s="654"/>
      <c r="G46" s="654"/>
      <c r="H46" s="654"/>
      <c r="I46" s="654"/>
    </row>
    <row r="47" spans="1:11" s="533" customFormat="1" ht="19.5" thickBot="1" x14ac:dyDescent="0.45">
      <c r="A47" s="46" t="s">
        <v>12</v>
      </c>
      <c r="B47" s="46" t="s">
        <v>11</v>
      </c>
      <c r="C47" s="45"/>
      <c r="D47" s="5"/>
      <c r="E47" s="5"/>
      <c r="F47" s="544"/>
      <c r="G47" s="10"/>
      <c r="H47" s="658" t="s">
        <v>10</v>
      </c>
      <c r="I47" s="659"/>
    </row>
    <row r="48" spans="1:11" s="533" customFormat="1" ht="18.75" thickTop="1" x14ac:dyDescent="0.35">
      <c r="A48" s="44"/>
      <c r="B48" s="559"/>
      <c r="C48" s="43"/>
      <c r="D48" s="559"/>
      <c r="E48" s="41" t="s">
        <v>9</v>
      </c>
      <c r="F48" s="560" t="s">
        <v>8</v>
      </c>
      <c r="G48" s="560" t="s">
        <v>7</v>
      </c>
      <c r="H48" s="561" t="s">
        <v>6</v>
      </c>
      <c r="I48" s="562" t="s">
        <v>5</v>
      </c>
    </row>
    <row r="49" spans="1:9" s="533" customFormat="1" x14ac:dyDescent="0.2">
      <c r="A49" s="563"/>
      <c r="B49" s="544"/>
      <c r="C49" s="544"/>
      <c r="D49" s="544"/>
      <c r="E49" s="563"/>
      <c r="F49" s="657"/>
      <c r="G49" s="564"/>
      <c r="H49" s="565">
        <v>42004</v>
      </c>
      <c r="I49" s="566">
        <v>42004</v>
      </c>
    </row>
    <row r="50" spans="1:9" s="533" customFormat="1" x14ac:dyDescent="0.2">
      <c r="A50" s="563"/>
      <c r="B50" s="544"/>
      <c r="C50" s="544"/>
      <c r="D50" s="544"/>
      <c r="E50" s="563"/>
      <c r="F50" s="657"/>
      <c r="G50" s="567"/>
      <c r="H50" s="567"/>
      <c r="I50" s="568"/>
    </row>
    <row r="51" spans="1:9" s="533" customFormat="1" ht="13.5" thickBot="1" x14ac:dyDescent="0.25">
      <c r="A51" s="569"/>
      <c r="B51" s="570"/>
      <c r="C51" s="570"/>
      <c r="D51" s="570"/>
      <c r="E51" s="569"/>
      <c r="F51" s="571"/>
      <c r="G51" s="571"/>
      <c r="H51" s="571"/>
      <c r="I51" s="572"/>
    </row>
    <row r="52" spans="1:9" s="533" customFormat="1" ht="13.5" thickTop="1" x14ac:dyDescent="0.2">
      <c r="A52" s="573"/>
      <c r="B52" s="574"/>
      <c r="C52" s="574" t="s">
        <v>4</v>
      </c>
      <c r="D52" s="574"/>
      <c r="E52" s="575">
        <v>59270</v>
      </c>
      <c r="F52" s="576">
        <v>0</v>
      </c>
      <c r="G52" s="577">
        <v>0</v>
      </c>
      <c r="H52" s="577">
        <f>E52+F52-G52</f>
        <v>59270</v>
      </c>
      <c r="I52" s="578">
        <v>59270</v>
      </c>
    </row>
    <row r="53" spans="1:9" s="533" customFormat="1" x14ac:dyDescent="0.2">
      <c r="A53" s="579"/>
      <c r="B53" s="580"/>
      <c r="C53" s="580" t="s">
        <v>3</v>
      </c>
      <c r="D53" s="580"/>
      <c r="E53" s="581">
        <v>22521.71</v>
      </c>
      <c r="F53" s="582">
        <v>127620</v>
      </c>
      <c r="G53" s="583">
        <v>69855.09</v>
      </c>
      <c r="H53" s="583">
        <f>E53+F53-G53</f>
        <v>80286.62</v>
      </c>
      <c r="I53" s="584">
        <v>80386.62</v>
      </c>
    </row>
    <row r="54" spans="1:9" s="533" customFormat="1" x14ac:dyDescent="0.2">
      <c r="A54" s="579"/>
      <c r="B54" s="580"/>
      <c r="C54" s="580" t="s">
        <v>2</v>
      </c>
      <c r="D54" s="580"/>
      <c r="E54" s="581">
        <v>109779.39</v>
      </c>
      <c r="F54" s="582">
        <v>56551.47</v>
      </c>
      <c r="G54" s="583">
        <v>37230.6</v>
      </c>
      <c r="H54" s="583">
        <f>E54+F54-G54</f>
        <v>129100.25999999998</v>
      </c>
      <c r="I54" s="584">
        <v>129100.26000000001</v>
      </c>
    </row>
    <row r="55" spans="1:9" s="533" customFormat="1" x14ac:dyDescent="0.2">
      <c r="A55" s="579"/>
      <c r="B55" s="580"/>
      <c r="C55" s="580" t="s">
        <v>1</v>
      </c>
      <c r="D55" s="580"/>
      <c r="E55" s="581">
        <v>175663</v>
      </c>
      <c r="F55" s="582">
        <v>490335</v>
      </c>
      <c r="G55" s="583">
        <v>595787</v>
      </c>
      <c r="H55" s="583">
        <f>E55+F55-G55</f>
        <v>70211</v>
      </c>
      <c r="I55" s="584">
        <v>70211</v>
      </c>
    </row>
    <row r="56" spans="1:9" s="533" customFormat="1" ht="18.75" thickBot="1" x14ac:dyDescent="0.4">
      <c r="A56" s="15" t="s">
        <v>0</v>
      </c>
      <c r="B56" s="14"/>
      <c r="C56" s="14"/>
      <c r="D56" s="14"/>
      <c r="E56" s="13">
        <f>SUM(E52:E55)</f>
        <v>367234.1</v>
      </c>
      <c r="F56" s="12">
        <f>SUM(F52:F55)</f>
        <v>674506.47</v>
      </c>
      <c r="G56" s="12">
        <f>SUM(G52:G55)</f>
        <v>702872.69</v>
      </c>
      <c r="H56" s="12">
        <f>SUM(H52:H55)</f>
        <v>338867.88</v>
      </c>
      <c r="I56" s="11">
        <f>SUM(I52:I55)</f>
        <v>338967.88</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F49:F50"/>
    <mergeCell ref="E6:G6"/>
    <mergeCell ref="E7:I7"/>
    <mergeCell ref="H13:I13"/>
    <mergeCell ref="H47:I47"/>
    <mergeCell ref="C33:F33"/>
    <mergeCell ref="A34:I35"/>
    <mergeCell ref="A36:I36"/>
    <mergeCell ref="B45:I46"/>
    <mergeCell ref="A2:D2"/>
    <mergeCell ref="E3:I3"/>
    <mergeCell ref="E2:I2"/>
    <mergeCell ref="E5:I5"/>
    <mergeCell ref="E4:I4"/>
  </mergeCells>
  <conditionalFormatting sqref="I44">
    <cfRule type="cellIs" dxfId="417" priority="8" stopIfTrue="1" operator="greaterThan">
      <formula>1</formula>
    </cfRule>
  </conditionalFormatting>
  <conditionalFormatting sqref="H52:H55">
    <cfRule type="cellIs" dxfId="416" priority="11" stopIfTrue="1" operator="notEqual">
      <formula>E52+F52-G52</formula>
    </cfRule>
  </conditionalFormatting>
  <conditionalFormatting sqref="I56">
    <cfRule type="cellIs" dxfId="415" priority="12" stopIfTrue="1" operator="notEqual">
      <formula>$I$52+$I$53+$I$54+$I$55</formula>
    </cfRule>
  </conditionalFormatting>
  <conditionalFormatting sqref="H56">
    <cfRule type="cellIs" dxfId="414" priority="13" stopIfTrue="1" operator="notEqual">
      <formula>E56+F56-G56</formula>
    </cfRule>
    <cfRule type="cellIs" dxfId="413" priority="14" stopIfTrue="1" operator="notEqual">
      <formula>SUM($H$52:$H$55)</formula>
    </cfRule>
  </conditionalFormatting>
  <conditionalFormatting sqref="G18 G16">
    <cfRule type="cellIs" dxfId="412" priority="15" stopIfTrue="1" operator="notEqual">
      <formula>H16+I16</formula>
    </cfRule>
  </conditionalFormatting>
  <conditionalFormatting sqref="G24">
    <cfRule type="cellIs" dxfId="411" priority="16" stopIfTrue="1" operator="notEqual">
      <formula>ROUND(H24+I24,2)</formula>
    </cfRule>
  </conditionalFormatting>
  <conditionalFormatting sqref="H24">
    <cfRule type="cellIs" dxfId="410" priority="17" stopIfTrue="1" operator="notEqual">
      <formula>$H$18-$H$16</formula>
    </cfRule>
  </conditionalFormatting>
  <conditionalFormatting sqref="G23">
    <cfRule type="cellIs" dxfId="409" priority="6" stopIfTrue="1" operator="notEqual">
      <formula>ROUND(H23+I23,2)</formula>
    </cfRule>
  </conditionalFormatting>
  <conditionalFormatting sqref="J39">
    <cfRule type="cellIs" dxfId="408" priority="4" operator="greaterThan">
      <formula>0</formula>
    </cfRule>
    <cfRule type="cellIs" dxfId="407" priority="5" operator="lessThan">
      <formula>0</formula>
    </cfRule>
  </conditionalFormatting>
  <conditionalFormatting sqref="J40">
    <cfRule type="cellIs" dxfId="406" priority="2" operator="greaterThan">
      <formula>0</formula>
    </cfRule>
    <cfRule type="cellIs" dxfId="405" priority="3" operator="lessThan">
      <formula>0</formula>
    </cfRule>
  </conditionalFormatting>
  <conditionalFormatting sqref="I24">
    <cfRule type="cellIs" dxfId="404"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282</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283</v>
      </c>
      <c r="F4" s="642"/>
      <c r="G4" s="642"/>
      <c r="H4" s="642"/>
      <c r="I4" s="642"/>
    </row>
    <row r="5" spans="1:11" ht="9" customHeight="1" x14ac:dyDescent="0.25">
      <c r="A5" s="130"/>
      <c r="E5" s="639" t="s">
        <v>49</v>
      </c>
      <c r="F5" s="639"/>
      <c r="G5" s="639"/>
      <c r="H5" s="639"/>
      <c r="I5" s="639"/>
    </row>
    <row r="6" spans="1:11" ht="19.5" x14ac:dyDescent="0.4">
      <c r="A6" s="128" t="s">
        <v>48</v>
      </c>
      <c r="E6" s="641" t="s">
        <v>284</v>
      </c>
      <c r="F6" s="641"/>
      <c r="G6" s="641"/>
      <c r="H6" s="128" t="s">
        <v>47</v>
      </c>
      <c r="I6" s="129" t="s">
        <v>285</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24607000</v>
      </c>
      <c r="F16" s="107">
        <v>24680059</v>
      </c>
      <c r="G16" s="104">
        <f>H16+I16</f>
        <v>25195168.419999994</v>
      </c>
      <c r="H16" s="79">
        <v>25195168.419999994</v>
      </c>
      <c r="I16" s="79">
        <v>0</v>
      </c>
    </row>
    <row r="17" spans="1:9" ht="14.25" x14ac:dyDescent="0.3">
      <c r="A17" s="112"/>
      <c r="B17" s="111"/>
      <c r="C17" s="111"/>
      <c r="D17" s="111"/>
      <c r="E17" s="110"/>
      <c r="F17" s="109"/>
    </row>
    <row r="18" spans="1:9" ht="19.5" x14ac:dyDescent="0.4">
      <c r="A18" s="108" t="s">
        <v>35</v>
      </c>
      <c r="B18" s="97"/>
      <c r="C18" s="97"/>
      <c r="D18" s="97"/>
      <c r="E18" s="79">
        <v>23458000</v>
      </c>
      <c r="F18" s="107">
        <v>23197299</v>
      </c>
      <c r="G18" s="104">
        <f>H18+I18</f>
        <v>25195168.420000002</v>
      </c>
      <c r="H18" s="79">
        <v>25195168.420000002</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7.4505805969238281E-9</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12564760</v>
      </c>
      <c r="G39" s="59">
        <v>12782484</v>
      </c>
      <c r="H39" s="58"/>
      <c r="I39" s="57">
        <f>IF(F39=0,"nerozp.",G39/F39)</f>
        <v>1.0173281463394446</v>
      </c>
      <c r="J39" s="66"/>
      <c r="K39" s="64"/>
    </row>
    <row r="40" spans="1:11" ht="16.5" x14ac:dyDescent="0.35">
      <c r="A40" s="62" t="s">
        <v>17</v>
      </c>
      <c r="B40" s="61"/>
      <c r="C40" s="60"/>
      <c r="D40" s="63"/>
      <c r="E40" s="63"/>
      <c r="F40" s="59">
        <v>804299</v>
      </c>
      <c r="G40" s="59">
        <v>804299</v>
      </c>
      <c r="H40" s="58"/>
      <c r="I40" s="57">
        <f>IF(F40=0,"nerozp.",G40/F40)</f>
        <v>1</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606299</v>
      </c>
      <c r="G42" s="59">
        <v>606299</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c r="C44" s="54"/>
      <c r="D44" s="50"/>
      <c r="E44" s="50"/>
      <c r="F44" s="49"/>
      <c r="G44" s="49"/>
      <c r="H44" s="48"/>
      <c r="I44" s="47"/>
    </row>
    <row r="45" spans="1:11" x14ac:dyDescent="0.2">
      <c r="A45" s="53"/>
      <c r="B45" s="652" t="s">
        <v>346</v>
      </c>
      <c r="C45" s="653"/>
      <c r="D45" s="653"/>
      <c r="E45" s="653"/>
      <c r="F45" s="653"/>
      <c r="G45" s="653"/>
      <c r="H45" s="653"/>
      <c r="I45" s="653"/>
    </row>
    <row r="46" spans="1:11" x14ac:dyDescent="0.2">
      <c r="A46" s="53"/>
      <c r="B46" s="654"/>
      <c r="C46" s="654"/>
      <c r="D46" s="654"/>
      <c r="E46" s="654"/>
      <c r="F46" s="654"/>
      <c r="G46" s="654"/>
      <c r="H46" s="654"/>
      <c r="I46" s="654"/>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12850</v>
      </c>
      <c r="F52" s="24">
        <v>0</v>
      </c>
      <c r="G52" s="23">
        <v>0</v>
      </c>
      <c r="H52" s="23">
        <f>E52+F52-G52</f>
        <v>12850</v>
      </c>
      <c r="I52" s="22">
        <v>12850</v>
      </c>
    </row>
    <row r="53" spans="1:9" x14ac:dyDescent="0.2">
      <c r="A53" s="21"/>
      <c r="B53" s="20"/>
      <c r="C53" s="20" t="s">
        <v>3</v>
      </c>
      <c r="D53" s="20"/>
      <c r="E53" s="19">
        <v>78618.47</v>
      </c>
      <c r="F53" s="18">
        <v>128455</v>
      </c>
      <c r="G53" s="17">
        <v>107132</v>
      </c>
      <c r="H53" s="17">
        <f>E53+F53-G53</f>
        <v>99941.47</v>
      </c>
      <c r="I53" s="584">
        <v>97058.47</v>
      </c>
    </row>
    <row r="54" spans="1:9" x14ac:dyDescent="0.2">
      <c r="A54" s="21"/>
      <c r="B54" s="20"/>
      <c r="C54" s="20" t="s">
        <v>2</v>
      </c>
      <c r="D54" s="20"/>
      <c r="E54" s="19">
        <v>611930.74</v>
      </c>
      <c r="F54" s="18">
        <v>122924.2</v>
      </c>
      <c r="G54" s="17">
        <v>282980</v>
      </c>
      <c r="H54" s="17">
        <f>E54+F54-G54</f>
        <v>451874.93999999994</v>
      </c>
      <c r="I54" s="16">
        <v>451874.94</v>
      </c>
    </row>
    <row r="55" spans="1:9" x14ac:dyDescent="0.2">
      <c r="A55" s="21"/>
      <c r="B55" s="20"/>
      <c r="C55" s="20" t="s">
        <v>1</v>
      </c>
      <c r="D55" s="20"/>
      <c r="E55" s="19">
        <v>48558.42</v>
      </c>
      <c r="F55" s="18">
        <v>1039298.9999999999</v>
      </c>
      <c r="G55" s="17">
        <v>712001.3</v>
      </c>
      <c r="H55" s="17">
        <f>E55+F55-G55</f>
        <v>375856.11999999988</v>
      </c>
      <c r="I55" s="16">
        <v>375856.12</v>
      </c>
    </row>
    <row r="56" spans="1:9" ht="18.75" thickBot="1" x14ac:dyDescent="0.4">
      <c r="A56" s="15" t="s">
        <v>0</v>
      </c>
      <c r="B56" s="14"/>
      <c r="C56" s="14"/>
      <c r="D56" s="14"/>
      <c r="E56" s="13">
        <f>SUM(E52:E55)</f>
        <v>751957.63</v>
      </c>
      <c r="F56" s="12">
        <f>SUM(F52:F55)</f>
        <v>1290678.2</v>
      </c>
      <c r="G56" s="12">
        <f>SUM(G52:G55)</f>
        <v>1102113.3</v>
      </c>
      <c r="H56" s="12">
        <f>SUM(H52:H55)</f>
        <v>940522.5299999998</v>
      </c>
      <c r="I56" s="11">
        <f>SUM(I52:I55)</f>
        <v>937639.53</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52" priority="8" stopIfTrue="1" operator="greaterThan">
      <formula>1</formula>
    </cfRule>
  </conditionalFormatting>
  <conditionalFormatting sqref="H52:H55">
    <cfRule type="cellIs" dxfId="51" priority="11" stopIfTrue="1" operator="notEqual">
      <formula>E52+F52-G52</formula>
    </cfRule>
  </conditionalFormatting>
  <conditionalFormatting sqref="I56">
    <cfRule type="cellIs" dxfId="50" priority="12" stopIfTrue="1" operator="notEqual">
      <formula>$I$52+$I$53+$I$54+$I$55</formula>
    </cfRule>
  </conditionalFormatting>
  <conditionalFormatting sqref="H56">
    <cfRule type="cellIs" dxfId="49" priority="13" stopIfTrue="1" operator="notEqual">
      <formula>E56+F56-G56</formula>
    </cfRule>
    <cfRule type="cellIs" dxfId="48" priority="14" stopIfTrue="1" operator="notEqual">
      <formula>SUM($H$52:$H$55)</formula>
    </cfRule>
  </conditionalFormatting>
  <conditionalFormatting sqref="G18 G16">
    <cfRule type="cellIs" dxfId="47" priority="15" stopIfTrue="1" operator="notEqual">
      <formula>H16+I16</formula>
    </cfRule>
  </conditionalFormatting>
  <conditionalFormatting sqref="G24">
    <cfRule type="cellIs" dxfId="46" priority="16" stopIfTrue="1" operator="notEqual">
      <formula>ROUND(H24+I24,2)</formula>
    </cfRule>
  </conditionalFormatting>
  <conditionalFormatting sqref="G23">
    <cfRule type="cellIs" dxfId="45" priority="6" stopIfTrue="1" operator="notEqual">
      <formula>ROUND(H23+I23,2)</formula>
    </cfRule>
  </conditionalFormatting>
  <conditionalFormatting sqref="J39">
    <cfRule type="cellIs" dxfId="44" priority="4" operator="greaterThan">
      <formula>0</formula>
    </cfRule>
    <cfRule type="cellIs" dxfId="43" priority="5" operator="lessThan">
      <formula>0</formula>
    </cfRule>
  </conditionalFormatting>
  <conditionalFormatting sqref="J40">
    <cfRule type="cellIs" dxfId="42" priority="2" operator="greaterThan">
      <formula>0</formula>
    </cfRule>
    <cfRule type="cellIs" dxfId="41" priority="3" operator="lessThan">
      <formula>0</formula>
    </cfRule>
  </conditionalFormatting>
  <conditionalFormatting sqref="I24">
    <cfRule type="cellIs" dxfId="40"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0" width="10.5703125" style="1" customWidth="1"/>
    <col min="11" max="16384" width="9.140625" style="1"/>
  </cols>
  <sheetData>
    <row r="1" spans="1:11" ht="19.5" x14ac:dyDescent="0.4">
      <c r="A1" s="134" t="s">
        <v>52</v>
      </c>
      <c r="B1" s="133"/>
      <c r="C1" s="133"/>
      <c r="D1" s="133"/>
    </row>
    <row r="2" spans="1:11" ht="19.5" x14ac:dyDescent="0.4">
      <c r="A2" s="638" t="s">
        <v>51</v>
      </c>
      <c r="B2" s="638"/>
      <c r="C2" s="638"/>
      <c r="D2" s="638"/>
      <c r="E2" s="640" t="s">
        <v>286</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287</v>
      </c>
      <c r="F4" s="642"/>
      <c r="G4" s="642"/>
      <c r="H4" s="642"/>
      <c r="I4" s="642"/>
    </row>
    <row r="5" spans="1:11" ht="9" customHeight="1" x14ac:dyDescent="0.25">
      <c r="A5" s="130"/>
      <c r="E5" s="639" t="s">
        <v>49</v>
      </c>
      <c r="F5" s="639"/>
      <c r="G5" s="639"/>
      <c r="H5" s="639"/>
      <c r="I5" s="639"/>
    </row>
    <row r="6" spans="1:11" ht="19.5" x14ac:dyDescent="0.4">
      <c r="A6" s="128" t="s">
        <v>48</v>
      </c>
      <c r="E6" s="641" t="s">
        <v>288</v>
      </c>
      <c r="F6" s="641"/>
      <c r="G6" s="641"/>
      <c r="H6" s="128" t="s">
        <v>47</v>
      </c>
      <c r="I6" s="129" t="s">
        <v>289</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26365000</v>
      </c>
      <c r="F16" s="107">
        <v>27357682</v>
      </c>
      <c r="G16" s="104">
        <f>H16+I16</f>
        <v>27584437.810000002</v>
      </c>
      <c r="H16" s="79">
        <v>27584437.810000002</v>
      </c>
      <c r="I16" s="79">
        <v>0</v>
      </c>
    </row>
    <row r="17" spans="1:9" ht="14.25" x14ac:dyDescent="0.3">
      <c r="A17" s="112"/>
      <c r="B17" s="111"/>
      <c r="C17" s="111"/>
      <c r="D17" s="111"/>
      <c r="E17" s="110"/>
      <c r="F17" s="109"/>
    </row>
    <row r="18" spans="1:9" ht="19.5" x14ac:dyDescent="0.4">
      <c r="A18" s="108" t="s">
        <v>35</v>
      </c>
      <c r="B18" s="97"/>
      <c r="C18" s="97"/>
      <c r="D18" s="97"/>
      <c r="E18" s="79">
        <v>25946000</v>
      </c>
      <c r="F18" s="107">
        <v>27485689.100000001</v>
      </c>
      <c r="G18" s="104">
        <f>H18+I18</f>
        <v>27584437.809999995</v>
      </c>
      <c r="H18" s="79">
        <v>27584437.809999995</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-7.4505805969238281E-9</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12520000</v>
      </c>
      <c r="G39" s="59">
        <v>12687914</v>
      </c>
      <c r="H39" s="58"/>
      <c r="I39" s="57">
        <f>IF(F39=0,"nerozp.",G39/F39)</f>
        <v>1.0134116613418531</v>
      </c>
      <c r="J39" s="66"/>
      <c r="K39" s="64"/>
    </row>
    <row r="40" spans="1:11" ht="16.5" x14ac:dyDescent="0.35">
      <c r="A40" s="62" t="s">
        <v>17</v>
      </c>
      <c r="B40" s="61"/>
      <c r="C40" s="60"/>
      <c r="D40" s="63"/>
      <c r="E40" s="63"/>
      <c r="F40" s="59">
        <v>1003659</v>
      </c>
      <c r="G40" s="59">
        <v>1003659</v>
      </c>
      <c r="H40" s="58"/>
      <c r="I40" s="57">
        <f>IF(F40=0,"nerozp.",G40/F40)</f>
        <v>1</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762659</v>
      </c>
      <c r="G42" s="59">
        <v>762659</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c r="C44" s="54"/>
      <c r="D44" s="50"/>
      <c r="E44" s="50"/>
      <c r="F44" s="49"/>
      <c r="G44" s="49"/>
      <c r="H44" s="48"/>
      <c r="I44" s="47"/>
    </row>
    <row r="45" spans="1:11" x14ac:dyDescent="0.2">
      <c r="A45" s="53"/>
      <c r="B45" s="652" t="s">
        <v>347</v>
      </c>
      <c r="C45" s="653"/>
      <c r="D45" s="653"/>
      <c r="E45" s="653"/>
      <c r="F45" s="653"/>
      <c r="G45" s="653"/>
      <c r="H45" s="653"/>
      <c r="I45" s="653"/>
    </row>
    <row r="46" spans="1:11" x14ac:dyDescent="0.2">
      <c r="A46" s="53"/>
      <c r="B46" s="654"/>
      <c r="C46" s="654"/>
      <c r="D46" s="654"/>
      <c r="E46" s="654"/>
      <c r="F46" s="654"/>
      <c r="G46" s="654"/>
      <c r="H46" s="654"/>
      <c r="I46" s="654"/>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16640</v>
      </c>
      <c r="F52" s="24">
        <v>0</v>
      </c>
      <c r="G52" s="23">
        <v>0</v>
      </c>
      <c r="H52" s="23">
        <f>E52+F52-G52</f>
        <v>16640</v>
      </c>
      <c r="I52" s="22">
        <v>16640</v>
      </c>
    </row>
    <row r="53" spans="1:9" x14ac:dyDescent="0.2">
      <c r="A53" s="21"/>
      <c r="B53" s="20"/>
      <c r="C53" s="20" t="s">
        <v>3</v>
      </c>
      <c r="D53" s="20"/>
      <c r="E53" s="19">
        <v>244390.27</v>
      </c>
      <c r="F53" s="18">
        <v>126769.28</v>
      </c>
      <c r="G53" s="17">
        <v>153401</v>
      </c>
      <c r="H53" s="17">
        <f>E53+F53-G53</f>
        <v>217758.55</v>
      </c>
      <c r="I53" s="584">
        <v>223296.55</v>
      </c>
    </row>
    <row r="54" spans="1:9" x14ac:dyDescent="0.2">
      <c r="A54" s="21"/>
      <c r="B54" s="20"/>
      <c r="C54" s="20" t="s">
        <v>2</v>
      </c>
      <c r="D54" s="20"/>
      <c r="E54" s="19">
        <v>116813.61</v>
      </c>
      <c r="F54" s="18">
        <v>64979.179999999986</v>
      </c>
      <c r="G54" s="17">
        <v>52167.9</v>
      </c>
      <c r="H54" s="17">
        <f>E54+F54-G54</f>
        <v>129624.88999999998</v>
      </c>
      <c r="I54" s="16">
        <v>129624.88999999998</v>
      </c>
    </row>
    <row r="55" spans="1:9" x14ac:dyDescent="0.2">
      <c r="A55" s="21"/>
      <c r="B55" s="20"/>
      <c r="C55" s="20" t="s">
        <v>1</v>
      </c>
      <c r="D55" s="20"/>
      <c r="E55" s="19">
        <v>104165.26</v>
      </c>
      <c r="F55" s="18">
        <v>1005998.9999999998</v>
      </c>
      <c r="G55" s="17">
        <v>969062</v>
      </c>
      <c r="H55" s="17">
        <f>E55+F55-G55</f>
        <v>141102.25999999978</v>
      </c>
      <c r="I55" s="16">
        <v>141102.26</v>
      </c>
    </row>
    <row r="56" spans="1:9" ht="18.75" thickBot="1" x14ac:dyDescent="0.4">
      <c r="A56" s="15" t="s">
        <v>0</v>
      </c>
      <c r="B56" s="14"/>
      <c r="C56" s="14"/>
      <c r="D56" s="14"/>
      <c r="E56" s="13">
        <f>SUM(E52:E55)</f>
        <v>482009.14</v>
      </c>
      <c r="F56" s="12">
        <f>SUM(F52:F55)</f>
        <v>1197747.4599999997</v>
      </c>
      <c r="G56" s="12">
        <f>SUM(G52:G55)</f>
        <v>1174630.8999999999</v>
      </c>
      <c r="H56" s="12">
        <f>SUM(H52:H55)</f>
        <v>505125.69999999972</v>
      </c>
      <c r="I56" s="11">
        <f>SUM(I52:I55)</f>
        <v>510663.69999999995</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39" priority="8" stopIfTrue="1" operator="greaterThan">
      <formula>1</formula>
    </cfRule>
  </conditionalFormatting>
  <conditionalFormatting sqref="H52:H55">
    <cfRule type="cellIs" dxfId="38" priority="11" stopIfTrue="1" operator="notEqual">
      <formula>E52+F52-G52</formula>
    </cfRule>
  </conditionalFormatting>
  <conditionalFormatting sqref="I56">
    <cfRule type="cellIs" dxfId="37" priority="12" stopIfTrue="1" operator="notEqual">
      <formula>$I$52+$I$53+$I$54+$I$55</formula>
    </cfRule>
  </conditionalFormatting>
  <conditionalFormatting sqref="H56">
    <cfRule type="cellIs" dxfId="36" priority="13" stopIfTrue="1" operator="notEqual">
      <formula>E56+F56-G56</formula>
    </cfRule>
    <cfRule type="cellIs" dxfId="35" priority="14" stopIfTrue="1" operator="notEqual">
      <formula>SUM($H$52:$H$55)</formula>
    </cfRule>
  </conditionalFormatting>
  <conditionalFormatting sqref="G18 G16">
    <cfRule type="cellIs" dxfId="34" priority="15" stopIfTrue="1" operator="notEqual">
      <formula>H16+I16</formula>
    </cfRule>
  </conditionalFormatting>
  <conditionalFormatting sqref="G24">
    <cfRule type="cellIs" dxfId="33" priority="16" stopIfTrue="1" operator="notEqual">
      <formula>ROUND(H24+I24,2)</formula>
    </cfRule>
  </conditionalFormatting>
  <conditionalFormatting sqref="G23">
    <cfRule type="cellIs" dxfId="32" priority="6" stopIfTrue="1" operator="notEqual">
      <formula>ROUND(H23+I23,2)</formula>
    </cfRule>
  </conditionalFormatting>
  <conditionalFormatting sqref="J39">
    <cfRule type="cellIs" dxfId="31" priority="4" operator="greaterThan">
      <formula>0</formula>
    </cfRule>
    <cfRule type="cellIs" dxfId="30" priority="5" operator="lessThan">
      <formula>0</formula>
    </cfRule>
  </conditionalFormatting>
  <conditionalFormatting sqref="J40">
    <cfRule type="cellIs" dxfId="29" priority="2" operator="greaterThan">
      <formula>0</formula>
    </cfRule>
    <cfRule type="cellIs" dxfId="28" priority="3" operator="lessThan">
      <formula>0</formula>
    </cfRule>
  </conditionalFormatting>
  <conditionalFormatting sqref="I24">
    <cfRule type="cellIs" dxfId="27"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topLeftCell="A7"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72</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290</v>
      </c>
      <c r="F4" s="642"/>
      <c r="G4" s="642"/>
      <c r="H4" s="642"/>
      <c r="I4" s="642"/>
    </row>
    <row r="5" spans="1:11" ht="9" customHeight="1" x14ac:dyDescent="0.25">
      <c r="A5" s="130"/>
      <c r="E5" s="639" t="s">
        <v>49</v>
      </c>
      <c r="F5" s="639"/>
      <c r="G5" s="639"/>
      <c r="H5" s="639"/>
      <c r="I5" s="639"/>
    </row>
    <row r="6" spans="1:11" ht="19.5" x14ac:dyDescent="0.4">
      <c r="A6" s="128" t="s">
        <v>48</v>
      </c>
      <c r="E6" s="641" t="s">
        <v>291</v>
      </c>
      <c r="F6" s="641"/>
      <c r="G6" s="641"/>
      <c r="H6" s="128" t="s">
        <v>47</v>
      </c>
      <c r="I6" s="129" t="s">
        <v>292</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31258000</v>
      </c>
      <c r="F16" s="107">
        <v>31091000</v>
      </c>
      <c r="G16" s="104">
        <f>H16+I16</f>
        <v>31158518.010000002</v>
      </c>
      <c r="H16" s="79">
        <v>31158518.010000002</v>
      </c>
      <c r="I16" s="79">
        <v>0</v>
      </c>
    </row>
    <row r="17" spans="1:9" ht="14.25" x14ac:dyDescent="0.3">
      <c r="A17" s="112"/>
      <c r="B17" s="111"/>
      <c r="C17" s="111"/>
      <c r="D17" s="111"/>
      <c r="E17" s="110"/>
      <c r="F17" s="109"/>
    </row>
    <row r="18" spans="1:9" ht="19.5" x14ac:dyDescent="0.4">
      <c r="A18" s="108" t="s">
        <v>35</v>
      </c>
      <c r="B18" s="97"/>
      <c r="C18" s="97"/>
      <c r="D18" s="97"/>
      <c r="E18" s="79">
        <v>30248000</v>
      </c>
      <c r="F18" s="107">
        <v>31091000</v>
      </c>
      <c r="G18" s="104">
        <f>H18+I18</f>
        <v>31158518.009999998</v>
      </c>
      <c r="H18" s="79">
        <v>31158518.009999998</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0</v>
      </c>
      <c r="H24" s="87">
        <f>H18-H16-H22</f>
        <v>-3.7252902984619141E-9</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0</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0</v>
      </c>
      <c r="H32" s="58"/>
      <c r="I32" s="72"/>
    </row>
    <row r="33" spans="1:11" ht="18.75" x14ac:dyDescent="0.4">
      <c r="A33" s="74"/>
      <c r="B33" s="74" t="s">
        <v>24</v>
      </c>
      <c r="C33" s="650" t="s">
        <v>308</v>
      </c>
      <c r="D33" s="651"/>
      <c r="E33" s="651"/>
      <c r="F33" s="651"/>
      <c r="G33" s="73">
        <v>0</v>
      </c>
      <c r="H33" s="58"/>
      <c r="I33" s="72"/>
    </row>
    <row r="34" spans="1:11" x14ac:dyDescent="0.2">
      <c r="A34" s="644"/>
      <c r="B34" s="671"/>
      <c r="C34" s="671"/>
      <c r="D34" s="671"/>
      <c r="E34" s="671"/>
      <c r="F34" s="671"/>
      <c r="G34" s="671"/>
      <c r="H34" s="671"/>
      <c r="I34" s="671"/>
    </row>
    <row r="35" spans="1:11" x14ac:dyDescent="0.2">
      <c r="A35" s="671"/>
      <c r="B35" s="671"/>
      <c r="C35" s="671"/>
      <c r="D35" s="671"/>
      <c r="E35" s="671"/>
      <c r="F35" s="671"/>
      <c r="G35" s="671"/>
      <c r="H35" s="671"/>
      <c r="I35" s="671"/>
    </row>
    <row r="36" spans="1:11" x14ac:dyDescent="0.2">
      <c r="A36" s="671"/>
      <c r="B36" s="671"/>
      <c r="C36" s="671"/>
      <c r="D36" s="671"/>
      <c r="E36" s="671"/>
      <c r="F36" s="671"/>
      <c r="G36" s="671"/>
      <c r="H36" s="671"/>
      <c r="I36" s="671"/>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16500000</v>
      </c>
      <c r="G39" s="59">
        <v>16578358</v>
      </c>
      <c r="H39" s="58"/>
      <c r="I39" s="57">
        <f>IF(F39=0,"nerozp.",G39/F39)</f>
        <v>1.0047489696969698</v>
      </c>
      <c r="J39" s="66"/>
      <c r="K39" s="64"/>
    </row>
    <row r="40" spans="1:11" ht="16.5" x14ac:dyDescent="0.35">
      <c r="A40" s="62" t="s">
        <v>17</v>
      </c>
      <c r="B40" s="61"/>
      <c r="C40" s="60"/>
      <c r="D40" s="63"/>
      <c r="E40" s="63"/>
      <c r="F40" s="59">
        <v>1003000</v>
      </c>
      <c r="G40" s="59">
        <v>1004192</v>
      </c>
      <c r="H40" s="58"/>
      <c r="I40" s="57">
        <f>IF(F40=0,"nerozp.",G40/F40)</f>
        <v>1.0011884346959123</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752000</v>
      </c>
      <c r="G42" s="59">
        <v>752000</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t="s">
        <v>348</v>
      </c>
      <c r="C44" s="54"/>
      <c r="D44" s="50"/>
      <c r="E44" s="50"/>
      <c r="F44" s="49"/>
      <c r="G44" s="49"/>
      <c r="H44" s="48"/>
      <c r="I44" s="47"/>
    </row>
    <row r="45" spans="1:11" x14ac:dyDescent="0.2">
      <c r="A45" s="53"/>
      <c r="B45" s="652" t="s">
        <v>349</v>
      </c>
      <c r="C45" s="653"/>
      <c r="D45" s="653"/>
      <c r="E45" s="653"/>
      <c r="F45" s="653"/>
      <c r="G45" s="653"/>
      <c r="H45" s="653"/>
      <c r="I45" s="653"/>
    </row>
    <row r="46" spans="1:11" x14ac:dyDescent="0.2">
      <c r="A46" s="53"/>
      <c r="B46" s="654"/>
      <c r="C46" s="654"/>
      <c r="D46" s="654"/>
      <c r="E46" s="654"/>
      <c r="F46" s="654"/>
      <c r="G46" s="654"/>
      <c r="H46" s="654"/>
      <c r="I46" s="654"/>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44047</v>
      </c>
      <c r="F52" s="24">
        <v>0</v>
      </c>
      <c r="G52" s="23">
        <v>0</v>
      </c>
      <c r="H52" s="23">
        <f>E52+F52-G52</f>
        <v>44047</v>
      </c>
      <c r="I52" s="22">
        <v>44047</v>
      </c>
    </row>
    <row r="53" spans="1:9" x14ac:dyDescent="0.2">
      <c r="A53" s="21"/>
      <c r="B53" s="20"/>
      <c r="C53" s="20" t="s">
        <v>3</v>
      </c>
      <c r="D53" s="20"/>
      <c r="E53" s="19">
        <v>180046.04</v>
      </c>
      <c r="F53" s="18">
        <v>180704.85999999996</v>
      </c>
      <c r="G53" s="17">
        <v>237612.47</v>
      </c>
      <c r="H53" s="17">
        <f>E53+F53-G53</f>
        <v>123138.42999999996</v>
      </c>
      <c r="I53" s="584">
        <v>72178.75</v>
      </c>
    </row>
    <row r="54" spans="1:9" x14ac:dyDescent="0.2">
      <c r="A54" s="21"/>
      <c r="B54" s="20"/>
      <c r="C54" s="20" t="s">
        <v>2</v>
      </c>
      <c r="D54" s="20"/>
      <c r="E54" s="19">
        <v>590894.67000000004</v>
      </c>
      <c r="F54" s="18">
        <v>116615.75</v>
      </c>
      <c r="G54" s="17">
        <v>30000</v>
      </c>
      <c r="H54" s="17">
        <f>E54+F54-G54</f>
        <v>677510.42</v>
      </c>
      <c r="I54" s="16">
        <v>677510.42</v>
      </c>
    </row>
    <row r="55" spans="1:9" x14ac:dyDescent="0.2">
      <c r="A55" s="21"/>
      <c r="B55" s="20"/>
      <c r="C55" s="20" t="s">
        <v>1</v>
      </c>
      <c r="D55" s="20"/>
      <c r="E55" s="19">
        <v>363193.59999999998</v>
      </c>
      <c r="F55" s="18">
        <v>1004192.0000000001</v>
      </c>
      <c r="G55" s="17">
        <v>849096</v>
      </c>
      <c r="H55" s="17">
        <f>E55+F55-G55</f>
        <v>518289.60000000009</v>
      </c>
      <c r="I55" s="16">
        <v>518289.6</v>
      </c>
    </row>
    <row r="56" spans="1:9" ht="18.75" thickBot="1" x14ac:dyDescent="0.4">
      <c r="A56" s="15" t="s">
        <v>0</v>
      </c>
      <c r="B56" s="14"/>
      <c r="C56" s="14"/>
      <c r="D56" s="14"/>
      <c r="E56" s="13">
        <f>SUM(E52:E55)</f>
        <v>1178181.31</v>
      </c>
      <c r="F56" s="12">
        <f>SUM(F52:F55)</f>
        <v>1301512.6100000001</v>
      </c>
      <c r="G56" s="12">
        <f>SUM(G52:G55)</f>
        <v>1116708.47</v>
      </c>
      <c r="H56" s="12">
        <f>SUM(H52:H55)</f>
        <v>1362985.4500000002</v>
      </c>
      <c r="I56" s="11">
        <f>SUM(I52:I55)</f>
        <v>1312025.77</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26" priority="8" stopIfTrue="1" operator="greaterThan">
      <formula>1</formula>
    </cfRule>
  </conditionalFormatting>
  <conditionalFormatting sqref="H52:H55">
    <cfRule type="cellIs" dxfId="25" priority="11" stopIfTrue="1" operator="notEqual">
      <formula>E52+F52-G52</formula>
    </cfRule>
  </conditionalFormatting>
  <conditionalFormatting sqref="I56">
    <cfRule type="cellIs" dxfId="24" priority="12" stopIfTrue="1" operator="notEqual">
      <formula>$I$52+$I$53+$I$54+$I$55</formula>
    </cfRule>
  </conditionalFormatting>
  <conditionalFormatting sqref="H56">
    <cfRule type="cellIs" dxfId="23" priority="13" stopIfTrue="1" operator="notEqual">
      <formula>E56+F56-G56</formula>
    </cfRule>
    <cfRule type="cellIs" dxfId="22" priority="14" stopIfTrue="1" operator="notEqual">
      <formula>SUM($H$52:$H$55)</formula>
    </cfRule>
  </conditionalFormatting>
  <conditionalFormatting sqref="G18 G16">
    <cfRule type="cellIs" dxfId="21" priority="15" stopIfTrue="1" operator="notEqual">
      <formula>H16+I16</formula>
    </cfRule>
  </conditionalFormatting>
  <conditionalFormatting sqref="G24">
    <cfRule type="cellIs" dxfId="20" priority="16" stopIfTrue="1" operator="notEqual">
      <formula>ROUND(H24+I24,2)</formula>
    </cfRule>
  </conditionalFormatting>
  <conditionalFormatting sqref="G23">
    <cfRule type="cellIs" dxfId="19" priority="6" stopIfTrue="1" operator="notEqual">
      <formula>ROUND(H23+I23,2)</formula>
    </cfRule>
  </conditionalFormatting>
  <conditionalFormatting sqref="J39">
    <cfRule type="cellIs" dxfId="18" priority="4" operator="greaterThan">
      <formula>0</formula>
    </cfRule>
    <cfRule type="cellIs" dxfId="17" priority="5" operator="lessThan">
      <formula>0</formula>
    </cfRule>
  </conditionalFormatting>
  <conditionalFormatting sqref="J40">
    <cfRule type="cellIs" dxfId="16" priority="2" operator="greaterThan">
      <formula>0</formula>
    </cfRule>
    <cfRule type="cellIs" dxfId="15" priority="3" operator="lessThan">
      <formula>0</formula>
    </cfRule>
  </conditionalFormatting>
  <conditionalFormatting sqref="I24">
    <cfRule type="cellIs" dxfId="14"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293</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294</v>
      </c>
      <c r="F4" s="642"/>
      <c r="G4" s="642"/>
      <c r="H4" s="642"/>
      <c r="I4" s="642"/>
    </row>
    <row r="5" spans="1:11" ht="9" customHeight="1" x14ac:dyDescent="0.25">
      <c r="A5" s="130"/>
      <c r="E5" s="639" t="s">
        <v>49</v>
      </c>
      <c r="F5" s="639"/>
      <c r="G5" s="639"/>
      <c r="H5" s="639"/>
      <c r="I5" s="639"/>
    </row>
    <row r="6" spans="1:11" ht="19.5" x14ac:dyDescent="0.4">
      <c r="A6" s="128" t="s">
        <v>48</v>
      </c>
      <c r="E6" s="641" t="s">
        <v>295</v>
      </c>
      <c r="F6" s="641"/>
      <c r="G6" s="641"/>
      <c r="H6" s="128" t="s">
        <v>47</v>
      </c>
      <c r="I6" s="129" t="s">
        <v>296</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ht="15" x14ac:dyDescent="0.2">
      <c r="A14" s="72"/>
      <c r="B14" s="72"/>
      <c r="C14" s="72"/>
      <c r="D14" s="72"/>
      <c r="E14" s="119"/>
      <c r="F14" s="119"/>
      <c r="G14" s="118"/>
      <c r="H14" s="117"/>
      <c r="I14" s="116"/>
    </row>
    <row r="15" spans="1:11" ht="18.75" x14ac:dyDescent="0.4">
      <c r="A15" s="74" t="s">
        <v>37</v>
      </c>
      <c r="B15" s="74"/>
      <c r="C15" s="114"/>
      <c r="D15" s="113"/>
      <c r="E15" s="115"/>
      <c r="F15" s="115"/>
      <c r="G15" s="94"/>
      <c r="H15" s="72"/>
      <c r="I15" s="72"/>
    </row>
    <row r="16" spans="1:11" ht="19.5" x14ac:dyDescent="0.4">
      <c r="A16" s="108" t="s">
        <v>36</v>
      </c>
      <c r="B16" s="74"/>
      <c r="C16" s="114"/>
      <c r="D16" s="113"/>
      <c r="E16" s="79">
        <v>48756000</v>
      </c>
      <c r="F16" s="107">
        <v>49240835</v>
      </c>
      <c r="G16" s="104">
        <f>H16+I16</f>
        <v>49202308.93999999</v>
      </c>
      <c r="H16" s="79">
        <v>49202308.93999999</v>
      </c>
      <c r="I16" s="79">
        <v>0</v>
      </c>
    </row>
    <row r="17" spans="1:9" ht="14.25" x14ac:dyDescent="0.3">
      <c r="A17" s="112"/>
      <c r="B17" s="111"/>
      <c r="C17" s="111"/>
      <c r="D17" s="111"/>
      <c r="E17" s="110"/>
      <c r="F17" s="109"/>
    </row>
    <row r="18" spans="1:9" ht="19.5" x14ac:dyDescent="0.4">
      <c r="A18" s="108" t="s">
        <v>35</v>
      </c>
      <c r="B18" s="97"/>
      <c r="C18" s="97"/>
      <c r="D18" s="97"/>
      <c r="E18" s="79">
        <v>47961000</v>
      </c>
      <c r="F18" s="107">
        <v>49241207.240000002</v>
      </c>
      <c r="G18" s="104">
        <f>H18+I18</f>
        <v>49202681.18</v>
      </c>
      <c r="H18" s="79">
        <v>49202681.18</v>
      </c>
      <c r="I18" s="79">
        <v>0</v>
      </c>
    </row>
    <row r="19" spans="1:9" ht="18" x14ac:dyDescent="0.35">
      <c r="A19" s="106"/>
      <c r="B19" s="97"/>
      <c r="C19" s="97"/>
      <c r="D19" s="97"/>
      <c r="E19" s="104"/>
      <c r="F19" s="105"/>
      <c r="G19" s="104"/>
      <c r="H19" s="103"/>
      <c r="I19" s="103"/>
    </row>
    <row r="20" spans="1:9" ht="18" hidden="1" x14ac:dyDescent="0.35">
      <c r="A20" s="102"/>
      <c r="B20" s="101"/>
      <c r="C20" s="101"/>
      <c r="D20" s="101"/>
      <c r="E20" s="97"/>
      <c r="F20" s="97"/>
      <c r="G20" s="97"/>
      <c r="H20" s="100"/>
      <c r="I20" s="100"/>
    </row>
    <row r="21" spans="1:9" ht="19.5" x14ac:dyDescent="0.4">
      <c r="A21" s="99" t="s">
        <v>34</v>
      </c>
      <c r="B21" s="95"/>
      <c r="C21" s="95"/>
      <c r="D21" s="95"/>
      <c r="E21" s="95"/>
      <c r="F21" s="95"/>
      <c r="G21" s="98"/>
      <c r="H21" s="97"/>
      <c r="I21" s="97"/>
    </row>
    <row r="22" spans="1:9" ht="18" x14ac:dyDescent="0.35">
      <c r="A22" s="95"/>
      <c r="B22" s="95"/>
      <c r="C22" s="96" t="s">
        <v>33</v>
      </c>
      <c r="D22" s="95"/>
      <c r="E22" s="95"/>
      <c r="F22" s="95"/>
      <c r="G22" s="79">
        <f>H22+I22</f>
        <v>0</v>
      </c>
      <c r="H22" s="79">
        <v>0</v>
      </c>
      <c r="I22" s="79">
        <v>0</v>
      </c>
    </row>
    <row r="23" spans="1:9" ht="18" x14ac:dyDescent="0.25">
      <c r="A23" s="94"/>
      <c r="B23" s="92"/>
      <c r="C23" s="93"/>
      <c r="D23" s="92"/>
      <c r="E23" s="92"/>
      <c r="F23" s="92"/>
      <c r="G23" s="91"/>
      <c r="H23" s="79"/>
      <c r="I23" s="79"/>
    </row>
    <row r="24" spans="1:9" ht="22.5" x14ac:dyDescent="0.45">
      <c r="A24" s="74" t="s">
        <v>32</v>
      </c>
      <c r="B24" s="89"/>
      <c r="C24" s="90"/>
      <c r="D24" s="89"/>
      <c r="E24" s="89"/>
      <c r="F24" s="89"/>
      <c r="G24" s="88">
        <f>ROUND(G18-G16-G22,2)</f>
        <v>372.24</v>
      </c>
      <c r="H24" s="87">
        <f>H18-H16-H22</f>
        <v>372.24000000953674</v>
      </c>
      <c r="I24" s="87">
        <f>I18-I16-I22</f>
        <v>0</v>
      </c>
    </row>
    <row r="25" spans="1:9" ht="15" x14ac:dyDescent="0.3">
      <c r="A25" s="525" t="s">
        <v>31</v>
      </c>
      <c r="B25" s="86"/>
      <c r="C25" s="86"/>
      <c r="D25" s="86"/>
      <c r="E25" s="86"/>
      <c r="F25" s="86"/>
      <c r="G25" s="85">
        <v>0</v>
      </c>
    </row>
    <row r="26" spans="1:9" ht="15" x14ac:dyDescent="0.3">
      <c r="A26" s="86" t="s">
        <v>30</v>
      </c>
      <c r="B26" s="86"/>
      <c r="C26" s="86"/>
      <c r="D26" s="86"/>
      <c r="E26" s="86"/>
      <c r="F26" s="86"/>
      <c r="G26" s="85">
        <v>372.24</v>
      </c>
      <c r="H26" s="72"/>
    </row>
    <row r="28" spans="1:9" ht="19.5" x14ac:dyDescent="0.4">
      <c r="A28" s="46" t="s">
        <v>29</v>
      </c>
      <c r="B28" s="84" t="s">
        <v>28</v>
      </c>
      <c r="C28" s="84"/>
      <c r="D28" s="60"/>
      <c r="E28" s="60"/>
      <c r="F28" s="4"/>
      <c r="G28" s="83"/>
      <c r="H28" s="58"/>
      <c r="I28" s="4"/>
    </row>
    <row r="29" spans="1:9" ht="18.75" x14ac:dyDescent="0.4">
      <c r="A29" s="74"/>
      <c r="B29" s="74"/>
      <c r="C29" s="78" t="s">
        <v>27</v>
      </c>
      <c r="D29" s="77"/>
      <c r="E29" s="76"/>
      <c r="G29" s="73">
        <f>G30+G31</f>
        <v>0</v>
      </c>
      <c r="H29" s="58"/>
      <c r="I29" s="72"/>
    </row>
    <row r="30" spans="1:9" ht="18.75" x14ac:dyDescent="0.4">
      <c r="A30" s="74"/>
      <c r="B30" s="74"/>
      <c r="C30" s="78"/>
      <c r="D30" s="77"/>
      <c r="E30" s="82" t="s">
        <v>26</v>
      </c>
      <c r="F30" s="72" t="s">
        <v>4</v>
      </c>
      <c r="G30" s="81">
        <v>0</v>
      </c>
      <c r="H30" s="58"/>
      <c r="I30" s="72"/>
    </row>
    <row r="31" spans="1:9" ht="18.75" x14ac:dyDescent="0.4">
      <c r="A31" s="74"/>
      <c r="B31" s="74"/>
      <c r="C31" s="78"/>
      <c r="D31" s="77"/>
      <c r="E31" s="76"/>
      <c r="F31" s="80" t="s">
        <v>2</v>
      </c>
      <c r="G31" s="79">
        <v>0</v>
      </c>
      <c r="H31" s="58"/>
      <c r="I31" s="72"/>
    </row>
    <row r="32" spans="1:9" ht="18.75" x14ac:dyDescent="0.4">
      <c r="A32" s="74"/>
      <c r="B32" s="74"/>
      <c r="C32" s="78" t="s">
        <v>25</v>
      </c>
      <c r="D32" s="77"/>
      <c r="E32" s="76"/>
      <c r="F32" s="72"/>
      <c r="G32" s="75">
        <f>G26</f>
        <v>372.24</v>
      </c>
      <c r="H32" s="58"/>
      <c r="I32" s="72"/>
    </row>
    <row r="33" spans="1:11" ht="18.75" x14ac:dyDescent="0.4">
      <c r="A33" s="74"/>
      <c r="B33" s="74" t="s">
        <v>24</v>
      </c>
      <c r="C33" s="650" t="s">
        <v>308</v>
      </c>
      <c r="D33" s="651"/>
      <c r="E33" s="651"/>
      <c r="F33" s="651"/>
      <c r="G33" s="596">
        <v>155.1</v>
      </c>
      <c r="H33" s="58"/>
      <c r="I33" s="72"/>
    </row>
    <row r="34" spans="1:11" hidden="1" x14ac:dyDescent="0.2">
      <c r="A34" s="694"/>
      <c r="B34" s="712"/>
      <c r="C34" s="712"/>
      <c r="D34" s="712"/>
      <c r="E34" s="712"/>
      <c r="F34" s="712"/>
      <c r="G34" s="712"/>
      <c r="H34" s="712"/>
      <c r="I34" s="712"/>
    </row>
    <row r="35" spans="1:11" hidden="1" x14ac:dyDescent="0.2">
      <c r="A35" s="712"/>
      <c r="B35" s="712"/>
      <c r="C35" s="712"/>
      <c r="D35" s="712"/>
      <c r="E35" s="712"/>
      <c r="F35" s="712"/>
      <c r="G35" s="712"/>
      <c r="H35" s="712"/>
      <c r="I35" s="712"/>
    </row>
    <row r="36" spans="1:11" ht="42" customHeight="1" x14ac:dyDescent="0.25">
      <c r="A36" s="713" t="s">
        <v>309</v>
      </c>
      <c r="B36" s="714"/>
      <c r="C36" s="714"/>
      <c r="D36" s="714"/>
      <c r="E36" s="714"/>
      <c r="F36" s="714"/>
      <c r="G36" s="714"/>
      <c r="H36" s="714"/>
      <c r="I36" s="714"/>
    </row>
    <row r="37" spans="1:11" ht="19.5" x14ac:dyDescent="0.4">
      <c r="A37" s="46" t="s">
        <v>23</v>
      </c>
      <c r="B37" s="46" t="s">
        <v>22</v>
      </c>
      <c r="C37" s="46"/>
      <c r="D37" s="69"/>
      <c r="E37" s="5"/>
      <c r="F37" s="71"/>
      <c r="G37" s="70"/>
      <c r="H37" s="4"/>
      <c r="I37" s="4"/>
    </row>
    <row r="38" spans="1:11" ht="18.75" x14ac:dyDescent="0.4">
      <c r="A38" s="46"/>
      <c r="B38" s="46"/>
      <c r="C38" s="46"/>
      <c r="D38" s="69"/>
      <c r="F38" s="9" t="s">
        <v>21</v>
      </c>
      <c r="G38" s="68" t="s">
        <v>20</v>
      </c>
      <c r="H38" s="4"/>
      <c r="I38" s="67" t="s">
        <v>19</v>
      </c>
    </row>
    <row r="39" spans="1:11" ht="16.5" x14ac:dyDescent="0.35">
      <c r="A39" s="62" t="s">
        <v>18</v>
      </c>
      <c r="B39" s="61"/>
      <c r="C39" s="60"/>
      <c r="D39" s="61"/>
      <c r="E39" s="5"/>
      <c r="F39" s="59">
        <v>25060414</v>
      </c>
      <c r="G39" s="59">
        <v>25028952</v>
      </c>
      <c r="H39" s="58"/>
      <c r="I39" s="57">
        <f>IF(F39=0,"nerozp.",G39/F39)</f>
        <v>0.99874455386092187</v>
      </c>
      <c r="J39" s="66"/>
      <c r="K39" s="64"/>
    </row>
    <row r="40" spans="1:11" ht="16.5" x14ac:dyDescent="0.35">
      <c r="A40" s="62" t="s">
        <v>17</v>
      </c>
      <c r="B40" s="61"/>
      <c r="C40" s="60"/>
      <c r="D40" s="63"/>
      <c r="E40" s="63"/>
      <c r="F40" s="59">
        <v>1270675</v>
      </c>
      <c r="G40" s="59">
        <v>1270675</v>
      </c>
      <c r="H40" s="58"/>
      <c r="I40" s="57">
        <f>IF(F40=0,"nerozp.",G40/F40)</f>
        <v>1</v>
      </c>
      <c r="J40" s="65"/>
      <c r="K40" s="64"/>
    </row>
    <row r="41" spans="1:11" ht="16.5" x14ac:dyDescent="0.35">
      <c r="A41" s="62" t="s">
        <v>16</v>
      </c>
      <c r="B41" s="61"/>
      <c r="C41" s="60"/>
      <c r="D41" s="63"/>
      <c r="E41" s="63"/>
      <c r="F41" s="59">
        <v>0</v>
      </c>
      <c r="G41" s="59">
        <v>0</v>
      </c>
      <c r="H41" s="58"/>
      <c r="I41" s="57" t="str">
        <f>IF(F41=0,"nerozp.",G41/F41)</f>
        <v>nerozp.</v>
      </c>
    </row>
    <row r="42" spans="1:11" ht="16.5" x14ac:dyDescent="0.35">
      <c r="A42" s="62" t="s">
        <v>15</v>
      </c>
      <c r="B42" s="61"/>
      <c r="C42" s="60"/>
      <c r="D42" s="5"/>
      <c r="E42" s="5"/>
      <c r="F42" s="59">
        <v>955675</v>
      </c>
      <c r="G42" s="59">
        <v>955675</v>
      </c>
      <c r="H42" s="58"/>
      <c r="I42" s="57">
        <f>IF(F42=0,"nerozp.",G42/F42)</f>
        <v>1</v>
      </c>
    </row>
    <row r="43" spans="1:11" ht="16.5" x14ac:dyDescent="0.35">
      <c r="A43" s="62" t="s">
        <v>14</v>
      </c>
      <c r="B43" s="61"/>
      <c r="C43" s="60"/>
      <c r="D43" s="5"/>
      <c r="E43" s="5"/>
      <c r="F43" s="59">
        <v>0</v>
      </c>
      <c r="G43" s="59">
        <v>0</v>
      </c>
      <c r="H43" s="58"/>
      <c r="I43" s="57" t="str">
        <f>IF(F43=0,"nerozp.",G43/F43)</f>
        <v>nerozp.</v>
      </c>
    </row>
    <row r="44" spans="1:11" ht="14.25" x14ac:dyDescent="0.2">
      <c r="A44" s="56" t="s">
        <v>13</v>
      </c>
      <c r="B44" s="55"/>
      <c r="C44" s="54"/>
      <c r="D44" s="50"/>
      <c r="E44" s="50"/>
      <c r="F44" s="49"/>
      <c r="G44" s="49"/>
      <c r="H44" s="48"/>
      <c r="I44" s="47"/>
    </row>
    <row r="45" spans="1:11" ht="16.5" x14ac:dyDescent="0.35">
      <c r="A45" s="53"/>
      <c r="B45" s="52"/>
      <c r="C45" s="51"/>
      <c r="D45" s="50"/>
      <c r="E45" s="50"/>
      <c r="F45" s="49"/>
      <c r="G45" s="49"/>
      <c r="H45" s="48"/>
      <c r="I45" s="47"/>
    </row>
    <row r="46" spans="1:11" ht="16.5" x14ac:dyDescent="0.35">
      <c r="A46" s="53"/>
      <c r="B46" s="52"/>
      <c r="C46" s="51"/>
      <c r="D46" s="50"/>
      <c r="E46" s="50"/>
      <c r="F46" s="49"/>
      <c r="G46" s="49"/>
      <c r="H46" s="48"/>
      <c r="I46" s="47"/>
    </row>
    <row r="47" spans="1:11" ht="19.5" thickBot="1" x14ac:dyDescent="0.45">
      <c r="A47" s="46" t="s">
        <v>12</v>
      </c>
      <c r="B47" s="46" t="s">
        <v>11</v>
      </c>
      <c r="C47" s="45"/>
      <c r="D47" s="5"/>
      <c r="E47" s="5"/>
      <c r="F47" s="4"/>
      <c r="G47" s="10"/>
      <c r="H47" s="648" t="s">
        <v>10</v>
      </c>
      <c r="I47" s="649"/>
    </row>
    <row r="48" spans="1:11" ht="18.75" thickTop="1" x14ac:dyDescent="0.35">
      <c r="A48" s="44"/>
      <c r="B48" s="42"/>
      <c r="C48" s="43"/>
      <c r="D48" s="42"/>
      <c r="E48" s="41" t="s">
        <v>9</v>
      </c>
      <c r="F48" s="40" t="s">
        <v>8</v>
      </c>
      <c r="G48" s="40" t="s">
        <v>7</v>
      </c>
      <c r="H48" s="39" t="s">
        <v>6</v>
      </c>
      <c r="I48" s="38" t="s">
        <v>5</v>
      </c>
    </row>
    <row r="49" spans="1:9" x14ac:dyDescent="0.2">
      <c r="A49" s="34"/>
      <c r="B49" s="4"/>
      <c r="C49" s="4"/>
      <c r="D49" s="4"/>
      <c r="E49" s="34"/>
      <c r="F49" s="643"/>
      <c r="G49" s="37"/>
      <c r="H49" s="36">
        <v>42004</v>
      </c>
      <c r="I49" s="35">
        <v>42004</v>
      </c>
    </row>
    <row r="50" spans="1:9" x14ac:dyDescent="0.2">
      <c r="A50" s="34"/>
      <c r="B50" s="4"/>
      <c r="C50" s="4"/>
      <c r="D50" s="4"/>
      <c r="E50" s="34"/>
      <c r="F50" s="643"/>
      <c r="G50" s="33"/>
      <c r="H50" s="33"/>
      <c r="I50" s="32"/>
    </row>
    <row r="51" spans="1:9" ht="13.5" thickBot="1" x14ac:dyDescent="0.25">
      <c r="A51" s="30"/>
      <c r="B51" s="31"/>
      <c r="C51" s="31"/>
      <c r="D51" s="31"/>
      <c r="E51" s="30"/>
      <c r="F51" s="29"/>
      <c r="G51" s="29"/>
      <c r="H51" s="29"/>
      <c r="I51" s="28"/>
    </row>
    <row r="52" spans="1:9" ht="13.5" thickTop="1" x14ac:dyDescent="0.2">
      <c r="A52" s="27"/>
      <c r="B52" s="26"/>
      <c r="C52" s="26" t="s">
        <v>4</v>
      </c>
      <c r="D52" s="26"/>
      <c r="E52" s="25">
        <v>39507</v>
      </c>
      <c r="F52" s="24">
        <v>0</v>
      </c>
      <c r="G52" s="23">
        <v>0</v>
      </c>
      <c r="H52" s="23">
        <f>E52+F52-G52</f>
        <v>39507</v>
      </c>
      <c r="I52" s="22">
        <v>39507</v>
      </c>
    </row>
    <row r="53" spans="1:9" x14ac:dyDescent="0.2">
      <c r="A53" s="21"/>
      <c r="B53" s="20"/>
      <c r="C53" s="20" t="s">
        <v>3</v>
      </c>
      <c r="D53" s="20"/>
      <c r="E53" s="19">
        <v>35262.74</v>
      </c>
      <c r="F53" s="18">
        <v>250665</v>
      </c>
      <c r="G53" s="17">
        <v>246511</v>
      </c>
      <c r="H53" s="17">
        <f>E53+F53-G53</f>
        <v>39416.739999999991</v>
      </c>
      <c r="I53" s="584">
        <v>53995.74</v>
      </c>
    </row>
    <row r="54" spans="1:9" x14ac:dyDescent="0.2">
      <c r="A54" s="21"/>
      <c r="B54" s="20"/>
      <c r="C54" s="20" t="s">
        <v>2</v>
      </c>
      <c r="D54" s="20"/>
      <c r="E54" s="19">
        <v>102684.03</v>
      </c>
      <c r="F54" s="18">
        <v>128062.18</v>
      </c>
      <c r="G54" s="17">
        <v>21613.32</v>
      </c>
      <c r="H54" s="17">
        <f>E54+F54-G54</f>
        <v>209132.88999999998</v>
      </c>
      <c r="I54" s="16">
        <v>209132.89</v>
      </c>
    </row>
    <row r="55" spans="1:9" x14ac:dyDescent="0.2">
      <c r="A55" s="21"/>
      <c r="B55" s="20"/>
      <c r="C55" s="20" t="s">
        <v>1</v>
      </c>
      <c r="D55" s="20"/>
      <c r="E55" s="19">
        <v>350394.71</v>
      </c>
      <c r="F55" s="18">
        <v>1270675</v>
      </c>
      <c r="G55" s="17">
        <v>1590790.48</v>
      </c>
      <c r="H55" s="17">
        <f>E55+F55-G55</f>
        <v>30279.229999999981</v>
      </c>
      <c r="I55" s="16">
        <v>30279.23</v>
      </c>
    </row>
    <row r="56" spans="1:9" ht="18.75" thickBot="1" x14ac:dyDescent="0.4">
      <c r="A56" s="15" t="s">
        <v>0</v>
      </c>
      <c r="B56" s="14"/>
      <c r="C56" s="14"/>
      <c r="D56" s="14"/>
      <c r="E56" s="13">
        <f>SUM(E52:E55)</f>
        <v>527848.48</v>
      </c>
      <c r="F56" s="12">
        <f>SUM(F52:F55)</f>
        <v>1649402.18</v>
      </c>
      <c r="G56" s="12">
        <f>SUM(G52:G55)</f>
        <v>1858914.8</v>
      </c>
      <c r="H56" s="12">
        <f>SUM(H52:H55)</f>
        <v>318335.86</v>
      </c>
      <c r="I56" s="11">
        <f>SUM(I52:I55)</f>
        <v>332914.86</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E7:I7"/>
    <mergeCell ref="H13:I13"/>
    <mergeCell ref="H47:I47"/>
    <mergeCell ref="C33:F33"/>
    <mergeCell ref="A34:I35"/>
    <mergeCell ref="A36:I36"/>
    <mergeCell ref="A2:D2"/>
    <mergeCell ref="E3:I3"/>
    <mergeCell ref="E2:I2"/>
    <mergeCell ref="E5:I5"/>
    <mergeCell ref="E4:I4"/>
  </mergeCells>
  <conditionalFormatting sqref="I44:I46">
    <cfRule type="cellIs" dxfId="13" priority="8" stopIfTrue="1" operator="greaterThan">
      <formula>1</formula>
    </cfRule>
  </conditionalFormatting>
  <conditionalFormatting sqref="H52:H55">
    <cfRule type="cellIs" dxfId="12" priority="11" stopIfTrue="1" operator="notEqual">
      <formula>E52+F52-G52</formula>
    </cfRule>
  </conditionalFormatting>
  <conditionalFormatting sqref="I56">
    <cfRule type="cellIs" dxfId="11" priority="12" stopIfTrue="1" operator="notEqual">
      <formula>$I$52+$I$53+$I$54+$I$55</formula>
    </cfRule>
  </conditionalFormatting>
  <conditionalFormatting sqref="H56">
    <cfRule type="cellIs" dxfId="10" priority="13" stopIfTrue="1" operator="notEqual">
      <formula>E56+F56-G56</formula>
    </cfRule>
    <cfRule type="cellIs" dxfId="9" priority="14" stopIfTrue="1" operator="notEqual">
      <formula>SUM($H$52:$H$55)</formula>
    </cfRule>
  </conditionalFormatting>
  <conditionalFormatting sqref="G18 G16">
    <cfRule type="cellIs" dxfId="8" priority="15" stopIfTrue="1" operator="notEqual">
      <formula>H16+I16</formula>
    </cfRule>
  </conditionalFormatting>
  <conditionalFormatting sqref="G24">
    <cfRule type="cellIs" dxfId="7" priority="16" stopIfTrue="1" operator="notEqual">
      <formula>ROUND(H24+I24,2)</formula>
    </cfRule>
  </conditionalFormatting>
  <conditionalFormatting sqref="H24">
    <cfRule type="cellIs" dxfId="6" priority="17" stopIfTrue="1" operator="notEqual">
      <formula>$H$18-$H$16</formula>
    </cfRule>
  </conditionalFormatting>
  <conditionalFormatting sqref="G23">
    <cfRule type="cellIs" dxfId="5" priority="6" stopIfTrue="1" operator="notEqual">
      <formula>ROUND(H23+I23,2)</formula>
    </cfRule>
  </conditionalFormatting>
  <conditionalFormatting sqref="J39">
    <cfRule type="cellIs" dxfId="4" priority="4" operator="greaterThan">
      <formula>0</formula>
    </cfRule>
    <cfRule type="cellIs" dxfId="3" priority="5" operator="lessThan">
      <formula>0</formula>
    </cfRule>
  </conditionalFormatting>
  <conditionalFormatting sqref="J40">
    <cfRule type="cellIs" dxfId="2" priority="2" operator="greaterThan">
      <formula>0</formula>
    </cfRule>
    <cfRule type="cellIs" dxfId="1" priority="3" operator="lessThan">
      <formula>0</formula>
    </cfRule>
  </conditionalFormatting>
  <conditionalFormatting sqref="I24">
    <cfRule type="cellIs" dxfId="0"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topLeftCell="A10"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s="533" customFormat="1" ht="19.5" x14ac:dyDescent="0.4">
      <c r="A1" s="134" t="s">
        <v>52</v>
      </c>
      <c r="B1" s="529"/>
      <c r="C1" s="529"/>
      <c r="D1" s="529"/>
      <c r="E1" s="530"/>
      <c r="F1" s="530"/>
      <c r="G1" s="532"/>
      <c r="H1" s="532"/>
      <c r="I1" s="532"/>
    </row>
    <row r="2" spans="1:11" s="533" customFormat="1" ht="19.5" x14ac:dyDescent="0.4">
      <c r="A2" s="638" t="s">
        <v>51</v>
      </c>
      <c r="B2" s="638"/>
      <c r="C2" s="638"/>
      <c r="D2" s="638"/>
      <c r="E2" s="640" t="s">
        <v>154</v>
      </c>
      <c r="F2" s="655"/>
      <c r="G2" s="655"/>
      <c r="H2" s="655"/>
      <c r="I2" s="655"/>
      <c r="J2" s="534"/>
      <c r="K2" s="534"/>
    </row>
    <row r="3" spans="1:11" s="533" customFormat="1" ht="12" customHeight="1" x14ac:dyDescent="0.4">
      <c r="A3" s="524"/>
      <c r="B3" s="524"/>
      <c r="C3" s="524"/>
      <c r="D3" s="524"/>
      <c r="E3" s="639" t="s">
        <v>49</v>
      </c>
      <c r="F3" s="639"/>
      <c r="G3" s="639"/>
      <c r="H3" s="639"/>
      <c r="I3" s="639"/>
    </row>
    <row r="4" spans="1:11" s="533" customFormat="1" ht="15.75" x14ac:dyDescent="0.25">
      <c r="A4" s="130" t="s">
        <v>50</v>
      </c>
      <c r="B4" s="532"/>
      <c r="C4" s="532"/>
      <c r="D4" s="532"/>
      <c r="E4" s="656" t="s">
        <v>189</v>
      </c>
      <c r="F4" s="656"/>
      <c r="G4" s="656"/>
      <c r="H4" s="656"/>
      <c r="I4" s="656"/>
    </row>
    <row r="5" spans="1:11" s="533" customFormat="1" ht="9" customHeight="1" x14ac:dyDescent="0.25">
      <c r="A5" s="130"/>
      <c r="B5" s="532"/>
      <c r="C5" s="532"/>
      <c r="D5" s="532"/>
      <c r="E5" s="639" t="s">
        <v>49</v>
      </c>
      <c r="F5" s="639"/>
      <c r="G5" s="639"/>
      <c r="H5" s="639"/>
      <c r="I5" s="639"/>
    </row>
    <row r="6" spans="1:11" s="533" customFormat="1" ht="19.5" x14ac:dyDescent="0.4">
      <c r="A6" s="128" t="s">
        <v>48</v>
      </c>
      <c r="B6" s="532"/>
      <c r="C6" s="532"/>
      <c r="D6" s="532"/>
      <c r="E6" s="655" t="s">
        <v>190</v>
      </c>
      <c r="F6" s="655"/>
      <c r="G6" s="655"/>
      <c r="H6" s="128" t="s">
        <v>47</v>
      </c>
      <c r="I6" s="535" t="s">
        <v>191</v>
      </c>
    </row>
    <row r="7" spans="1:11" s="533" customFormat="1" ht="9.75" customHeight="1" x14ac:dyDescent="0.4">
      <c r="A7" s="128"/>
      <c r="B7" s="532"/>
      <c r="C7" s="532"/>
      <c r="D7" s="532"/>
      <c r="E7" s="639" t="s">
        <v>46</v>
      </c>
      <c r="F7" s="639"/>
      <c r="G7" s="639"/>
      <c r="H7" s="639"/>
      <c r="I7" s="639"/>
    </row>
    <row r="8" spans="1:11" s="533" customFormat="1" ht="7.5" customHeight="1" x14ac:dyDescent="0.4">
      <c r="A8" s="128"/>
      <c r="B8" s="532"/>
      <c r="C8" s="532"/>
      <c r="D8" s="532"/>
      <c r="E8" s="535"/>
      <c r="F8" s="535"/>
      <c r="G8" s="535"/>
      <c r="H8" s="127"/>
      <c r="I8" s="535"/>
    </row>
    <row r="9" spans="1:11" s="533" customFormat="1" ht="9.75" customHeight="1" x14ac:dyDescent="0.4">
      <c r="A9" s="128"/>
      <c r="B9" s="532"/>
      <c r="C9" s="532"/>
      <c r="D9" s="532"/>
      <c r="E9" s="535"/>
      <c r="F9" s="535"/>
      <c r="G9" s="535"/>
      <c r="H9" s="127"/>
      <c r="I9" s="535"/>
    </row>
    <row r="10" spans="1:11" s="533" customFormat="1" x14ac:dyDescent="0.2">
      <c r="A10" s="532"/>
      <c r="B10" s="532"/>
      <c r="C10" s="532"/>
      <c r="D10" s="532"/>
      <c r="E10" s="532"/>
      <c r="F10" s="532"/>
      <c r="G10" s="532"/>
      <c r="H10" s="532"/>
      <c r="I10" s="532"/>
    </row>
    <row r="11" spans="1:11" s="533" customFormat="1" ht="18.75" x14ac:dyDescent="0.4">
      <c r="A11" s="125"/>
      <c r="B11" s="536"/>
      <c r="C11" s="536"/>
      <c r="D11" s="536"/>
      <c r="E11" s="119" t="s">
        <v>45</v>
      </c>
      <c r="F11" s="119" t="s">
        <v>44</v>
      </c>
      <c r="G11" s="122" t="s">
        <v>20</v>
      </c>
      <c r="H11" s="537" t="s">
        <v>43</v>
      </c>
      <c r="I11" s="123"/>
    </row>
    <row r="12" spans="1:11" s="533" customFormat="1" ht="18.75" x14ac:dyDescent="0.4">
      <c r="A12" s="513"/>
      <c r="B12" s="513"/>
      <c r="C12" s="513"/>
      <c r="D12" s="513"/>
      <c r="E12" s="119" t="s">
        <v>42</v>
      </c>
      <c r="F12" s="119" t="s">
        <v>42</v>
      </c>
      <c r="G12" s="122" t="s">
        <v>41</v>
      </c>
      <c r="H12" s="121" t="s">
        <v>40</v>
      </c>
      <c r="I12" s="538" t="s">
        <v>39</v>
      </c>
    </row>
    <row r="13" spans="1:11" s="533" customFormat="1" ht="15" x14ac:dyDescent="0.2">
      <c r="A13" s="513"/>
      <c r="B13" s="513"/>
      <c r="C13" s="513"/>
      <c r="D13" s="513"/>
      <c r="E13" s="119" t="s">
        <v>0</v>
      </c>
      <c r="F13" s="119" t="s">
        <v>0</v>
      </c>
      <c r="G13" s="118"/>
      <c r="H13" s="646" t="s">
        <v>38</v>
      </c>
      <c r="I13" s="647"/>
    </row>
    <row r="14" spans="1:11" s="533" customFormat="1" ht="15" x14ac:dyDescent="0.2">
      <c r="A14" s="513"/>
      <c r="B14" s="513"/>
      <c r="C14" s="513"/>
      <c r="D14" s="513"/>
      <c r="E14" s="119"/>
      <c r="F14" s="119"/>
      <c r="G14" s="118"/>
      <c r="H14" s="539"/>
      <c r="I14" s="540"/>
    </row>
    <row r="15" spans="1:11" s="533" customFormat="1" ht="18.75" x14ac:dyDescent="0.4">
      <c r="A15" s="74" t="s">
        <v>37</v>
      </c>
      <c r="B15" s="74"/>
      <c r="C15" s="114"/>
      <c r="D15" s="113"/>
      <c r="E15" s="115"/>
      <c r="F15" s="115"/>
      <c r="G15" s="94"/>
      <c r="H15" s="513"/>
      <c r="I15" s="513"/>
    </row>
    <row r="16" spans="1:11" s="533" customFormat="1" ht="19.5" x14ac:dyDescent="0.4">
      <c r="A16" s="108" t="s">
        <v>36</v>
      </c>
      <c r="B16" s="74"/>
      <c r="C16" s="114"/>
      <c r="D16" s="113"/>
      <c r="E16" s="541">
        <v>27791000</v>
      </c>
      <c r="F16" s="542">
        <v>28537567</v>
      </c>
      <c r="G16" s="104">
        <f>H16+I16</f>
        <v>28597625.640000001</v>
      </c>
      <c r="H16" s="541">
        <v>28597625.640000001</v>
      </c>
      <c r="I16" s="541">
        <v>0</v>
      </c>
    </row>
    <row r="17" spans="1:9" s="533" customFormat="1" ht="14.25" x14ac:dyDescent="0.3">
      <c r="A17" s="112"/>
      <c r="B17" s="111"/>
      <c r="C17" s="111"/>
      <c r="D17" s="111"/>
      <c r="E17" s="543"/>
      <c r="F17" s="536"/>
      <c r="G17" s="532"/>
      <c r="H17" s="532"/>
      <c r="I17" s="532"/>
    </row>
    <row r="18" spans="1:9" s="533" customFormat="1" ht="19.5" x14ac:dyDescent="0.4">
      <c r="A18" s="108" t="s">
        <v>35</v>
      </c>
      <c r="B18" s="97"/>
      <c r="C18" s="97"/>
      <c r="D18" s="97"/>
      <c r="E18" s="541">
        <v>27302000</v>
      </c>
      <c r="F18" s="542">
        <v>28648567</v>
      </c>
      <c r="G18" s="104">
        <f>H18+I18</f>
        <v>28708819.950000003</v>
      </c>
      <c r="H18" s="541">
        <v>28708819.950000003</v>
      </c>
      <c r="I18" s="541">
        <v>0</v>
      </c>
    </row>
    <row r="19" spans="1:9" s="533" customFormat="1" ht="18" x14ac:dyDescent="0.35">
      <c r="A19" s="106"/>
      <c r="B19" s="97"/>
      <c r="C19" s="97"/>
      <c r="D19" s="97"/>
      <c r="E19" s="104"/>
      <c r="F19" s="105"/>
      <c r="G19" s="104"/>
      <c r="H19" s="103"/>
      <c r="I19" s="103"/>
    </row>
    <row r="20" spans="1:9" s="533" customFormat="1" ht="18" hidden="1" x14ac:dyDescent="0.35">
      <c r="A20" s="102"/>
      <c r="B20" s="101"/>
      <c r="C20" s="101"/>
      <c r="D20" s="101"/>
      <c r="E20" s="97"/>
      <c r="F20" s="97"/>
      <c r="G20" s="97"/>
      <c r="H20" s="100"/>
      <c r="I20" s="100"/>
    </row>
    <row r="21" spans="1:9" s="533" customFormat="1" ht="19.5" x14ac:dyDescent="0.4">
      <c r="A21" s="99" t="s">
        <v>34</v>
      </c>
      <c r="B21" s="95"/>
      <c r="C21" s="95"/>
      <c r="D21" s="95"/>
      <c r="E21" s="95"/>
      <c r="F21" s="95"/>
      <c r="G21" s="98"/>
      <c r="H21" s="97"/>
      <c r="I21" s="97"/>
    </row>
    <row r="22" spans="1:9" s="533" customFormat="1" ht="18" x14ac:dyDescent="0.35">
      <c r="A22" s="95"/>
      <c r="B22" s="95"/>
      <c r="C22" s="96" t="s">
        <v>33</v>
      </c>
      <c r="D22" s="95"/>
      <c r="E22" s="95"/>
      <c r="F22" s="95"/>
      <c r="G22" s="541">
        <f>H22+I22</f>
        <v>0</v>
      </c>
      <c r="H22" s="541">
        <v>0</v>
      </c>
      <c r="I22" s="541">
        <v>0</v>
      </c>
    </row>
    <row r="23" spans="1:9" s="533" customFormat="1" ht="18" x14ac:dyDescent="0.25">
      <c r="A23" s="94"/>
      <c r="B23" s="92"/>
      <c r="C23" s="93"/>
      <c r="D23" s="92"/>
      <c r="E23" s="92"/>
      <c r="F23" s="92"/>
      <c r="G23" s="91"/>
      <c r="H23" s="541"/>
      <c r="I23" s="541"/>
    </row>
    <row r="24" spans="1:9" s="533" customFormat="1" ht="22.5" x14ac:dyDescent="0.45">
      <c r="A24" s="74" t="s">
        <v>32</v>
      </c>
      <c r="B24" s="89"/>
      <c r="C24" s="90"/>
      <c r="D24" s="89"/>
      <c r="E24" s="89"/>
      <c r="F24" s="89"/>
      <c r="G24" s="88">
        <f>ROUND(G18-G16-G22,2)</f>
        <v>111194.31</v>
      </c>
      <c r="H24" s="87">
        <f>H18-H16-H22</f>
        <v>111194.31000000238</v>
      </c>
      <c r="I24" s="87">
        <f>I18-I16-I22</f>
        <v>0</v>
      </c>
    </row>
    <row r="25" spans="1:9" s="533" customFormat="1" ht="15" x14ac:dyDescent="0.3">
      <c r="A25" s="525" t="s">
        <v>31</v>
      </c>
      <c r="B25" s="525"/>
      <c r="C25" s="525"/>
      <c r="D25" s="525"/>
      <c r="E25" s="525"/>
      <c r="F25" s="525"/>
      <c r="G25" s="85">
        <v>0</v>
      </c>
      <c r="H25" s="532"/>
      <c r="I25" s="532"/>
    </row>
    <row r="26" spans="1:9" s="533" customFormat="1" ht="15" x14ac:dyDescent="0.3">
      <c r="A26" s="86" t="s">
        <v>30</v>
      </c>
      <c r="B26" s="86"/>
      <c r="C26" s="86"/>
      <c r="D26" s="86"/>
      <c r="E26" s="86"/>
      <c r="F26" s="86"/>
      <c r="G26" s="85">
        <v>111194.31</v>
      </c>
      <c r="H26" s="513"/>
      <c r="I26" s="532"/>
    </row>
    <row r="27" spans="1:9" s="533" customFormat="1" x14ac:dyDescent="0.2">
      <c r="A27" s="532"/>
      <c r="B27" s="532"/>
      <c r="C27" s="532"/>
      <c r="D27" s="532"/>
      <c r="E27" s="532"/>
      <c r="F27" s="532"/>
      <c r="G27" s="532"/>
      <c r="H27" s="532"/>
      <c r="I27" s="532"/>
    </row>
    <row r="28" spans="1:9" s="533" customFormat="1" ht="19.5" x14ac:dyDescent="0.4">
      <c r="A28" s="46" t="s">
        <v>29</v>
      </c>
      <c r="B28" s="84" t="s">
        <v>28</v>
      </c>
      <c r="C28" s="84"/>
      <c r="D28" s="60"/>
      <c r="E28" s="60"/>
      <c r="F28" s="544"/>
      <c r="G28" s="83"/>
      <c r="H28" s="501"/>
      <c r="I28" s="544"/>
    </row>
    <row r="29" spans="1:9" s="533" customFormat="1" ht="18.75" x14ac:dyDescent="0.4">
      <c r="A29" s="74"/>
      <c r="B29" s="74"/>
      <c r="C29" s="78" t="s">
        <v>27</v>
      </c>
      <c r="D29" s="77"/>
      <c r="E29" s="76"/>
      <c r="F29" s="532"/>
      <c r="G29" s="73">
        <f>G30+G31</f>
        <v>0</v>
      </c>
      <c r="H29" s="501"/>
      <c r="I29" s="513"/>
    </row>
    <row r="30" spans="1:9" s="533" customFormat="1" ht="18.75" x14ac:dyDescent="0.4">
      <c r="A30" s="74"/>
      <c r="B30" s="74"/>
      <c r="C30" s="78"/>
      <c r="D30" s="77"/>
      <c r="E30" s="82" t="s">
        <v>26</v>
      </c>
      <c r="F30" s="513" t="s">
        <v>4</v>
      </c>
      <c r="G30" s="545">
        <v>0</v>
      </c>
      <c r="H30" s="501"/>
      <c r="I30" s="513"/>
    </row>
    <row r="31" spans="1:9" s="533" customFormat="1" ht="18.75" x14ac:dyDescent="0.4">
      <c r="A31" s="74"/>
      <c r="B31" s="74"/>
      <c r="C31" s="78"/>
      <c r="D31" s="77"/>
      <c r="E31" s="76"/>
      <c r="F31" s="546" t="s">
        <v>2</v>
      </c>
      <c r="G31" s="541">
        <v>0</v>
      </c>
      <c r="H31" s="501"/>
      <c r="I31" s="513"/>
    </row>
    <row r="32" spans="1:9" s="533" customFormat="1" ht="18.75" x14ac:dyDescent="0.4">
      <c r="A32" s="74"/>
      <c r="B32" s="74"/>
      <c r="C32" s="78" t="s">
        <v>25</v>
      </c>
      <c r="D32" s="77"/>
      <c r="E32" s="76"/>
      <c r="F32" s="513"/>
      <c r="G32" s="547">
        <f>G26</f>
        <v>111194.31</v>
      </c>
      <c r="H32" s="501"/>
      <c r="I32" s="513"/>
    </row>
    <row r="33" spans="1:11" s="533" customFormat="1" ht="18.75" x14ac:dyDescent="0.4">
      <c r="A33" s="74"/>
      <c r="B33" s="74" t="s">
        <v>24</v>
      </c>
      <c r="C33" s="650" t="s">
        <v>308</v>
      </c>
      <c r="D33" s="651"/>
      <c r="E33" s="651"/>
      <c r="F33" s="651"/>
      <c r="G33" s="73">
        <v>0</v>
      </c>
      <c r="H33" s="501"/>
      <c r="I33" s="513"/>
    </row>
    <row r="34" spans="1:11" s="533" customFormat="1" x14ac:dyDescent="0.2">
      <c r="A34" s="664" t="s">
        <v>309</v>
      </c>
      <c r="B34" s="665"/>
      <c r="C34" s="665"/>
      <c r="D34" s="665"/>
      <c r="E34" s="665"/>
      <c r="F34" s="665"/>
      <c r="G34" s="665"/>
      <c r="H34" s="665"/>
      <c r="I34" s="665"/>
    </row>
    <row r="35" spans="1:11" s="533" customFormat="1" x14ac:dyDescent="0.2">
      <c r="A35" s="665"/>
      <c r="B35" s="665"/>
      <c r="C35" s="665"/>
      <c r="D35" s="665"/>
      <c r="E35" s="665"/>
      <c r="F35" s="665"/>
      <c r="G35" s="665"/>
      <c r="H35" s="665"/>
      <c r="I35" s="665"/>
    </row>
    <row r="36" spans="1:11" s="533" customFormat="1" x14ac:dyDescent="0.2">
      <c r="A36" s="665"/>
      <c r="B36" s="665"/>
      <c r="C36" s="665"/>
      <c r="D36" s="665"/>
      <c r="E36" s="665"/>
      <c r="F36" s="665"/>
      <c r="G36" s="665"/>
      <c r="H36" s="665"/>
      <c r="I36" s="665"/>
    </row>
    <row r="37" spans="1:11" s="533" customFormat="1" ht="19.5" x14ac:dyDescent="0.4">
      <c r="A37" s="46" t="s">
        <v>23</v>
      </c>
      <c r="B37" s="46" t="s">
        <v>22</v>
      </c>
      <c r="C37" s="46"/>
      <c r="D37" s="69"/>
      <c r="E37" s="5"/>
      <c r="F37" s="71"/>
      <c r="G37" s="70"/>
      <c r="H37" s="544"/>
      <c r="I37" s="544"/>
    </row>
    <row r="38" spans="1:11" s="533" customFormat="1" ht="18.75" x14ac:dyDescent="0.4">
      <c r="A38" s="46"/>
      <c r="B38" s="46"/>
      <c r="C38" s="46"/>
      <c r="D38" s="69"/>
      <c r="E38" s="532"/>
      <c r="F38" s="549" t="s">
        <v>21</v>
      </c>
      <c r="G38" s="68" t="s">
        <v>20</v>
      </c>
      <c r="H38" s="544"/>
      <c r="I38" s="550" t="s">
        <v>19</v>
      </c>
    </row>
    <row r="39" spans="1:11" s="533" customFormat="1" ht="16.5" x14ac:dyDescent="0.35">
      <c r="A39" s="551" t="s">
        <v>18</v>
      </c>
      <c r="B39" s="61"/>
      <c r="C39" s="60"/>
      <c r="D39" s="61"/>
      <c r="E39" s="5"/>
      <c r="F39" s="552">
        <v>14086000</v>
      </c>
      <c r="G39" s="552">
        <v>14318423</v>
      </c>
      <c r="H39" s="501"/>
      <c r="I39" s="553">
        <f>IF(F39=0,"nerozp.",G39/F39)</f>
        <v>1.0165002839698991</v>
      </c>
      <c r="J39" s="66"/>
      <c r="K39" s="554"/>
    </row>
    <row r="40" spans="1:11" s="533" customFormat="1" ht="16.5" x14ac:dyDescent="0.35">
      <c r="A40" s="551" t="s">
        <v>17</v>
      </c>
      <c r="B40" s="61"/>
      <c r="C40" s="60"/>
      <c r="D40" s="63"/>
      <c r="E40" s="63"/>
      <c r="F40" s="552">
        <v>1227567</v>
      </c>
      <c r="G40" s="552">
        <v>1227567</v>
      </c>
      <c r="H40" s="501"/>
      <c r="I40" s="553">
        <f>IF(F40=0,"nerozp.",G40/F40)</f>
        <v>1</v>
      </c>
      <c r="J40" s="65"/>
      <c r="K40" s="554"/>
    </row>
    <row r="41" spans="1:11" s="533" customFormat="1" ht="16.5" x14ac:dyDescent="0.35">
      <c r="A41" s="551" t="s">
        <v>16</v>
      </c>
      <c r="B41" s="61"/>
      <c r="C41" s="60"/>
      <c r="D41" s="63"/>
      <c r="E41" s="63"/>
      <c r="F41" s="552">
        <v>0</v>
      </c>
      <c r="G41" s="552">
        <v>0</v>
      </c>
      <c r="H41" s="501"/>
      <c r="I41" s="553" t="str">
        <f>IF(F41=0,"nerozp.",G41/F41)</f>
        <v>nerozp.</v>
      </c>
    </row>
    <row r="42" spans="1:11" s="533" customFormat="1" ht="16.5" x14ac:dyDescent="0.35">
      <c r="A42" s="551" t="s">
        <v>15</v>
      </c>
      <c r="B42" s="61"/>
      <c r="C42" s="60"/>
      <c r="D42" s="5"/>
      <c r="E42" s="5"/>
      <c r="F42" s="552">
        <v>965567</v>
      </c>
      <c r="G42" s="552">
        <v>965567</v>
      </c>
      <c r="H42" s="501"/>
      <c r="I42" s="553">
        <f>IF(F42=0,"nerozp.",G42/F42)</f>
        <v>1</v>
      </c>
    </row>
    <row r="43" spans="1:11" s="533" customFormat="1" ht="16.5" x14ac:dyDescent="0.35">
      <c r="A43" s="551" t="s">
        <v>14</v>
      </c>
      <c r="B43" s="61"/>
      <c r="C43" s="60"/>
      <c r="D43" s="5"/>
      <c r="E43" s="5"/>
      <c r="F43" s="552">
        <v>0</v>
      </c>
      <c r="G43" s="552">
        <v>0</v>
      </c>
      <c r="H43" s="501"/>
      <c r="I43" s="553" t="str">
        <f>IF(F43=0,"nerozp.",G43/F43)</f>
        <v>nerozp.</v>
      </c>
    </row>
    <row r="44" spans="1:11" s="533" customFormat="1" ht="14.25" x14ac:dyDescent="0.2">
      <c r="A44" s="521" t="s">
        <v>13</v>
      </c>
      <c r="B44" s="55"/>
      <c r="C44" s="54"/>
      <c r="D44" s="50"/>
      <c r="E44" s="50"/>
      <c r="F44" s="555"/>
      <c r="G44" s="555"/>
      <c r="H44" s="556"/>
      <c r="I44" s="557"/>
    </row>
    <row r="45" spans="1:11" s="533" customFormat="1" x14ac:dyDescent="0.2">
      <c r="A45" s="558"/>
      <c r="B45" s="652" t="s">
        <v>316</v>
      </c>
      <c r="C45" s="653"/>
      <c r="D45" s="653"/>
      <c r="E45" s="653"/>
      <c r="F45" s="653"/>
      <c r="G45" s="653"/>
      <c r="H45" s="653"/>
      <c r="I45" s="653"/>
    </row>
    <row r="46" spans="1:11" s="533" customFormat="1" x14ac:dyDescent="0.2">
      <c r="A46" s="558"/>
      <c r="B46" s="654"/>
      <c r="C46" s="654"/>
      <c r="D46" s="654"/>
      <c r="E46" s="654"/>
      <c r="F46" s="654"/>
      <c r="G46" s="654"/>
      <c r="H46" s="654"/>
      <c r="I46" s="654"/>
    </row>
    <row r="47" spans="1:11" s="533" customFormat="1" ht="19.5" thickBot="1" x14ac:dyDescent="0.45">
      <c r="A47" s="46" t="s">
        <v>12</v>
      </c>
      <c r="B47" s="46" t="s">
        <v>11</v>
      </c>
      <c r="C47" s="45"/>
      <c r="D47" s="5"/>
      <c r="E47" s="5"/>
      <c r="F47" s="544"/>
      <c r="G47" s="10"/>
      <c r="H47" s="658" t="s">
        <v>10</v>
      </c>
      <c r="I47" s="659"/>
    </row>
    <row r="48" spans="1:11" s="533" customFormat="1" ht="18.75" thickTop="1" x14ac:dyDescent="0.35">
      <c r="A48" s="44"/>
      <c r="B48" s="559"/>
      <c r="C48" s="43"/>
      <c r="D48" s="559"/>
      <c r="E48" s="41" t="s">
        <v>9</v>
      </c>
      <c r="F48" s="560" t="s">
        <v>8</v>
      </c>
      <c r="G48" s="560" t="s">
        <v>7</v>
      </c>
      <c r="H48" s="561" t="s">
        <v>6</v>
      </c>
      <c r="I48" s="562" t="s">
        <v>5</v>
      </c>
    </row>
    <row r="49" spans="1:9" s="533" customFormat="1" x14ac:dyDescent="0.2">
      <c r="A49" s="563"/>
      <c r="B49" s="544"/>
      <c r="C49" s="544"/>
      <c r="D49" s="544"/>
      <c r="E49" s="563"/>
      <c r="F49" s="657"/>
      <c r="G49" s="564"/>
      <c r="H49" s="565">
        <v>42004</v>
      </c>
      <c r="I49" s="566">
        <v>42004</v>
      </c>
    </row>
    <row r="50" spans="1:9" s="533" customFormat="1" x14ac:dyDescent="0.2">
      <c r="A50" s="563"/>
      <c r="B50" s="544"/>
      <c r="C50" s="544"/>
      <c r="D50" s="544"/>
      <c r="E50" s="563"/>
      <c r="F50" s="657"/>
      <c r="G50" s="567"/>
      <c r="H50" s="567"/>
      <c r="I50" s="568"/>
    </row>
    <row r="51" spans="1:9" s="533" customFormat="1" ht="13.5" thickBot="1" x14ac:dyDescent="0.25">
      <c r="A51" s="569"/>
      <c r="B51" s="570"/>
      <c r="C51" s="570"/>
      <c r="D51" s="570"/>
      <c r="E51" s="569"/>
      <c r="F51" s="571"/>
      <c r="G51" s="571"/>
      <c r="H51" s="571"/>
      <c r="I51" s="572"/>
    </row>
    <row r="52" spans="1:9" s="533" customFormat="1" ht="13.5" thickTop="1" x14ac:dyDescent="0.2">
      <c r="A52" s="573"/>
      <c r="B52" s="574"/>
      <c r="C52" s="574" t="s">
        <v>4</v>
      </c>
      <c r="D52" s="574"/>
      <c r="E52" s="575">
        <v>2000.95</v>
      </c>
      <c r="F52" s="576">
        <v>0</v>
      </c>
      <c r="G52" s="577">
        <v>0</v>
      </c>
      <c r="H52" s="577">
        <f>E52+F52-G52</f>
        <v>2000.95</v>
      </c>
      <c r="I52" s="578">
        <v>2000.95</v>
      </c>
    </row>
    <row r="53" spans="1:9" s="533" customFormat="1" x14ac:dyDescent="0.2">
      <c r="A53" s="579"/>
      <c r="B53" s="580"/>
      <c r="C53" s="580" t="s">
        <v>3</v>
      </c>
      <c r="D53" s="580"/>
      <c r="E53" s="581">
        <v>24957.13</v>
      </c>
      <c r="F53" s="582">
        <v>143827</v>
      </c>
      <c r="G53" s="583">
        <v>102167</v>
      </c>
      <c r="H53" s="583">
        <f>E53+F53-G53</f>
        <v>66617.13</v>
      </c>
      <c r="I53" s="584">
        <v>58557.13</v>
      </c>
    </row>
    <row r="54" spans="1:9" s="533" customFormat="1" x14ac:dyDescent="0.2">
      <c r="A54" s="579"/>
      <c r="B54" s="580"/>
      <c r="C54" s="580" t="s">
        <v>2</v>
      </c>
      <c r="D54" s="580"/>
      <c r="E54" s="581">
        <v>212503.73</v>
      </c>
      <c r="F54" s="582">
        <v>39018.9</v>
      </c>
      <c r="G54" s="583">
        <v>64406.96</v>
      </c>
      <c r="H54" s="583">
        <f>E54+F54-G54</f>
        <v>187115.67</v>
      </c>
      <c r="I54" s="584">
        <v>187115.66999999998</v>
      </c>
    </row>
    <row r="55" spans="1:9" s="533" customFormat="1" x14ac:dyDescent="0.2">
      <c r="A55" s="579"/>
      <c r="B55" s="580"/>
      <c r="C55" s="580" t="s">
        <v>1</v>
      </c>
      <c r="D55" s="580"/>
      <c r="E55" s="581">
        <v>224819.6</v>
      </c>
      <c r="F55" s="582">
        <v>1227567</v>
      </c>
      <c r="G55" s="583">
        <v>1373196</v>
      </c>
      <c r="H55" s="583">
        <f>E55+F55-G55</f>
        <v>79190.600000000093</v>
      </c>
      <c r="I55" s="584">
        <v>79190.600000000006</v>
      </c>
    </row>
    <row r="56" spans="1:9" s="533" customFormat="1" ht="18.75" thickBot="1" x14ac:dyDescent="0.4">
      <c r="A56" s="15" t="s">
        <v>0</v>
      </c>
      <c r="B56" s="14"/>
      <c r="C56" s="14"/>
      <c r="D56" s="14"/>
      <c r="E56" s="13">
        <f>SUM(E52:E55)</f>
        <v>464281.41000000003</v>
      </c>
      <c r="F56" s="12">
        <f>SUM(F52:F55)</f>
        <v>1410412.9</v>
      </c>
      <c r="G56" s="12">
        <f>SUM(G52:G55)</f>
        <v>1539769.96</v>
      </c>
      <c r="H56" s="12">
        <f>SUM(H52:H55)</f>
        <v>334924.35000000009</v>
      </c>
      <c r="I56" s="11">
        <f>SUM(I52:I55)</f>
        <v>326864.34999999998</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403" priority="8" stopIfTrue="1" operator="greaterThan">
      <formula>1</formula>
    </cfRule>
  </conditionalFormatting>
  <conditionalFormatting sqref="H52:H55">
    <cfRule type="cellIs" dxfId="402" priority="11" stopIfTrue="1" operator="notEqual">
      <formula>E52+F52-G52</formula>
    </cfRule>
  </conditionalFormatting>
  <conditionalFormatting sqref="I56">
    <cfRule type="cellIs" dxfId="401" priority="12" stopIfTrue="1" operator="notEqual">
      <formula>$I$52+$I$53+$I$54+$I$55</formula>
    </cfRule>
  </conditionalFormatting>
  <conditionalFormatting sqref="H56">
    <cfRule type="cellIs" dxfId="400" priority="13" stopIfTrue="1" operator="notEqual">
      <formula>E56+F56-G56</formula>
    </cfRule>
    <cfRule type="cellIs" dxfId="399" priority="14" stopIfTrue="1" operator="notEqual">
      <formula>SUM($H$52:$H$55)</formula>
    </cfRule>
  </conditionalFormatting>
  <conditionalFormatting sqref="G18 G16">
    <cfRule type="cellIs" dxfId="398" priority="15" stopIfTrue="1" operator="notEqual">
      <formula>H16+I16</formula>
    </cfRule>
  </conditionalFormatting>
  <conditionalFormatting sqref="G24">
    <cfRule type="cellIs" dxfId="397" priority="16" stopIfTrue="1" operator="notEqual">
      <formula>ROUND(H24+I24,2)</formula>
    </cfRule>
  </conditionalFormatting>
  <conditionalFormatting sqref="H24">
    <cfRule type="cellIs" dxfId="396" priority="17" stopIfTrue="1" operator="notEqual">
      <formula>$H$18-$H$16</formula>
    </cfRule>
  </conditionalFormatting>
  <conditionalFormatting sqref="G23">
    <cfRule type="cellIs" dxfId="395" priority="6" stopIfTrue="1" operator="notEqual">
      <formula>ROUND(H23+I23,2)</formula>
    </cfRule>
  </conditionalFormatting>
  <conditionalFormatting sqref="J39">
    <cfRule type="cellIs" dxfId="394" priority="4" operator="greaterThan">
      <formula>0</formula>
    </cfRule>
    <cfRule type="cellIs" dxfId="393" priority="5" operator="lessThan">
      <formula>0</formula>
    </cfRule>
  </conditionalFormatting>
  <conditionalFormatting sqref="J40">
    <cfRule type="cellIs" dxfId="392" priority="2" operator="greaterThan">
      <formula>0</formula>
    </cfRule>
    <cfRule type="cellIs" dxfId="391" priority="3" operator="lessThan">
      <formula>0</formula>
    </cfRule>
  </conditionalFormatting>
  <conditionalFormatting sqref="I24">
    <cfRule type="cellIs" dxfId="390"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2" width="9.140625" style="1"/>
    <col min="13" max="13" width="9.42578125" style="1" bestFit="1" customWidth="1"/>
    <col min="14" max="16384" width="9.140625" style="1"/>
  </cols>
  <sheetData>
    <row r="1" spans="1:11" s="533" customFormat="1" ht="19.5" x14ac:dyDescent="0.4">
      <c r="A1" s="134" t="s">
        <v>52</v>
      </c>
      <c r="B1" s="529"/>
      <c r="C1" s="529"/>
      <c r="D1" s="529"/>
      <c r="E1" s="530"/>
      <c r="F1" s="530"/>
      <c r="G1" s="532"/>
      <c r="H1" s="532"/>
      <c r="I1" s="532"/>
    </row>
    <row r="2" spans="1:11" s="533" customFormat="1" ht="19.5" x14ac:dyDescent="0.4">
      <c r="A2" s="638" t="s">
        <v>51</v>
      </c>
      <c r="B2" s="638"/>
      <c r="C2" s="638"/>
      <c r="D2" s="638"/>
      <c r="E2" s="640" t="s">
        <v>192</v>
      </c>
      <c r="F2" s="655"/>
      <c r="G2" s="655"/>
      <c r="H2" s="655"/>
      <c r="I2" s="655"/>
      <c r="J2" s="534"/>
      <c r="K2" s="534"/>
    </row>
    <row r="3" spans="1:11" s="533" customFormat="1" ht="12" customHeight="1" x14ac:dyDescent="0.4">
      <c r="A3" s="524"/>
      <c r="B3" s="524"/>
      <c r="C3" s="524"/>
      <c r="D3" s="524"/>
      <c r="E3" s="639" t="s">
        <v>49</v>
      </c>
      <c r="F3" s="639"/>
      <c r="G3" s="639"/>
      <c r="H3" s="639"/>
      <c r="I3" s="639"/>
    </row>
    <row r="4" spans="1:11" s="533" customFormat="1" ht="15.75" x14ac:dyDescent="0.25">
      <c r="A4" s="130" t="s">
        <v>50</v>
      </c>
      <c r="B4" s="532"/>
      <c r="C4" s="532"/>
      <c r="D4" s="532"/>
      <c r="E4" s="656" t="s">
        <v>193</v>
      </c>
      <c r="F4" s="656"/>
      <c r="G4" s="656"/>
      <c r="H4" s="656"/>
      <c r="I4" s="656"/>
    </row>
    <row r="5" spans="1:11" s="533" customFormat="1" ht="9" customHeight="1" x14ac:dyDescent="0.25">
      <c r="A5" s="130"/>
      <c r="B5" s="532"/>
      <c r="C5" s="532"/>
      <c r="D5" s="532"/>
      <c r="E5" s="639" t="s">
        <v>49</v>
      </c>
      <c r="F5" s="639"/>
      <c r="G5" s="639"/>
      <c r="H5" s="639"/>
      <c r="I5" s="639"/>
    </row>
    <row r="6" spans="1:11" s="533" customFormat="1" ht="19.5" x14ac:dyDescent="0.4">
      <c r="A6" s="128" t="s">
        <v>48</v>
      </c>
      <c r="B6" s="532"/>
      <c r="C6" s="532"/>
      <c r="D6" s="532"/>
      <c r="E6" s="655" t="s">
        <v>194</v>
      </c>
      <c r="F6" s="655"/>
      <c r="G6" s="655"/>
      <c r="H6" s="128" t="s">
        <v>47</v>
      </c>
      <c r="I6" s="535" t="s">
        <v>195</v>
      </c>
    </row>
    <row r="7" spans="1:11" s="533" customFormat="1" ht="9.75" customHeight="1" x14ac:dyDescent="0.4">
      <c r="A7" s="128"/>
      <c r="B7" s="532"/>
      <c r="C7" s="532"/>
      <c r="D7" s="532"/>
      <c r="E7" s="639" t="s">
        <v>46</v>
      </c>
      <c r="F7" s="639"/>
      <c r="G7" s="639"/>
      <c r="H7" s="639"/>
      <c r="I7" s="639"/>
    </row>
    <row r="8" spans="1:11" s="533" customFormat="1" ht="7.5" customHeight="1" x14ac:dyDescent="0.4">
      <c r="A8" s="128"/>
      <c r="B8" s="532"/>
      <c r="C8" s="532"/>
      <c r="D8" s="532"/>
      <c r="E8" s="535"/>
      <c r="F8" s="535"/>
      <c r="G8" s="535"/>
      <c r="H8" s="127"/>
      <c r="I8" s="535"/>
    </row>
    <row r="9" spans="1:11" s="533" customFormat="1" ht="9.75" customHeight="1" x14ac:dyDescent="0.4">
      <c r="A9" s="128"/>
      <c r="B9" s="532"/>
      <c r="C9" s="532"/>
      <c r="D9" s="532"/>
      <c r="E9" s="535"/>
      <c r="F9" s="535"/>
      <c r="G9" s="535"/>
      <c r="H9" s="127"/>
      <c r="I9" s="535"/>
    </row>
    <row r="10" spans="1:11" s="533" customFormat="1" x14ac:dyDescent="0.2">
      <c r="A10" s="532"/>
      <c r="B10" s="532"/>
      <c r="C10" s="532"/>
      <c r="D10" s="532"/>
      <c r="E10" s="532"/>
      <c r="F10" s="532"/>
      <c r="G10" s="532"/>
      <c r="H10" s="532"/>
      <c r="I10" s="532"/>
    </row>
    <row r="11" spans="1:11" s="533" customFormat="1" ht="18.75" x14ac:dyDescent="0.4">
      <c r="A11" s="125"/>
      <c r="B11" s="536"/>
      <c r="C11" s="536"/>
      <c r="D11" s="536"/>
      <c r="E11" s="119" t="s">
        <v>45</v>
      </c>
      <c r="F11" s="119" t="s">
        <v>44</v>
      </c>
      <c r="G11" s="122" t="s">
        <v>20</v>
      </c>
      <c r="H11" s="537" t="s">
        <v>43</v>
      </c>
      <c r="I11" s="123"/>
    </row>
    <row r="12" spans="1:11" s="533" customFormat="1" ht="18.75" x14ac:dyDescent="0.4">
      <c r="A12" s="513"/>
      <c r="B12" s="513"/>
      <c r="C12" s="513"/>
      <c r="D12" s="513"/>
      <c r="E12" s="119" t="s">
        <v>42</v>
      </c>
      <c r="F12" s="119" t="s">
        <v>42</v>
      </c>
      <c r="G12" s="122" t="s">
        <v>41</v>
      </c>
      <c r="H12" s="121" t="s">
        <v>40</v>
      </c>
      <c r="I12" s="538" t="s">
        <v>39</v>
      </c>
    </row>
    <row r="13" spans="1:11" s="533" customFormat="1" ht="15" x14ac:dyDescent="0.2">
      <c r="A13" s="513"/>
      <c r="B13" s="513"/>
      <c r="C13" s="513"/>
      <c r="D13" s="513"/>
      <c r="E13" s="119" t="s">
        <v>0</v>
      </c>
      <c r="F13" s="119" t="s">
        <v>0</v>
      </c>
      <c r="G13" s="118"/>
      <c r="H13" s="646" t="s">
        <v>38</v>
      </c>
      <c r="I13" s="647"/>
    </row>
    <row r="14" spans="1:11" s="533" customFormat="1" ht="15" x14ac:dyDescent="0.2">
      <c r="A14" s="513"/>
      <c r="B14" s="513"/>
      <c r="C14" s="513"/>
      <c r="D14" s="513"/>
      <c r="E14" s="119"/>
      <c r="F14" s="119"/>
      <c r="G14" s="118"/>
      <c r="H14" s="539"/>
      <c r="I14" s="540"/>
    </row>
    <row r="15" spans="1:11" s="533" customFormat="1" ht="18.75" x14ac:dyDescent="0.4">
      <c r="A15" s="74" t="s">
        <v>37</v>
      </c>
      <c r="B15" s="74"/>
      <c r="C15" s="114"/>
      <c r="D15" s="113"/>
      <c r="E15" s="115"/>
      <c r="F15" s="115"/>
      <c r="G15" s="94"/>
      <c r="H15" s="513"/>
      <c r="I15" s="513"/>
    </row>
    <row r="16" spans="1:11" s="533" customFormat="1" ht="19.5" x14ac:dyDescent="0.4">
      <c r="A16" s="108" t="s">
        <v>36</v>
      </c>
      <c r="B16" s="74"/>
      <c r="C16" s="114"/>
      <c r="D16" s="113"/>
      <c r="E16" s="541">
        <v>4090000</v>
      </c>
      <c r="F16" s="542">
        <v>4143100</v>
      </c>
      <c r="G16" s="104">
        <f>H16+I16</f>
        <v>4116089.54</v>
      </c>
      <c r="H16" s="541">
        <v>4116089.54</v>
      </c>
      <c r="I16" s="541">
        <v>0</v>
      </c>
    </row>
    <row r="17" spans="1:9" s="533" customFormat="1" ht="14.25" x14ac:dyDescent="0.3">
      <c r="A17" s="112"/>
      <c r="B17" s="111"/>
      <c r="C17" s="111"/>
      <c r="D17" s="111"/>
      <c r="E17" s="543"/>
      <c r="F17" s="536"/>
      <c r="G17" s="532"/>
      <c r="H17" s="532"/>
      <c r="I17" s="532"/>
    </row>
    <row r="18" spans="1:9" s="533" customFormat="1" ht="19.5" x14ac:dyDescent="0.4">
      <c r="A18" s="108" t="s">
        <v>35</v>
      </c>
      <c r="B18" s="97"/>
      <c r="C18" s="97"/>
      <c r="D18" s="97"/>
      <c r="E18" s="541">
        <v>4647000</v>
      </c>
      <c r="F18" s="542">
        <v>4143100</v>
      </c>
      <c r="G18" s="104">
        <f>H18+I18</f>
        <v>4116089.54</v>
      </c>
      <c r="H18" s="541">
        <v>4116089.54</v>
      </c>
      <c r="I18" s="541">
        <v>0</v>
      </c>
    </row>
    <row r="19" spans="1:9" s="533" customFormat="1" ht="18" x14ac:dyDescent="0.35">
      <c r="A19" s="106"/>
      <c r="B19" s="97"/>
      <c r="C19" s="97"/>
      <c r="D19" s="97"/>
      <c r="E19" s="104"/>
      <c r="F19" s="105"/>
      <c r="G19" s="104"/>
      <c r="H19" s="103"/>
      <c r="I19" s="103"/>
    </row>
    <row r="20" spans="1:9" s="533" customFormat="1" ht="18" hidden="1" x14ac:dyDescent="0.35">
      <c r="A20" s="102"/>
      <c r="B20" s="101"/>
      <c r="C20" s="101"/>
      <c r="D20" s="101"/>
      <c r="E20" s="97"/>
      <c r="F20" s="97"/>
      <c r="G20" s="97"/>
      <c r="H20" s="100"/>
      <c r="I20" s="100"/>
    </row>
    <row r="21" spans="1:9" s="533" customFormat="1" ht="19.5" x14ac:dyDescent="0.4">
      <c r="A21" s="99" t="s">
        <v>34</v>
      </c>
      <c r="B21" s="95"/>
      <c r="C21" s="95"/>
      <c r="D21" s="95"/>
      <c r="E21" s="95"/>
      <c r="F21" s="95"/>
      <c r="G21" s="98"/>
      <c r="H21" s="97"/>
      <c r="I21" s="97"/>
    </row>
    <row r="22" spans="1:9" s="533" customFormat="1" ht="18" x14ac:dyDescent="0.35">
      <c r="A22" s="95"/>
      <c r="B22" s="95"/>
      <c r="C22" s="96" t="s">
        <v>33</v>
      </c>
      <c r="D22" s="95"/>
      <c r="E22" s="95"/>
      <c r="F22" s="95"/>
      <c r="G22" s="541">
        <f>H22+I22</f>
        <v>0</v>
      </c>
      <c r="H22" s="541">
        <v>0</v>
      </c>
      <c r="I22" s="541">
        <v>0</v>
      </c>
    </row>
    <row r="23" spans="1:9" s="533" customFormat="1" ht="18" x14ac:dyDescent="0.25">
      <c r="A23" s="94"/>
      <c r="B23" s="92"/>
      <c r="C23" s="93"/>
      <c r="D23" s="92"/>
      <c r="E23" s="92"/>
      <c r="F23" s="92"/>
      <c r="G23" s="91"/>
      <c r="H23" s="541"/>
      <c r="I23" s="541"/>
    </row>
    <row r="24" spans="1:9" s="533" customFormat="1" ht="22.5" x14ac:dyDescent="0.45">
      <c r="A24" s="74" t="s">
        <v>32</v>
      </c>
      <c r="B24" s="89"/>
      <c r="C24" s="90"/>
      <c r="D24" s="89"/>
      <c r="E24" s="89"/>
      <c r="F24" s="89"/>
      <c r="G24" s="88">
        <f>ROUND(G18-G16-G22,2)</f>
        <v>0</v>
      </c>
      <c r="H24" s="87">
        <f>H18-H16-H22</f>
        <v>0</v>
      </c>
      <c r="I24" s="87">
        <f>I18-I16-I22</f>
        <v>0</v>
      </c>
    </row>
    <row r="25" spans="1:9" s="533" customFormat="1" ht="15" x14ac:dyDescent="0.3">
      <c r="A25" s="525" t="s">
        <v>31</v>
      </c>
      <c r="B25" s="525"/>
      <c r="C25" s="525"/>
      <c r="D25" s="525"/>
      <c r="E25" s="525"/>
      <c r="F25" s="525"/>
      <c r="G25" s="85">
        <v>0</v>
      </c>
      <c r="H25" s="532"/>
      <c r="I25" s="532"/>
    </row>
    <row r="26" spans="1:9" s="533" customFormat="1" ht="15" x14ac:dyDescent="0.3">
      <c r="A26" s="86" t="s">
        <v>30</v>
      </c>
      <c r="B26" s="86"/>
      <c r="C26" s="86"/>
      <c r="D26" s="86"/>
      <c r="E26" s="86"/>
      <c r="F26" s="86"/>
      <c r="G26" s="85">
        <v>0</v>
      </c>
      <c r="H26" s="513"/>
      <c r="I26" s="532"/>
    </row>
    <row r="27" spans="1:9" s="533" customFormat="1" x14ac:dyDescent="0.2">
      <c r="A27" s="532"/>
      <c r="B27" s="532"/>
      <c r="C27" s="532"/>
      <c r="D27" s="532"/>
      <c r="E27" s="532"/>
      <c r="F27" s="532"/>
      <c r="G27" s="532"/>
      <c r="H27" s="532"/>
      <c r="I27" s="532"/>
    </row>
    <row r="28" spans="1:9" s="533" customFormat="1" ht="19.5" x14ac:dyDescent="0.4">
      <c r="A28" s="46" t="s">
        <v>29</v>
      </c>
      <c r="B28" s="84" t="s">
        <v>28</v>
      </c>
      <c r="C28" s="84"/>
      <c r="D28" s="60"/>
      <c r="E28" s="60"/>
      <c r="F28" s="544"/>
      <c r="G28" s="83"/>
      <c r="H28" s="501"/>
      <c r="I28" s="544"/>
    </row>
    <row r="29" spans="1:9" s="533" customFormat="1" ht="18.75" x14ac:dyDescent="0.4">
      <c r="A29" s="74"/>
      <c r="B29" s="74"/>
      <c r="C29" s="78" t="s">
        <v>27</v>
      </c>
      <c r="D29" s="77"/>
      <c r="E29" s="76"/>
      <c r="F29" s="532"/>
      <c r="G29" s="73">
        <f>G30+G31</f>
        <v>0</v>
      </c>
      <c r="H29" s="501"/>
      <c r="I29" s="513"/>
    </row>
    <row r="30" spans="1:9" s="533" customFormat="1" ht="18.75" x14ac:dyDescent="0.4">
      <c r="A30" s="74"/>
      <c r="B30" s="74"/>
      <c r="C30" s="78"/>
      <c r="D30" s="77"/>
      <c r="E30" s="82" t="s">
        <v>26</v>
      </c>
      <c r="F30" s="513" t="s">
        <v>4</v>
      </c>
      <c r="G30" s="545">
        <v>0</v>
      </c>
      <c r="H30" s="501"/>
      <c r="I30" s="513"/>
    </row>
    <row r="31" spans="1:9" s="533" customFormat="1" ht="18.75" x14ac:dyDescent="0.4">
      <c r="A31" s="74"/>
      <c r="B31" s="74"/>
      <c r="C31" s="78"/>
      <c r="D31" s="77"/>
      <c r="E31" s="76"/>
      <c r="F31" s="546" t="s">
        <v>2</v>
      </c>
      <c r="G31" s="541">
        <v>0</v>
      </c>
      <c r="H31" s="501"/>
      <c r="I31" s="513"/>
    </row>
    <row r="32" spans="1:9" s="533" customFormat="1" ht="18.75" x14ac:dyDescent="0.4">
      <c r="A32" s="74"/>
      <c r="B32" s="74"/>
      <c r="C32" s="78" t="s">
        <v>25</v>
      </c>
      <c r="D32" s="77"/>
      <c r="E32" s="76"/>
      <c r="F32" s="513"/>
      <c r="G32" s="547">
        <f>G26</f>
        <v>0</v>
      </c>
      <c r="H32" s="501"/>
      <c r="I32" s="513"/>
    </row>
    <row r="33" spans="1:13" s="533" customFormat="1" ht="18.75" x14ac:dyDescent="0.4">
      <c r="A33" s="74"/>
      <c r="B33" s="74" t="s">
        <v>24</v>
      </c>
      <c r="C33" s="650" t="s">
        <v>308</v>
      </c>
      <c r="D33" s="651"/>
      <c r="E33" s="651"/>
      <c r="F33" s="651"/>
      <c r="G33" s="73">
        <v>0</v>
      </c>
      <c r="H33" s="501"/>
      <c r="I33" s="513"/>
    </row>
    <row r="34" spans="1:13" s="533" customFormat="1" x14ac:dyDescent="0.2">
      <c r="A34" s="644"/>
      <c r="B34" s="645"/>
      <c r="C34" s="645"/>
      <c r="D34" s="645"/>
      <c r="E34" s="645"/>
      <c r="F34" s="645"/>
      <c r="G34" s="645"/>
      <c r="H34" s="645"/>
      <c r="I34" s="645"/>
    </row>
    <row r="35" spans="1:13" s="533" customFormat="1" x14ac:dyDescent="0.2">
      <c r="A35" s="645"/>
      <c r="B35" s="645"/>
      <c r="C35" s="645"/>
      <c r="D35" s="645"/>
      <c r="E35" s="645"/>
      <c r="F35" s="645"/>
      <c r="G35" s="645"/>
      <c r="H35" s="645"/>
      <c r="I35" s="645"/>
    </row>
    <row r="36" spans="1:13" s="533" customFormat="1" x14ac:dyDescent="0.2">
      <c r="A36" s="645"/>
      <c r="B36" s="645"/>
      <c r="C36" s="645"/>
      <c r="D36" s="645"/>
      <c r="E36" s="645"/>
      <c r="F36" s="645"/>
      <c r="G36" s="645"/>
      <c r="H36" s="645"/>
      <c r="I36" s="645"/>
    </row>
    <row r="37" spans="1:13" s="533" customFormat="1" ht="19.5" x14ac:dyDescent="0.4">
      <c r="A37" s="46" t="s">
        <v>23</v>
      </c>
      <c r="B37" s="46" t="s">
        <v>22</v>
      </c>
      <c r="C37" s="46"/>
      <c r="D37" s="69"/>
      <c r="E37" s="5"/>
      <c r="F37" s="71"/>
      <c r="G37" s="70"/>
      <c r="H37" s="544"/>
      <c r="I37" s="544"/>
    </row>
    <row r="38" spans="1:13" s="533" customFormat="1" ht="18.75" x14ac:dyDescent="0.4">
      <c r="A38" s="46"/>
      <c r="B38" s="46"/>
      <c r="C38" s="46"/>
      <c r="D38" s="69"/>
      <c r="E38" s="532"/>
      <c r="F38" s="549" t="s">
        <v>21</v>
      </c>
      <c r="G38" s="68" t="s">
        <v>20</v>
      </c>
      <c r="H38" s="544"/>
      <c r="I38" s="550" t="s">
        <v>19</v>
      </c>
    </row>
    <row r="39" spans="1:13" s="533" customFormat="1" ht="16.5" x14ac:dyDescent="0.35">
      <c r="A39" s="551" t="s">
        <v>18</v>
      </c>
      <c r="B39" s="61"/>
      <c r="C39" s="60"/>
      <c r="D39" s="61"/>
      <c r="E39" s="5"/>
      <c r="F39" s="541">
        <f>2314000+50000</f>
        <v>2364000</v>
      </c>
      <c r="G39" s="552">
        <v>2384505</v>
      </c>
      <c r="H39" s="501"/>
      <c r="I39" s="553">
        <f>IF(F39=0,"nerozp.",G39/F39)</f>
        <v>1.0086738578680203</v>
      </c>
      <c r="J39" s="66"/>
      <c r="K39" s="554"/>
      <c r="M39" s="585"/>
    </row>
    <row r="40" spans="1:13" s="533" customFormat="1" ht="16.5" x14ac:dyDescent="0.35">
      <c r="A40" s="551" t="s">
        <v>17</v>
      </c>
      <c r="B40" s="61"/>
      <c r="C40" s="60"/>
      <c r="D40" s="63"/>
      <c r="E40" s="63"/>
      <c r="F40" s="552">
        <v>101000</v>
      </c>
      <c r="G40" s="552">
        <v>101184</v>
      </c>
      <c r="H40" s="501"/>
      <c r="I40" s="553">
        <f>IF(F40=0,"nerozp.",G40/F40)</f>
        <v>1.0018217821782178</v>
      </c>
      <c r="J40" s="65"/>
      <c r="K40" s="554"/>
    </row>
    <row r="41" spans="1:13" s="533" customFormat="1" ht="16.5" x14ac:dyDescent="0.35">
      <c r="A41" s="551" t="s">
        <v>16</v>
      </c>
      <c r="B41" s="61"/>
      <c r="C41" s="60"/>
      <c r="D41" s="63"/>
      <c r="E41" s="63"/>
      <c r="F41" s="552">
        <v>0</v>
      </c>
      <c r="G41" s="552">
        <v>0</v>
      </c>
      <c r="H41" s="501"/>
      <c r="I41" s="553" t="str">
        <f>IF(F41=0,"nerozp.",G41/F41)</f>
        <v>nerozp.</v>
      </c>
    </row>
    <row r="42" spans="1:13" s="533" customFormat="1" ht="16.5" x14ac:dyDescent="0.35">
      <c r="A42" s="551" t="s">
        <v>15</v>
      </c>
      <c r="B42" s="61"/>
      <c r="C42" s="60"/>
      <c r="D42" s="5"/>
      <c r="E42" s="5"/>
      <c r="F42" s="552">
        <v>76000</v>
      </c>
      <c r="G42" s="552">
        <v>76000</v>
      </c>
      <c r="H42" s="501"/>
      <c r="I42" s="553">
        <f>IF(F42=0,"nerozp.",G42/F42)</f>
        <v>1</v>
      </c>
    </row>
    <row r="43" spans="1:13" s="533" customFormat="1" ht="16.5" x14ac:dyDescent="0.35">
      <c r="A43" s="551" t="s">
        <v>14</v>
      </c>
      <c r="B43" s="61"/>
      <c r="C43" s="60"/>
      <c r="D43" s="5"/>
      <c r="E43" s="5"/>
      <c r="F43" s="552">
        <v>0</v>
      </c>
      <c r="G43" s="552">
        <v>0</v>
      </c>
      <c r="H43" s="501"/>
      <c r="I43" s="553" t="str">
        <f>IF(F43=0,"nerozp.",G43/F43)</f>
        <v>nerozp.</v>
      </c>
    </row>
    <row r="44" spans="1:13" s="533" customFormat="1" ht="14.25" x14ac:dyDescent="0.2">
      <c r="A44" s="521" t="s">
        <v>13</v>
      </c>
      <c r="B44" s="55" t="s">
        <v>317</v>
      </c>
      <c r="C44" s="54"/>
      <c r="D44" s="50"/>
      <c r="E44" s="50"/>
      <c r="F44" s="555"/>
      <c r="G44" s="555"/>
      <c r="H44" s="556"/>
      <c r="I44" s="557"/>
    </row>
    <row r="45" spans="1:13" s="533" customFormat="1" x14ac:dyDescent="0.2">
      <c r="A45" s="558"/>
      <c r="B45" s="652" t="s">
        <v>318</v>
      </c>
      <c r="C45" s="653"/>
      <c r="D45" s="653"/>
      <c r="E45" s="653"/>
      <c r="F45" s="653"/>
      <c r="G45" s="653"/>
      <c r="H45" s="653"/>
      <c r="I45" s="653"/>
    </row>
    <row r="46" spans="1:13" s="533" customFormat="1" x14ac:dyDescent="0.2">
      <c r="A46" s="558"/>
      <c r="B46" s="654"/>
      <c r="C46" s="654"/>
      <c r="D46" s="654"/>
      <c r="E46" s="654"/>
      <c r="F46" s="654"/>
      <c r="G46" s="654"/>
      <c r="H46" s="654"/>
      <c r="I46" s="654"/>
    </row>
    <row r="47" spans="1:13" s="533" customFormat="1" ht="19.5" thickBot="1" x14ac:dyDescent="0.45">
      <c r="A47" s="46" t="s">
        <v>12</v>
      </c>
      <c r="B47" s="46" t="s">
        <v>11</v>
      </c>
      <c r="C47" s="45"/>
      <c r="D47" s="5"/>
      <c r="E47" s="5"/>
      <c r="F47" s="544"/>
      <c r="G47" s="10"/>
      <c r="H47" s="658" t="s">
        <v>10</v>
      </c>
      <c r="I47" s="659"/>
    </row>
    <row r="48" spans="1:13" s="533" customFormat="1" ht="18.75" thickTop="1" x14ac:dyDescent="0.35">
      <c r="A48" s="44"/>
      <c r="B48" s="559"/>
      <c r="C48" s="43"/>
      <c r="D48" s="559"/>
      <c r="E48" s="41" t="s">
        <v>9</v>
      </c>
      <c r="F48" s="560" t="s">
        <v>8</v>
      </c>
      <c r="G48" s="560" t="s">
        <v>7</v>
      </c>
      <c r="H48" s="561" t="s">
        <v>6</v>
      </c>
      <c r="I48" s="562" t="s">
        <v>5</v>
      </c>
    </row>
    <row r="49" spans="1:9" s="533" customFormat="1" x14ac:dyDescent="0.2">
      <c r="A49" s="563"/>
      <c r="B49" s="544"/>
      <c r="C49" s="544"/>
      <c r="D49" s="544"/>
      <c r="E49" s="563"/>
      <c r="F49" s="657"/>
      <c r="G49" s="564"/>
      <c r="H49" s="565">
        <v>42004</v>
      </c>
      <c r="I49" s="566">
        <v>42004</v>
      </c>
    </row>
    <row r="50" spans="1:9" s="533" customFormat="1" x14ac:dyDescent="0.2">
      <c r="A50" s="563"/>
      <c r="B50" s="544"/>
      <c r="C50" s="544"/>
      <c r="D50" s="544"/>
      <c r="E50" s="563"/>
      <c r="F50" s="657"/>
      <c r="G50" s="567"/>
      <c r="H50" s="567"/>
      <c r="I50" s="568"/>
    </row>
    <row r="51" spans="1:9" s="533" customFormat="1" ht="13.5" thickBot="1" x14ac:dyDescent="0.25">
      <c r="A51" s="569"/>
      <c r="B51" s="570"/>
      <c r="C51" s="570"/>
      <c r="D51" s="570"/>
      <c r="E51" s="569"/>
      <c r="F51" s="571"/>
      <c r="G51" s="571"/>
      <c r="H51" s="571"/>
      <c r="I51" s="572"/>
    </row>
    <row r="52" spans="1:9" s="533" customFormat="1" ht="13.5" thickTop="1" x14ac:dyDescent="0.2">
      <c r="A52" s="573"/>
      <c r="B52" s="574"/>
      <c r="C52" s="574" t="s">
        <v>4</v>
      </c>
      <c r="D52" s="574"/>
      <c r="E52" s="575">
        <v>59279</v>
      </c>
      <c r="F52" s="576">
        <v>0</v>
      </c>
      <c r="G52" s="577">
        <v>0</v>
      </c>
      <c r="H52" s="577">
        <f>E52+F52-G52</f>
        <v>59279</v>
      </c>
      <c r="I52" s="578">
        <v>59279</v>
      </c>
    </row>
    <row r="53" spans="1:9" s="533" customFormat="1" x14ac:dyDescent="0.2">
      <c r="A53" s="579"/>
      <c r="B53" s="580"/>
      <c r="C53" s="580" t="s">
        <v>3</v>
      </c>
      <c r="D53" s="580"/>
      <c r="E53" s="581">
        <v>10817.4</v>
      </c>
      <c r="F53" s="582">
        <v>23740</v>
      </c>
      <c r="G53" s="583">
        <v>26107</v>
      </c>
      <c r="H53" s="583">
        <f>E53+F53-G53</f>
        <v>8450.4000000000015</v>
      </c>
      <c r="I53" s="584">
        <v>5655.4</v>
      </c>
    </row>
    <row r="54" spans="1:9" s="533" customFormat="1" x14ac:dyDescent="0.2">
      <c r="A54" s="579"/>
      <c r="B54" s="580"/>
      <c r="C54" s="580" t="s">
        <v>2</v>
      </c>
      <c r="D54" s="580"/>
      <c r="E54" s="581">
        <v>323213.64</v>
      </c>
      <c r="F54" s="582">
        <v>259186.53</v>
      </c>
      <c r="G54" s="583">
        <v>36873</v>
      </c>
      <c r="H54" s="583">
        <f>E54+F54-G54</f>
        <v>545527.17000000004</v>
      </c>
      <c r="I54" s="584">
        <v>545527.17000000004</v>
      </c>
    </row>
    <row r="55" spans="1:9" s="533" customFormat="1" x14ac:dyDescent="0.2">
      <c r="A55" s="579"/>
      <c r="B55" s="580"/>
      <c r="C55" s="580" t="s">
        <v>1</v>
      </c>
      <c r="D55" s="580"/>
      <c r="E55" s="581">
        <v>9425.5</v>
      </c>
      <c r="F55" s="582">
        <v>101184</v>
      </c>
      <c r="G55" s="583">
        <v>76000</v>
      </c>
      <c r="H55" s="583">
        <f>E55+F55-G55</f>
        <v>34609.5</v>
      </c>
      <c r="I55" s="584">
        <v>34609.5</v>
      </c>
    </row>
    <row r="56" spans="1:9" s="533" customFormat="1" ht="18.75" thickBot="1" x14ac:dyDescent="0.4">
      <c r="A56" s="15" t="s">
        <v>0</v>
      </c>
      <c r="B56" s="14"/>
      <c r="C56" s="14"/>
      <c r="D56" s="14"/>
      <c r="E56" s="13">
        <f>SUM(E52:E55)</f>
        <v>402735.54000000004</v>
      </c>
      <c r="F56" s="12">
        <f>SUM(F52:F55)</f>
        <v>384110.53</v>
      </c>
      <c r="G56" s="12">
        <f>SUM(G52:G55)</f>
        <v>138980</v>
      </c>
      <c r="H56" s="12">
        <f>SUM(H52:H55)</f>
        <v>647866.07000000007</v>
      </c>
      <c r="I56" s="11">
        <f>SUM(I52:I55)</f>
        <v>645071.07000000007</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6"/>
    <mergeCell ref="A2:D2"/>
    <mergeCell ref="E3:I3"/>
    <mergeCell ref="E2:I2"/>
    <mergeCell ref="E5:I5"/>
    <mergeCell ref="E4:I4"/>
  </mergeCells>
  <conditionalFormatting sqref="I44">
    <cfRule type="cellIs" dxfId="389" priority="8" stopIfTrue="1" operator="greaterThan">
      <formula>1</formula>
    </cfRule>
  </conditionalFormatting>
  <conditionalFormatting sqref="H52:H55">
    <cfRule type="cellIs" dxfId="388" priority="11" stopIfTrue="1" operator="notEqual">
      <formula>E52+F52-G52</formula>
    </cfRule>
  </conditionalFormatting>
  <conditionalFormatting sqref="I56">
    <cfRule type="cellIs" dxfId="387" priority="12" stopIfTrue="1" operator="notEqual">
      <formula>$I$52+$I$53+$I$54+$I$55</formula>
    </cfRule>
  </conditionalFormatting>
  <conditionalFormatting sqref="H56">
    <cfRule type="cellIs" dxfId="386" priority="13" stopIfTrue="1" operator="notEqual">
      <formula>E56+F56-G56</formula>
    </cfRule>
    <cfRule type="cellIs" dxfId="385" priority="14" stopIfTrue="1" operator="notEqual">
      <formula>SUM($H$52:$H$55)</formula>
    </cfRule>
  </conditionalFormatting>
  <conditionalFormatting sqref="G18 G16">
    <cfRule type="cellIs" dxfId="384" priority="15" stopIfTrue="1" operator="notEqual">
      <formula>H16+I16</formula>
    </cfRule>
  </conditionalFormatting>
  <conditionalFormatting sqref="G24">
    <cfRule type="cellIs" dxfId="383" priority="16" stopIfTrue="1" operator="notEqual">
      <formula>ROUND(H24+I24,2)</formula>
    </cfRule>
  </conditionalFormatting>
  <conditionalFormatting sqref="H24">
    <cfRule type="cellIs" dxfId="382" priority="17" stopIfTrue="1" operator="notEqual">
      <formula>$H$18-$H$16</formula>
    </cfRule>
  </conditionalFormatting>
  <conditionalFormatting sqref="G23">
    <cfRule type="cellIs" dxfId="381" priority="6" stopIfTrue="1" operator="notEqual">
      <formula>ROUND(H23+I23,2)</formula>
    </cfRule>
  </conditionalFormatting>
  <conditionalFormatting sqref="J39">
    <cfRule type="cellIs" dxfId="380" priority="4" operator="greaterThan">
      <formula>0</formula>
    </cfRule>
    <cfRule type="cellIs" dxfId="379" priority="5" operator="lessThan">
      <formula>0</formula>
    </cfRule>
  </conditionalFormatting>
  <conditionalFormatting sqref="J40">
    <cfRule type="cellIs" dxfId="378" priority="2" operator="greaterThan">
      <formula>0</formula>
    </cfRule>
    <cfRule type="cellIs" dxfId="377" priority="3" operator="lessThan">
      <formula>0</formula>
    </cfRule>
  </conditionalFormatting>
  <conditionalFormatting sqref="I24">
    <cfRule type="cellIs" dxfId="376"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s="533" customFormat="1" ht="19.5" x14ac:dyDescent="0.4">
      <c r="A1" s="531" t="s">
        <v>52</v>
      </c>
      <c r="B1" s="133"/>
      <c r="C1" s="133"/>
      <c r="D1" s="133"/>
      <c r="E1" s="532"/>
      <c r="F1" s="532"/>
      <c r="G1" s="532"/>
      <c r="H1" s="532"/>
      <c r="I1" s="532"/>
    </row>
    <row r="2" spans="1:11" s="533" customFormat="1" ht="19.5" x14ac:dyDescent="0.4">
      <c r="A2" s="638" t="s">
        <v>51</v>
      </c>
      <c r="B2" s="638"/>
      <c r="C2" s="638"/>
      <c r="D2" s="638"/>
      <c r="E2" s="640" t="s">
        <v>149</v>
      </c>
      <c r="F2" s="655"/>
      <c r="G2" s="655"/>
      <c r="H2" s="655"/>
      <c r="I2" s="655"/>
      <c r="J2" s="534"/>
      <c r="K2" s="534"/>
    </row>
    <row r="3" spans="1:11" s="533" customFormat="1" ht="12" customHeight="1" x14ac:dyDescent="0.4">
      <c r="A3" s="524"/>
      <c r="B3" s="524"/>
      <c r="C3" s="524"/>
      <c r="D3" s="524"/>
      <c r="E3" s="639" t="s">
        <v>49</v>
      </c>
      <c r="F3" s="639"/>
      <c r="G3" s="639"/>
      <c r="H3" s="639"/>
      <c r="I3" s="639"/>
    </row>
    <row r="4" spans="1:11" s="533" customFormat="1" ht="15.75" x14ac:dyDescent="0.25">
      <c r="A4" s="130" t="s">
        <v>50</v>
      </c>
      <c r="B4" s="532"/>
      <c r="C4" s="532"/>
      <c r="D4" s="532"/>
      <c r="E4" s="656" t="s">
        <v>196</v>
      </c>
      <c r="F4" s="656"/>
      <c r="G4" s="656"/>
      <c r="H4" s="656"/>
      <c r="I4" s="656"/>
    </row>
    <row r="5" spans="1:11" s="533" customFormat="1" ht="9" customHeight="1" x14ac:dyDescent="0.25">
      <c r="A5" s="130"/>
      <c r="B5" s="532"/>
      <c r="C5" s="532"/>
      <c r="D5" s="532"/>
      <c r="E5" s="639" t="s">
        <v>49</v>
      </c>
      <c r="F5" s="639"/>
      <c r="G5" s="639"/>
      <c r="H5" s="639"/>
      <c r="I5" s="639"/>
    </row>
    <row r="6" spans="1:11" s="533" customFormat="1" ht="19.5" x14ac:dyDescent="0.4">
      <c r="A6" s="128" t="s">
        <v>48</v>
      </c>
      <c r="B6" s="532"/>
      <c r="C6" s="532"/>
      <c r="D6" s="532"/>
      <c r="E6" s="655" t="s">
        <v>197</v>
      </c>
      <c r="F6" s="655"/>
      <c r="G6" s="655"/>
      <c r="H6" s="128" t="s">
        <v>47</v>
      </c>
      <c r="I6" s="535" t="s">
        <v>198</v>
      </c>
    </row>
    <row r="7" spans="1:11" s="533" customFormat="1" ht="9.75" customHeight="1" x14ac:dyDescent="0.4">
      <c r="A7" s="128"/>
      <c r="B7" s="532"/>
      <c r="C7" s="532"/>
      <c r="D7" s="532"/>
      <c r="E7" s="639" t="s">
        <v>46</v>
      </c>
      <c r="F7" s="639"/>
      <c r="G7" s="639"/>
      <c r="H7" s="639"/>
      <c r="I7" s="639"/>
    </row>
    <row r="8" spans="1:11" s="533" customFormat="1" ht="7.5" customHeight="1" x14ac:dyDescent="0.4">
      <c r="A8" s="128"/>
      <c r="B8" s="532"/>
      <c r="C8" s="532"/>
      <c r="D8" s="532"/>
      <c r="E8" s="535"/>
      <c r="F8" s="535"/>
      <c r="G8" s="535"/>
      <c r="H8" s="127"/>
      <c r="I8" s="535"/>
    </row>
    <row r="9" spans="1:11" s="533" customFormat="1" ht="9.75" customHeight="1" x14ac:dyDescent="0.4">
      <c r="A9" s="128"/>
      <c r="B9" s="532"/>
      <c r="C9" s="532"/>
      <c r="D9" s="532"/>
      <c r="E9" s="535"/>
      <c r="F9" s="535"/>
      <c r="G9" s="535"/>
      <c r="H9" s="127"/>
      <c r="I9" s="535"/>
    </row>
    <row r="10" spans="1:11" s="533" customFormat="1" x14ac:dyDescent="0.2">
      <c r="A10" s="532"/>
      <c r="B10" s="532"/>
      <c r="C10" s="532"/>
      <c r="D10" s="532"/>
      <c r="E10" s="532"/>
      <c r="F10" s="532"/>
      <c r="G10" s="532"/>
      <c r="H10" s="532"/>
      <c r="I10" s="532"/>
    </row>
    <row r="11" spans="1:11" s="533" customFormat="1" ht="18.75" x14ac:dyDescent="0.4">
      <c r="A11" s="125"/>
      <c r="B11" s="536"/>
      <c r="C11" s="536"/>
      <c r="D11" s="536"/>
      <c r="E11" s="119" t="s">
        <v>45</v>
      </c>
      <c r="F11" s="119" t="s">
        <v>44</v>
      </c>
      <c r="G11" s="122" t="s">
        <v>20</v>
      </c>
      <c r="H11" s="537" t="s">
        <v>43</v>
      </c>
      <c r="I11" s="123"/>
    </row>
    <row r="12" spans="1:11" s="533" customFormat="1" ht="18.75" x14ac:dyDescent="0.4">
      <c r="A12" s="513"/>
      <c r="B12" s="513"/>
      <c r="C12" s="513"/>
      <c r="D12" s="513"/>
      <c r="E12" s="119" t="s">
        <v>42</v>
      </c>
      <c r="F12" s="119" t="s">
        <v>42</v>
      </c>
      <c r="G12" s="122" t="s">
        <v>41</v>
      </c>
      <c r="H12" s="121" t="s">
        <v>40</v>
      </c>
      <c r="I12" s="538" t="s">
        <v>39</v>
      </c>
    </row>
    <row r="13" spans="1:11" s="533" customFormat="1" ht="15" x14ac:dyDescent="0.2">
      <c r="A13" s="513"/>
      <c r="B13" s="513"/>
      <c r="C13" s="513"/>
      <c r="D13" s="513"/>
      <c r="E13" s="119" t="s">
        <v>0</v>
      </c>
      <c r="F13" s="119" t="s">
        <v>0</v>
      </c>
      <c r="G13" s="118"/>
      <c r="H13" s="646" t="s">
        <v>38</v>
      </c>
      <c r="I13" s="647"/>
    </row>
    <row r="14" spans="1:11" s="533" customFormat="1" ht="15" x14ac:dyDescent="0.2">
      <c r="A14" s="513"/>
      <c r="B14" s="513"/>
      <c r="C14" s="513"/>
      <c r="D14" s="513"/>
      <c r="E14" s="119"/>
      <c r="F14" s="119"/>
      <c r="G14" s="118"/>
      <c r="H14" s="539"/>
      <c r="I14" s="540"/>
    </row>
    <row r="15" spans="1:11" s="533" customFormat="1" ht="18.75" x14ac:dyDescent="0.4">
      <c r="A15" s="74" t="s">
        <v>37</v>
      </c>
      <c r="B15" s="74"/>
      <c r="C15" s="114"/>
      <c r="D15" s="113"/>
      <c r="E15" s="115"/>
      <c r="F15" s="115"/>
      <c r="G15" s="94"/>
      <c r="H15" s="513"/>
      <c r="I15" s="513"/>
    </row>
    <row r="16" spans="1:11" s="533" customFormat="1" ht="19.5" x14ac:dyDescent="0.4">
      <c r="A16" s="108" t="s">
        <v>36</v>
      </c>
      <c r="B16" s="74"/>
      <c r="C16" s="114"/>
      <c r="D16" s="113"/>
      <c r="E16" s="541">
        <v>46282000</v>
      </c>
      <c r="F16" s="542">
        <v>47361064.669999994</v>
      </c>
      <c r="G16" s="104">
        <f>H16+I16</f>
        <v>47361064.669999994</v>
      </c>
      <c r="H16" s="541">
        <v>47361064.669999994</v>
      </c>
      <c r="I16" s="541">
        <v>0</v>
      </c>
    </row>
    <row r="17" spans="1:9" s="533" customFormat="1" ht="14.25" x14ac:dyDescent="0.3">
      <c r="A17" s="112"/>
      <c r="B17" s="111"/>
      <c r="C17" s="111"/>
      <c r="D17" s="111"/>
      <c r="E17" s="543"/>
      <c r="F17" s="536"/>
      <c r="G17" s="532"/>
      <c r="H17" s="532"/>
      <c r="I17" s="532"/>
    </row>
    <row r="18" spans="1:9" s="533" customFormat="1" ht="19.5" x14ac:dyDescent="0.4">
      <c r="A18" s="108" t="s">
        <v>35</v>
      </c>
      <c r="B18" s="97"/>
      <c r="C18" s="97"/>
      <c r="D18" s="97"/>
      <c r="E18" s="541">
        <v>42581000</v>
      </c>
      <c r="F18" s="542">
        <v>47769633.719999999</v>
      </c>
      <c r="G18" s="104">
        <f>H18+I18</f>
        <v>47361205.670000002</v>
      </c>
      <c r="H18" s="541">
        <v>47361205.670000002</v>
      </c>
      <c r="I18" s="541">
        <v>0</v>
      </c>
    </row>
    <row r="19" spans="1:9" s="533" customFormat="1" ht="18" x14ac:dyDescent="0.35">
      <c r="A19" s="106"/>
      <c r="B19" s="97"/>
      <c r="C19" s="97"/>
      <c r="D19" s="97"/>
      <c r="E19" s="104"/>
      <c r="F19" s="105"/>
      <c r="G19" s="104"/>
      <c r="H19" s="103"/>
      <c r="I19" s="103"/>
    </row>
    <row r="20" spans="1:9" s="533" customFormat="1" ht="18" hidden="1" x14ac:dyDescent="0.35">
      <c r="A20" s="102"/>
      <c r="B20" s="101"/>
      <c r="C20" s="101"/>
      <c r="D20" s="101"/>
      <c r="E20" s="97"/>
      <c r="F20" s="97"/>
      <c r="G20" s="97"/>
      <c r="H20" s="100"/>
      <c r="I20" s="100"/>
    </row>
    <row r="21" spans="1:9" s="533" customFormat="1" ht="19.5" x14ac:dyDescent="0.4">
      <c r="A21" s="99" t="s">
        <v>34</v>
      </c>
      <c r="B21" s="95"/>
      <c r="C21" s="95"/>
      <c r="D21" s="95"/>
      <c r="E21" s="95"/>
      <c r="F21" s="95"/>
      <c r="G21" s="98"/>
      <c r="H21" s="97"/>
      <c r="I21" s="97"/>
    </row>
    <row r="22" spans="1:9" s="533" customFormat="1" ht="18" x14ac:dyDescent="0.35">
      <c r="A22" s="95"/>
      <c r="B22" s="95"/>
      <c r="C22" s="96" t="s">
        <v>33</v>
      </c>
      <c r="D22" s="95"/>
      <c r="E22" s="95"/>
      <c r="F22" s="95"/>
      <c r="G22" s="541">
        <f>H22+I22</f>
        <v>0</v>
      </c>
      <c r="H22" s="541">
        <v>0</v>
      </c>
      <c r="I22" s="541">
        <v>0</v>
      </c>
    </row>
    <row r="23" spans="1:9" s="533" customFormat="1" ht="18" x14ac:dyDescent="0.25">
      <c r="A23" s="94"/>
      <c r="B23" s="92"/>
      <c r="C23" s="93"/>
      <c r="D23" s="92"/>
      <c r="E23" s="92"/>
      <c r="F23" s="92"/>
      <c r="G23" s="91"/>
      <c r="H23" s="541"/>
      <c r="I23" s="541"/>
    </row>
    <row r="24" spans="1:9" s="533" customFormat="1" ht="22.5" x14ac:dyDescent="0.45">
      <c r="A24" s="74" t="s">
        <v>32</v>
      </c>
      <c r="B24" s="89"/>
      <c r="C24" s="90"/>
      <c r="D24" s="89"/>
      <c r="E24" s="89"/>
      <c r="F24" s="89"/>
      <c r="G24" s="88">
        <f>ROUND(G18-G16-G22,2)</f>
        <v>141</v>
      </c>
      <c r="H24" s="87">
        <f>H18-H16-H22</f>
        <v>141.00000000745058</v>
      </c>
      <c r="I24" s="87">
        <f>I18-I16-I22</f>
        <v>0</v>
      </c>
    </row>
    <row r="25" spans="1:9" s="533" customFormat="1" ht="15" x14ac:dyDescent="0.3">
      <c r="A25" s="525" t="s">
        <v>31</v>
      </c>
      <c r="B25" s="525"/>
      <c r="C25" s="525"/>
      <c r="D25" s="525"/>
      <c r="E25" s="525"/>
      <c r="F25" s="525"/>
      <c r="G25" s="85">
        <v>0</v>
      </c>
      <c r="H25" s="532"/>
      <c r="I25" s="532"/>
    </row>
    <row r="26" spans="1:9" s="533" customFormat="1" ht="15" x14ac:dyDescent="0.3">
      <c r="A26" s="86" t="s">
        <v>30</v>
      </c>
      <c r="B26" s="86"/>
      <c r="C26" s="86"/>
      <c r="D26" s="86"/>
      <c r="E26" s="86"/>
      <c r="F26" s="86"/>
      <c r="G26" s="85">
        <v>141</v>
      </c>
      <c r="H26" s="513"/>
      <c r="I26" s="532"/>
    </row>
    <row r="27" spans="1:9" s="533" customFormat="1" x14ac:dyDescent="0.2">
      <c r="A27" s="532"/>
      <c r="B27" s="532"/>
      <c r="C27" s="532"/>
      <c r="D27" s="532"/>
      <c r="E27" s="532"/>
      <c r="F27" s="532"/>
      <c r="G27" s="532"/>
      <c r="H27" s="532"/>
      <c r="I27" s="532"/>
    </row>
    <row r="28" spans="1:9" s="533" customFormat="1" ht="19.5" x14ac:dyDescent="0.4">
      <c r="A28" s="46" t="s">
        <v>29</v>
      </c>
      <c r="B28" s="84" t="s">
        <v>28</v>
      </c>
      <c r="C28" s="84"/>
      <c r="D28" s="60"/>
      <c r="E28" s="60"/>
      <c r="F28" s="544"/>
      <c r="G28" s="83"/>
      <c r="H28" s="501"/>
      <c r="I28" s="544"/>
    </row>
    <row r="29" spans="1:9" s="533" customFormat="1" ht="18.75" x14ac:dyDescent="0.4">
      <c r="A29" s="74"/>
      <c r="B29" s="74"/>
      <c r="C29" s="78" t="s">
        <v>27</v>
      </c>
      <c r="D29" s="77"/>
      <c r="E29" s="76"/>
      <c r="F29" s="532"/>
      <c r="G29" s="73">
        <f>G30+G31</f>
        <v>0</v>
      </c>
      <c r="H29" s="501"/>
      <c r="I29" s="513"/>
    </row>
    <row r="30" spans="1:9" s="533" customFormat="1" ht="18.75" x14ac:dyDescent="0.4">
      <c r="A30" s="74"/>
      <c r="B30" s="74"/>
      <c r="C30" s="78"/>
      <c r="D30" s="77"/>
      <c r="E30" s="82" t="s">
        <v>26</v>
      </c>
      <c r="F30" s="513" t="s">
        <v>4</v>
      </c>
      <c r="G30" s="545">
        <v>0</v>
      </c>
      <c r="H30" s="501"/>
      <c r="I30" s="513"/>
    </row>
    <row r="31" spans="1:9" s="533" customFormat="1" ht="18.75" x14ac:dyDescent="0.4">
      <c r="A31" s="74"/>
      <c r="B31" s="74"/>
      <c r="C31" s="78"/>
      <c r="D31" s="77"/>
      <c r="E31" s="76"/>
      <c r="F31" s="546" t="s">
        <v>2</v>
      </c>
      <c r="G31" s="541">
        <v>0</v>
      </c>
      <c r="H31" s="501"/>
      <c r="I31" s="513"/>
    </row>
    <row r="32" spans="1:9" s="533" customFormat="1" ht="18.75" x14ac:dyDescent="0.4">
      <c r="A32" s="74"/>
      <c r="B32" s="74"/>
      <c r="C32" s="78" t="s">
        <v>25</v>
      </c>
      <c r="D32" s="77"/>
      <c r="E32" s="76"/>
      <c r="F32" s="513"/>
      <c r="G32" s="547">
        <f>G26</f>
        <v>141</v>
      </c>
      <c r="H32" s="501"/>
      <c r="I32" s="513"/>
    </row>
    <row r="33" spans="1:11" s="533" customFormat="1" ht="23.25" customHeight="1" x14ac:dyDescent="0.4">
      <c r="A33" s="74"/>
      <c r="B33" s="74" t="s">
        <v>24</v>
      </c>
      <c r="C33" s="650" t="s">
        <v>308</v>
      </c>
      <c r="D33" s="651"/>
      <c r="E33" s="651"/>
      <c r="F33" s="651"/>
      <c r="G33" s="73">
        <v>0</v>
      </c>
      <c r="H33" s="501"/>
      <c r="I33" s="513"/>
    </row>
    <row r="34" spans="1:11" s="533" customFormat="1" x14ac:dyDescent="0.2">
      <c r="A34" s="664" t="s">
        <v>309</v>
      </c>
      <c r="B34" s="665"/>
      <c r="C34" s="665"/>
      <c r="D34" s="665"/>
      <c r="E34" s="665"/>
      <c r="F34" s="665"/>
      <c r="G34" s="665"/>
      <c r="H34" s="665"/>
      <c r="I34" s="665"/>
    </row>
    <row r="35" spans="1:11" s="533" customFormat="1" x14ac:dyDescent="0.2">
      <c r="A35" s="665"/>
      <c r="B35" s="665"/>
      <c r="C35" s="665"/>
      <c r="D35" s="665"/>
      <c r="E35" s="665"/>
      <c r="F35" s="665"/>
      <c r="G35" s="665"/>
      <c r="H35" s="665"/>
      <c r="I35" s="665"/>
    </row>
    <row r="36" spans="1:11" s="533" customFormat="1" x14ac:dyDescent="0.2">
      <c r="A36" s="665"/>
      <c r="B36" s="665"/>
      <c r="C36" s="665"/>
      <c r="D36" s="665"/>
      <c r="E36" s="665"/>
      <c r="F36" s="665"/>
      <c r="G36" s="665"/>
      <c r="H36" s="665"/>
      <c r="I36" s="665"/>
    </row>
    <row r="37" spans="1:11" s="533" customFormat="1" ht="19.5" x14ac:dyDescent="0.4">
      <c r="A37" s="46" t="s">
        <v>23</v>
      </c>
      <c r="B37" s="46" t="s">
        <v>22</v>
      </c>
      <c r="C37" s="46"/>
      <c r="D37" s="69"/>
      <c r="E37" s="5"/>
      <c r="F37" s="71"/>
      <c r="G37" s="70"/>
      <c r="H37" s="544"/>
      <c r="I37" s="544"/>
    </row>
    <row r="38" spans="1:11" s="533" customFormat="1" ht="18.75" x14ac:dyDescent="0.4">
      <c r="A38" s="46"/>
      <c r="B38" s="46"/>
      <c r="C38" s="46"/>
      <c r="D38" s="69"/>
      <c r="E38" s="532"/>
      <c r="F38" s="549" t="s">
        <v>21</v>
      </c>
      <c r="G38" s="68" t="s">
        <v>20</v>
      </c>
      <c r="H38" s="544"/>
      <c r="I38" s="550" t="s">
        <v>19</v>
      </c>
    </row>
    <row r="39" spans="1:11" s="533" customFormat="1" ht="16.5" x14ac:dyDescent="0.35">
      <c r="A39" s="551" t="s">
        <v>18</v>
      </c>
      <c r="B39" s="61"/>
      <c r="C39" s="60"/>
      <c r="D39" s="61"/>
      <c r="E39" s="5"/>
      <c r="F39" s="552">
        <v>21479166</v>
      </c>
      <c r="G39" s="552">
        <v>21690371</v>
      </c>
      <c r="H39" s="501"/>
      <c r="I39" s="553">
        <f>IF(F39=0,"nerozp.",G39/F39)</f>
        <v>1.0098330167940412</v>
      </c>
      <c r="J39" s="66"/>
      <c r="K39" s="554"/>
    </row>
    <row r="40" spans="1:11" s="533" customFormat="1" ht="16.5" x14ac:dyDescent="0.35">
      <c r="A40" s="551" t="s">
        <v>17</v>
      </c>
      <c r="B40" s="61"/>
      <c r="C40" s="60"/>
      <c r="D40" s="63"/>
      <c r="E40" s="63"/>
      <c r="F40" s="552">
        <v>758910</v>
      </c>
      <c r="G40" s="552">
        <v>768247</v>
      </c>
      <c r="H40" s="501"/>
      <c r="I40" s="553">
        <f>IF(F40=0,"nerozp.",G40/F40)</f>
        <v>1.0123031716540829</v>
      </c>
      <c r="J40" s="65"/>
      <c r="K40" s="554"/>
    </row>
    <row r="41" spans="1:11" s="533" customFormat="1" ht="16.5" x14ac:dyDescent="0.35">
      <c r="A41" s="551" t="s">
        <v>16</v>
      </c>
      <c r="B41" s="61"/>
      <c r="C41" s="60"/>
      <c r="D41" s="63"/>
      <c r="E41" s="63"/>
      <c r="F41" s="552">
        <v>0</v>
      </c>
      <c r="G41" s="552">
        <v>0</v>
      </c>
      <c r="H41" s="501"/>
      <c r="I41" s="553" t="str">
        <f>IF(F41=0,"nerozp.",G41/F41)</f>
        <v>nerozp.</v>
      </c>
    </row>
    <row r="42" spans="1:11" s="533" customFormat="1" ht="16.5" x14ac:dyDescent="0.35">
      <c r="A42" s="551" t="s">
        <v>15</v>
      </c>
      <c r="B42" s="61"/>
      <c r="C42" s="60"/>
      <c r="D42" s="5"/>
      <c r="E42" s="5"/>
      <c r="F42" s="552">
        <v>569182</v>
      </c>
      <c r="G42" s="552">
        <v>569182</v>
      </c>
      <c r="H42" s="501"/>
      <c r="I42" s="553">
        <f>IF(F42=0,"nerozp.",G42/F42)</f>
        <v>1</v>
      </c>
    </row>
    <row r="43" spans="1:11" s="533" customFormat="1" ht="16.5" x14ac:dyDescent="0.35">
      <c r="A43" s="551" t="s">
        <v>14</v>
      </c>
      <c r="B43" s="61"/>
      <c r="C43" s="60"/>
      <c r="D43" s="5"/>
      <c r="E43" s="5"/>
      <c r="F43" s="552">
        <v>0</v>
      </c>
      <c r="G43" s="552">
        <v>0</v>
      </c>
      <c r="H43" s="501"/>
      <c r="I43" s="553" t="str">
        <f>IF(F43=0,"nerozp.",G43/F43)</f>
        <v>nerozp.</v>
      </c>
    </row>
    <row r="44" spans="1:11" s="533" customFormat="1" ht="14.25" x14ac:dyDescent="0.2">
      <c r="A44" s="521" t="s">
        <v>13</v>
      </c>
      <c r="B44" s="55" t="s">
        <v>319</v>
      </c>
      <c r="C44" s="54"/>
      <c r="D44" s="50"/>
      <c r="E44" s="50"/>
      <c r="F44" s="555"/>
      <c r="G44" s="555"/>
      <c r="H44" s="556"/>
      <c r="I44" s="557"/>
    </row>
    <row r="45" spans="1:11" s="533" customFormat="1" ht="30" customHeight="1" x14ac:dyDescent="0.25">
      <c r="A45" s="558"/>
      <c r="B45" s="666" t="s">
        <v>357</v>
      </c>
      <c r="C45" s="654"/>
      <c r="D45" s="654"/>
      <c r="E45" s="654"/>
      <c r="F45" s="654"/>
      <c r="G45" s="654"/>
      <c r="H45" s="654"/>
      <c r="I45" s="654"/>
    </row>
    <row r="46" spans="1:11" s="533" customFormat="1" ht="9" customHeight="1" x14ac:dyDescent="0.35">
      <c r="A46" s="558"/>
      <c r="B46" s="52"/>
      <c r="C46" s="51"/>
      <c r="D46" s="50"/>
      <c r="E46" s="50"/>
      <c r="F46" s="555"/>
      <c r="G46" s="555"/>
      <c r="H46" s="556"/>
      <c r="I46" s="557"/>
    </row>
    <row r="47" spans="1:11" s="533" customFormat="1" ht="19.5" thickBot="1" x14ac:dyDescent="0.45">
      <c r="A47" s="46" t="s">
        <v>12</v>
      </c>
      <c r="B47" s="46" t="s">
        <v>11</v>
      </c>
      <c r="C47" s="45"/>
      <c r="D47" s="5"/>
      <c r="E47" s="5"/>
      <c r="F47" s="544"/>
      <c r="G47" s="10"/>
      <c r="H47" s="658" t="s">
        <v>10</v>
      </c>
      <c r="I47" s="659"/>
    </row>
    <row r="48" spans="1:11" s="533" customFormat="1" ht="18.75" thickTop="1" x14ac:dyDescent="0.35">
      <c r="A48" s="44"/>
      <c r="B48" s="559"/>
      <c r="C48" s="43"/>
      <c r="D48" s="559"/>
      <c r="E48" s="41" t="s">
        <v>9</v>
      </c>
      <c r="F48" s="560" t="s">
        <v>8</v>
      </c>
      <c r="G48" s="560" t="s">
        <v>7</v>
      </c>
      <c r="H48" s="561" t="s">
        <v>6</v>
      </c>
      <c r="I48" s="562" t="s">
        <v>5</v>
      </c>
    </row>
    <row r="49" spans="1:9" s="533" customFormat="1" x14ac:dyDescent="0.2">
      <c r="A49" s="563"/>
      <c r="B49" s="544"/>
      <c r="C49" s="544"/>
      <c r="D49" s="544"/>
      <c r="E49" s="563"/>
      <c r="F49" s="657"/>
      <c r="G49" s="564"/>
      <c r="H49" s="565">
        <v>42004</v>
      </c>
      <c r="I49" s="566">
        <v>42004</v>
      </c>
    </row>
    <row r="50" spans="1:9" s="533" customFormat="1" x14ac:dyDescent="0.2">
      <c r="A50" s="563"/>
      <c r="B50" s="544"/>
      <c r="C50" s="544"/>
      <c r="D50" s="544"/>
      <c r="E50" s="563"/>
      <c r="F50" s="657"/>
      <c r="G50" s="567"/>
      <c r="H50" s="567"/>
      <c r="I50" s="568"/>
    </row>
    <row r="51" spans="1:9" s="533" customFormat="1" ht="13.5" thickBot="1" x14ac:dyDescent="0.25">
      <c r="A51" s="569"/>
      <c r="B51" s="570"/>
      <c r="C51" s="570"/>
      <c r="D51" s="570"/>
      <c r="E51" s="569"/>
      <c r="F51" s="571"/>
      <c r="G51" s="571"/>
      <c r="H51" s="571"/>
      <c r="I51" s="572"/>
    </row>
    <row r="52" spans="1:9" s="533" customFormat="1" ht="13.5" thickTop="1" x14ac:dyDescent="0.2">
      <c r="A52" s="573"/>
      <c r="B52" s="574"/>
      <c r="C52" s="574" t="s">
        <v>4</v>
      </c>
      <c r="D52" s="574"/>
      <c r="E52" s="575">
        <v>1420</v>
      </c>
      <c r="F52" s="576">
        <v>0</v>
      </c>
      <c r="G52" s="577">
        <v>0</v>
      </c>
      <c r="H52" s="577">
        <f>E52+F52-G52</f>
        <v>1420</v>
      </c>
      <c r="I52" s="578">
        <v>1420</v>
      </c>
    </row>
    <row r="53" spans="1:9" s="533" customFormat="1" x14ac:dyDescent="0.2">
      <c r="A53" s="579"/>
      <c r="B53" s="580"/>
      <c r="C53" s="580" t="s">
        <v>3</v>
      </c>
      <c r="D53" s="580"/>
      <c r="E53" s="588">
        <v>289584.32</v>
      </c>
      <c r="F53" s="589">
        <f>216903.71+400</f>
        <v>217303.71</v>
      </c>
      <c r="G53" s="590">
        <f>35696+146200</f>
        <v>181896</v>
      </c>
      <c r="H53" s="590">
        <f>E53+F53-G53</f>
        <v>324992.03000000003</v>
      </c>
      <c r="I53" s="584">
        <v>316427.86</v>
      </c>
    </row>
    <row r="54" spans="1:9" s="533" customFormat="1" x14ac:dyDescent="0.2">
      <c r="A54" s="579"/>
      <c r="B54" s="580"/>
      <c r="C54" s="580" t="s">
        <v>2</v>
      </c>
      <c r="D54" s="580"/>
      <c r="E54" s="588">
        <v>26420.9</v>
      </c>
      <c r="F54" s="589">
        <v>57304.640000000007</v>
      </c>
      <c r="G54" s="590">
        <v>61254</v>
      </c>
      <c r="H54" s="590">
        <f>E54+F54-G54</f>
        <v>22471.540000000008</v>
      </c>
      <c r="I54" s="584">
        <v>22471.54</v>
      </c>
    </row>
    <row r="55" spans="1:9" s="533" customFormat="1" x14ac:dyDescent="0.2">
      <c r="A55" s="579"/>
      <c r="B55" s="580"/>
      <c r="C55" s="580" t="s">
        <v>1</v>
      </c>
      <c r="D55" s="580"/>
      <c r="E55" s="588">
        <v>159685.24</v>
      </c>
      <c r="F55" s="589">
        <v>768247.00000000023</v>
      </c>
      <c r="G55" s="590">
        <v>834303</v>
      </c>
      <c r="H55" s="590">
        <f>E55+F55-G55</f>
        <v>93629.240000000224</v>
      </c>
      <c r="I55" s="584">
        <v>93629.24</v>
      </c>
    </row>
    <row r="56" spans="1:9" s="533" customFormat="1" ht="18.75" thickBot="1" x14ac:dyDescent="0.4">
      <c r="A56" s="15" t="s">
        <v>0</v>
      </c>
      <c r="B56" s="14"/>
      <c r="C56" s="14"/>
      <c r="D56" s="14"/>
      <c r="E56" s="586">
        <f>SUM(E52:E55)</f>
        <v>477110.46</v>
      </c>
      <c r="F56" s="587">
        <f>SUM(F52:F55)</f>
        <v>1042855.3500000002</v>
      </c>
      <c r="G56" s="587">
        <f>SUM(G52:G55)</f>
        <v>1077453</v>
      </c>
      <c r="H56" s="587">
        <f>SUM(H52:H55)</f>
        <v>442512.81000000029</v>
      </c>
      <c r="I56" s="11">
        <f>SUM(I52:I55)</f>
        <v>433948.63999999996</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5"/>
    <mergeCell ref="A2:D2"/>
    <mergeCell ref="E3:I3"/>
    <mergeCell ref="E2:I2"/>
    <mergeCell ref="E5:I5"/>
    <mergeCell ref="E4:I4"/>
  </mergeCells>
  <conditionalFormatting sqref="I44 I46">
    <cfRule type="cellIs" dxfId="375" priority="8" stopIfTrue="1" operator="greaterThan">
      <formula>1</formula>
    </cfRule>
  </conditionalFormatting>
  <conditionalFormatting sqref="H52:H55">
    <cfRule type="cellIs" dxfId="374" priority="11" stopIfTrue="1" operator="notEqual">
      <formula>E52+F52-G52</formula>
    </cfRule>
  </conditionalFormatting>
  <conditionalFormatting sqref="I56">
    <cfRule type="cellIs" dxfId="373" priority="12" stopIfTrue="1" operator="notEqual">
      <formula>$I$52+$I$53+$I$54+$I$55</formula>
    </cfRule>
  </conditionalFormatting>
  <conditionalFormatting sqref="H56">
    <cfRule type="cellIs" dxfId="372" priority="13" stopIfTrue="1" operator="notEqual">
      <formula>E56+F56-G56</formula>
    </cfRule>
    <cfRule type="cellIs" dxfId="371" priority="14" stopIfTrue="1" operator="notEqual">
      <formula>SUM($H$52:$H$55)</formula>
    </cfRule>
  </conditionalFormatting>
  <conditionalFormatting sqref="G18 G16">
    <cfRule type="cellIs" dxfId="370" priority="15" stopIfTrue="1" operator="notEqual">
      <formula>H16+I16</formula>
    </cfRule>
  </conditionalFormatting>
  <conditionalFormatting sqref="G24">
    <cfRule type="cellIs" dxfId="369" priority="16" stopIfTrue="1" operator="notEqual">
      <formula>ROUND(H24+I24,2)</formula>
    </cfRule>
  </conditionalFormatting>
  <conditionalFormatting sqref="H24">
    <cfRule type="cellIs" dxfId="368" priority="17" stopIfTrue="1" operator="notEqual">
      <formula>$H$18-$H$16</formula>
    </cfRule>
  </conditionalFormatting>
  <conditionalFormatting sqref="G23">
    <cfRule type="cellIs" dxfId="367" priority="6" stopIfTrue="1" operator="notEqual">
      <formula>ROUND(H23+I23,2)</formula>
    </cfRule>
  </conditionalFormatting>
  <conditionalFormatting sqref="J39">
    <cfRule type="cellIs" dxfId="366" priority="4" operator="greaterThan">
      <formula>0</formula>
    </cfRule>
    <cfRule type="cellIs" dxfId="365" priority="5" operator="lessThan">
      <formula>0</formula>
    </cfRule>
  </conditionalFormatting>
  <conditionalFormatting sqref="J40">
    <cfRule type="cellIs" dxfId="364" priority="2" operator="greaterThan">
      <formula>0</formula>
    </cfRule>
    <cfRule type="cellIs" dxfId="363" priority="3" operator="lessThan">
      <formula>0</formula>
    </cfRule>
  </conditionalFormatting>
  <conditionalFormatting sqref="I24">
    <cfRule type="cellIs" dxfId="362"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199</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200</v>
      </c>
      <c r="F4" s="642"/>
      <c r="G4" s="642"/>
      <c r="H4" s="642"/>
      <c r="I4" s="642"/>
    </row>
    <row r="5" spans="1:11" ht="9" customHeight="1" x14ac:dyDescent="0.25">
      <c r="A5" s="130"/>
      <c r="E5" s="639" t="s">
        <v>49</v>
      </c>
      <c r="F5" s="639"/>
      <c r="G5" s="639"/>
      <c r="H5" s="639"/>
      <c r="I5" s="639"/>
    </row>
    <row r="6" spans="1:11" ht="19.5" x14ac:dyDescent="0.4">
      <c r="A6" s="128" t="s">
        <v>48</v>
      </c>
      <c r="E6" s="641" t="s">
        <v>201</v>
      </c>
      <c r="F6" s="641"/>
      <c r="G6" s="641"/>
      <c r="H6" s="128" t="s">
        <v>47</v>
      </c>
      <c r="I6" s="129" t="s">
        <v>202</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ht="15" x14ac:dyDescent="0.2">
      <c r="A13" s="72"/>
      <c r="B13" s="72"/>
      <c r="C13" s="72"/>
      <c r="D13" s="72"/>
      <c r="E13" s="119" t="s">
        <v>0</v>
      </c>
      <c r="F13" s="119" t="s">
        <v>0</v>
      </c>
      <c r="G13" s="118"/>
      <c r="H13" s="646" t="s">
        <v>38</v>
      </c>
      <c r="I13" s="647"/>
    </row>
    <row r="14" spans="1:11" s="533" customFormat="1" ht="15" x14ac:dyDescent="0.2">
      <c r="A14" s="513"/>
      <c r="B14" s="513"/>
      <c r="C14" s="513"/>
      <c r="D14" s="513"/>
      <c r="E14" s="119"/>
      <c r="F14" s="119"/>
      <c r="G14" s="118"/>
      <c r="H14" s="539"/>
      <c r="I14" s="540"/>
    </row>
    <row r="15" spans="1:11" s="533" customFormat="1" ht="18.75" x14ac:dyDescent="0.4">
      <c r="A15" s="74" t="s">
        <v>37</v>
      </c>
      <c r="B15" s="74"/>
      <c r="C15" s="114"/>
      <c r="D15" s="113"/>
      <c r="E15" s="115"/>
      <c r="F15" s="115"/>
      <c r="G15" s="94"/>
      <c r="H15" s="513"/>
      <c r="I15" s="513"/>
    </row>
    <row r="16" spans="1:11" s="533" customFormat="1" ht="19.5" x14ac:dyDescent="0.4">
      <c r="A16" s="108" t="s">
        <v>36</v>
      </c>
      <c r="B16" s="74"/>
      <c r="C16" s="114"/>
      <c r="D16" s="113"/>
      <c r="E16" s="541">
        <v>11111000</v>
      </c>
      <c r="F16" s="542">
        <v>11391439.24</v>
      </c>
      <c r="G16" s="104">
        <f>H16+I16</f>
        <v>11407439.24</v>
      </c>
      <c r="H16" s="541">
        <v>11407439.24</v>
      </c>
      <c r="I16" s="541">
        <v>0</v>
      </c>
    </row>
    <row r="17" spans="1:9" s="533" customFormat="1" ht="14.25" x14ac:dyDescent="0.3">
      <c r="A17" s="112"/>
      <c r="B17" s="111"/>
      <c r="C17" s="111"/>
      <c r="D17" s="111"/>
      <c r="E17" s="543"/>
      <c r="F17" s="536"/>
      <c r="G17" s="532"/>
      <c r="H17" s="532"/>
      <c r="I17" s="532"/>
    </row>
    <row r="18" spans="1:9" s="533" customFormat="1" ht="19.5" x14ac:dyDescent="0.4">
      <c r="A18" s="108" t="s">
        <v>35</v>
      </c>
      <c r="B18" s="97"/>
      <c r="C18" s="97"/>
      <c r="D18" s="97"/>
      <c r="E18" s="541">
        <v>10733000</v>
      </c>
      <c r="F18" s="542">
        <v>11518745.370000001</v>
      </c>
      <c r="G18" s="104">
        <f>H18+I18</f>
        <v>11407439.24</v>
      </c>
      <c r="H18" s="541">
        <v>11407439.24</v>
      </c>
      <c r="I18" s="541">
        <v>0</v>
      </c>
    </row>
    <row r="19" spans="1:9" s="533" customFormat="1" ht="18" x14ac:dyDescent="0.35">
      <c r="A19" s="106"/>
      <c r="B19" s="97"/>
      <c r="C19" s="97"/>
      <c r="D19" s="97"/>
      <c r="E19" s="104"/>
      <c r="F19" s="105"/>
      <c r="G19" s="104"/>
      <c r="H19" s="103"/>
      <c r="I19" s="103"/>
    </row>
    <row r="20" spans="1:9" s="533" customFormat="1" ht="18" hidden="1" x14ac:dyDescent="0.35">
      <c r="A20" s="102"/>
      <c r="B20" s="101"/>
      <c r="C20" s="101"/>
      <c r="D20" s="101"/>
      <c r="E20" s="97"/>
      <c r="F20" s="97"/>
      <c r="G20" s="97"/>
      <c r="H20" s="100"/>
      <c r="I20" s="100"/>
    </row>
    <row r="21" spans="1:9" s="533" customFormat="1" ht="19.5" x14ac:dyDescent="0.4">
      <c r="A21" s="99" t="s">
        <v>34</v>
      </c>
      <c r="B21" s="95"/>
      <c r="C21" s="95"/>
      <c r="D21" s="95"/>
      <c r="E21" s="95"/>
      <c r="F21" s="95"/>
      <c r="G21" s="98"/>
      <c r="H21" s="97"/>
      <c r="I21" s="97"/>
    </row>
    <row r="22" spans="1:9" s="533" customFormat="1" ht="18" x14ac:dyDescent="0.35">
      <c r="A22" s="95"/>
      <c r="B22" s="95"/>
      <c r="C22" s="96" t="s">
        <v>33</v>
      </c>
      <c r="D22" s="95"/>
      <c r="E22" s="95"/>
      <c r="F22" s="95"/>
      <c r="G22" s="541">
        <f>H22+I22</f>
        <v>0</v>
      </c>
      <c r="H22" s="541">
        <v>0</v>
      </c>
      <c r="I22" s="541">
        <v>0</v>
      </c>
    </row>
    <row r="23" spans="1:9" s="533" customFormat="1" ht="18" x14ac:dyDescent="0.25">
      <c r="A23" s="94"/>
      <c r="B23" s="92"/>
      <c r="C23" s="93"/>
      <c r="D23" s="92"/>
      <c r="E23" s="92"/>
      <c r="F23" s="92"/>
      <c r="G23" s="91"/>
      <c r="H23" s="541"/>
      <c r="I23" s="541"/>
    </row>
    <row r="24" spans="1:9" s="533" customFormat="1" ht="22.5" x14ac:dyDescent="0.45">
      <c r="A24" s="74" t="s">
        <v>32</v>
      </c>
      <c r="B24" s="89"/>
      <c r="C24" s="90"/>
      <c r="D24" s="89"/>
      <c r="E24" s="89"/>
      <c r="F24" s="89"/>
      <c r="G24" s="88">
        <f>ROUND(G18-G16-G22,2)</f>
        <v>0</v>
      </c>
      <c r="H24" s="87">
        <f>H18-H16-H22</f>
        <v>0</v>
      </c>
      <c r="I24" s="87">
        <f>I18-I16-I22</f>
        <v>0</v>
      </c>
    </row>
    <row r="25" spans="1:9" s="533" customFormat="1" ht="15" x14ac:dyDescent="0.3">
      <c r="A25" s="525" t="s">
        <v>31</v>
      </c>
      <c r="B25" s="525"/>
      <c r="C25" s="525"/>
      <c r="D25" s="525"/>
      <c r="E25" s="525"/>
      <c r="F25" s="525"/>
      <c r="G25" s="85">
        <v>0</v>
      </c>
      <c r="H25" s="532"/>
      <c r="I25" s="532"/>
    </row>
    <row r="26" spans="1:9" s="533" customFormat="1" ht="15" x14ac:dyDescent="0.3">
      <c r="A26" s="86" t="s">
        <v>30</v>
      </c>
      <c r="B26" s="86"/>
      <c r="C26" s="86"/>
      <c r="D26" s="86"/>
      <c r="E26" s="86"/>
      <c r="F26" s="86"/>
      <c r="G26" s="85">
        <v>0</v>
      </c>
      <c r="H26" s="513"/>
      <c r="I26" s="532"/>
    </row>
    <row r="27" spans="1:9" s="533" customFormat="1" x14ac:dyDescent="0.2">
      <c r="A27" s="532"/>
      <c r="B27" s="532"/>
      <c r="C27" s="532"/>
      <c r="D27" s="532"/>
      <c r="E27" s="532"/>
      <c r="F27" s="532"/>
      <c r="G27" s="532"/>
      <c r="H27" s="532"/>
      <c r="I27" s="532"/>
    </row>
    <row r="28" spans="1:9" s="533" customFormat="1" ht="19.5" x14ac:dyDescent="0.4">
      <c r="A28" s="46" t="s">
        <v>29</v>
      </c>
      <c r="B28" s="84" t="s">
        <v>28</v>
      </c>
      <c r="C28" s="84"/>
      <c r="D28" s="60"/>
      <c r="E28" s="60"/>
      <c r="F28" s="544"/>
      <c r="G28" s="83"/>
      <c r="H28" s="501"/>
      <c r="I28" s="544"/>
    </row>
    <row r="29" spans="1:9" s="533" customFormat="1" ht="18.75" x14ac:dyDescent="0.4">
      <c r="A29" s="74"/>
      <c r="B29" s="74"/>
      <c r="C29" s="78" t="s">
        <v>27</v>
      </c>
      <c r="D29" s="77"/>
      <c r="E29" s="76"/>
      <c r="F29" s="532"/>
      <c r="G29" s="73">
        <f>G30+G31</f>
        <v>0</v>
      </c>
      <c r="H29" s="501"/>
      <c r="I29" s="513"/>
    </row>
    <row r="30" spans="1:9" s="533" customFormat="1" ht="18.75" x14ac:dyDescent="0.4">
      <c r="A30" s="74"/>
      <c r="B30" s="74"/>
      <c r="C30" s="78"/>
      <c r="D30" s="77"/>
      <c r="E30" s="82" t="s">
        <v>26</v>
      </c>
      <c r="F30" s="513" t="s">
        <v>4</v>
      </c>
      <c r="G30" s="545">
        <v>0</v>
      </c>
      <c r="H30" s="501"/>
      <c r="I30" s="513"/>
    </row>
    <row r="31" spans="1:9" s="533" customFormat="1" ht="18.75" x14ac:dyDescent="0.4">
      <c r="A31" s="74"/>
      <c r="B31" s="74"/>
      <c r="C31" s="78"/>
      <c r="D31" s="77"/>
      <c r="E31" s="76"/>
      <c r="F31" s="546" t="s">
        <v>2</v>
      </c>
      <c r="G31" s="541">
        <v>0</v>
      </c>
      <c r="H31" s="501"/>
      <c r="I31" s="513"/>
    </row>
    <row r="32" spans="1:9" s="533" customFormat="1" ht="18.75" x14ac:dyDescent="0.4">
      <c r="A32" s="74"/>
      <c r="B32" s="74"/>
      <c r="C32" s="78" t="s">
        <v>25</v>
      </c>
      <c r="D32" s="77"/>
      <c r="E32" s="76"/>
      <c r="F32" s="513"/>
      <c r="G32" s="547">
        <f>G26</f>
        <v>0</v>
      </c>
      <c r="H32" s="501"/>
      <c r="I32" s="513"/>
    </row>
    <row r="33" spans="1:11" s="533" customFormat="1" ht="18.75" x14ac:dyDescent="0.4">
      <c r="A33" s="74"/>
      <c r="B33" s="74" t="s">
        <v>24</v>
      </c>
      <c r="C33" s="650" t="s">
        <v>308</v>
      </c>
      <c r="D33" s="651"/>
      <c r="E33" s="651"/>
      <c r="F33" s="651"/>
      <c r="G33" s="73">
        <v>0</v>
      </c>
      <c r="H33" s="501"/>
      <c r="I33" s="513"/>
    </row>
    <row r="34" spans="1:11" s="533" customFormat="1" x14ac:dyDescent="0.2">
      <c r="A34" s="644"/>
      <c r="B34" s="645"/>
      <c r="C34" s="645"/>
      <c r="D34" s="645"/>
      <c r="E34" s="645"/>
      <c r="F34" s="645"/>
      <c r="G34" s="645"/>
      <c r="H34" s="645"/>
      <c r="I34" s="645"/>
    </row>
    <row r="35" spans="1:11" s="533" customFormat="1" x14ac:dyDescent="0.2">
      <c r="A35" s="645"/>
      <c r="B35" s="645"/>
      <c r="C35" s="645"/>
      <c r="D35" s="645"/>
      <c r="E35" s="645"/>
      <c r="F35" s="645"/>
      <c r="G35" s="645"/>
      <c r="H35" s="645"/>
      <c r="I35" s="645"/>
    </row>
    <row r="36" spans="1:11" s="533" customFormat="1" x14ac:dyDescent="0.2">
      <c r="A36" s="645"/>
      <c r="B36" s="645"/>
      <c r="C36" s="645"/>
      <c r="D36" s="645"/>
      <c r="E36" s="645"/>
      <c r="F36" s="645"/>
      <c r="G36" s="645"/>
      <c r="H36" s="645"/>
      <c r="I36" s="645"/>
    </row>
    <row r="37" spans="1:11" s="533" customFormat="1" ht="19.5" x14ac:dyDescent="0.4">
      <c r="A37" s="46" t="s">
        <v>23</v>
      </c>
      <c r="B37" s="46" t="s">
        <v>22</v>
      </c>
      <c r="C37" s="46"/>
      <c r="D37" s="69"/>
      <c r="E37" s="5"/>
      <c r="F37" s="71"/>
      <c r="G37" s="70"/>
      <c r="H37" s="544"/>
      <c r="I37" s="544"/>
    </row>
    <row r="38" spans="1:11" s="533" customFormat="1" ht="18.75" x14ac:dyDescent="0.4">
      <c r="A38" s="46"/>
      <c r="B38" s="46"/>
      <c r="C38" s="46"/>
      <c r="D38" s="69"/>
      <c r="E38" s="532"/>
      <c r="F38" s="549" t="s">
        <v>21</v>
      </c>
      <c r="G38" s="68" t="s">
        <v>20</v>
      </c>
      <c r="H38" s="544"/>
      <c r="I38" s="550" t="s">
        <v>19</v>
      </c>
    </row>
    <row r="39" spans="1:11" s="533" customFormat="1" ht="16.5" x14ac:dyDescent="0.35">
      <c r="A39" s="551" t="s">
        <v>18</v>
      </c>
      <c r="B39" s="61"/>
      <c r="C39" s="60"/>
      <c r="D39" s="61"/>
      <c r="E39" s="5"/>
      <c r="F39" s="552">
        <v>5889750</v>
      </c>
      <c r="G39" s="552">
        <v>5905750</v>
      </c>
      <c r="H39" s="501"/>
      <c r="I39" s="553">
        <f>IF(F39=0,"nerozp.",G39/F39)</f>
        <v>1.002716583895751</v>
      </c>
      <c r="J39" s="66"/>
      <c r="K39" s="554"/>
    </row>
    <row r="40" spans="1:11" s="533" customFormat="1" ht="16.5" x14ac:dyDescent="0.35">
      <c r="A40" s="551" t="s">
        <v>17</v>
      </c>
      <c r="B40" s="61"/>
      <c r="C40" s="60"/>
      <c r="D40" s="63"/>
      <c r="E40" s="63"/>
      <c r="F40" s="552">
        <v>222000</v>
      </c>
      <c r="G40" s="552">
        <v>222588</v>
      </c>
      <c r="H40" s="501"/>
      <c r="I40" s="553">
        <f>IF(F40=0,"nerozp.",G40/F40)</f>
        <v>1.0026486486486486</v>
      </c>
      <c r="J40" s="65"/>
      <c r="K40" s="554"/>
    </row>
    <row r="41" spans="1:11" s="533" customFormat="1" ht="16.5" x14ac:dyDescent="0.35">
      <c r="A41" s="551" t="s">
        <v>16</v>
      </c>
      <c r="B41" s="61"/>
      <c r="C41" s="60"/>
      <c r="D41" s="63"/>
      <c r="E41" s="63"/>
      <c r="F41" s="552">
        <v>0</v>
      </c>
      <c r="G41" s="552">
        <v>0</v>
      </c>
      <c r="H41" s="501"/>
      <c r="I41" s="553" t="str">
        <f>IF(F41=0,"nerozp.",G41/F41)</f>
        <v>nerozp.</v>
      </c>
    </row>
    <row r="42" spans="1:11" s="533" customFormat="1" ht="16.5" x14ac:dyDescent="0.35">
      <c r="A42" s="551" t="s">
        <v>15</v>
      </c>
      <c r="B42" s="61"/>
      <c r="C42" s="60"/>
      <c r="D42" s="5"/>
      <c r="E42" s="5"/>
      <c r="F42" s="552">
        <v>167000</v>
      </c>
      <c r="G42" s="552">
        <v>167000</v>
      </c>
      <c r="H42" s="501"/>
      <c r="I42" s="553">
        <f>IF(F42=0,"nerozp.",G42/F42)</f>
        <v>1</v>
      </c>
    </row>
    <row r="43" spans="1:11" s="533" customFormat="1" ht="16.5" x14ac:dyDescent="0.35">
      <c r="A43" s="551" t="s">
        <v>14</v>
      </c>
      <c r="B43" s="61"/>
      <c r="C43" s="60"/>
      <c r="D43" s="5"/>
      <c r="E43" s="5"/>
      <c r="F43" s="552">
        <v>0</v>
      </c>
      <c r="G43" s="552">
        <v>0</v>
      </c>
      <c r="H43" s="501"/>
      <c r="I43" s="553" t="str">
        <f>IF(F43=0,"nerozp.",G43/F43)</f>
        <v>nerozp.</v>
      </c>
    </row>
    <row r="44" spans="1:11" s="533" customFormat="1" ht="14.25" x14ac:dyDescent="0.2">
      <c r="A44" s="521" t="s">
        <v>13</v>
      </c>
      <c r="B44" s="55" t="s">
        <v>320</v>
      </c>
      <c r="C44" s="54"/>
      <c r="D44" s="50"/>
      <c r="E44" s="50"/>
      <c r="F44" s="555"/>
      <c r="G44" s="555"/>
      <c r="H44" s="556"/>
      <c r="I44" s="557"/>
    </row>
    <row r="45" spans="1:11" s="533" customFormat="1" ht="25.5" customHeight="1" x14ac:dyDescent="0.25">
      <c r="A45" s="558"/>
      <c r="B45" s="666" t="s">
        <v>322</v>
      </c>
      <c r="C45" s="654"/>
      <c r="D45" s="654"/>
      <c r="E45" s="654"/>
      <c r="F45" s="654"/>
      <c r="G45" s="654"/>
      <c r="H45" s="654"/>
      <c r="I45" s="654"/>
    </row>
    <row r="46" spans="1:11" s="533" customFormat="1" ht="7.5" customHeight="1" x14ac:dyDescent="0.35">
      <c r="A46" s="558"/>
      <c r="B46" s="52"/>
      <c r="C46" s="51"/>
      <c r="D46" s="50"/>
      <c r="E46" s="50"/>
      <c r="F46" s="555"/>
      <c r="G46" s="555"/>
      <c r="H46" s="556"/>
      <c r="I46" s="557"/>
    </row>
    <row r="47" spans="1:11" s="533" customFormat="1" ht="19.5" thickBot="1" x14ac:dyDescent="0.45">
      <c r="A47" s="46" t="s">
        <v>12</v>
      </c>
      <c r="B47" s="46" t="s">
        <v>11</v>
      </c>
      <c r="C47" s="45"/>
      <c r="D47" s="5"/>
      <c r="E47" s="5"/>
      <c r="F47" s="544"/>
      <c r="G47" s="10"/>
      <c r="H47" s="658" t="s">
        <v>10</v>
      </c>
      <c r="I47" s="659"/>
    </row>
    <row r="48" spans="1:11" s="533" customFormat="1" ht="18.75" thickTop="1" x14ac:dyDescent="0.35">
      <c r="A48" s="44"/>
      <c r="B48" s="559"/>
      <c r="C48" s="43"/>
      <c r="D48" s="559"/>
      <c r="E48" s="41" t="s">
        <v>9</v>
      </c>
      <c r="F48" s="560" t="s">
        <v>8</v>
      </c>
      <c r="G48" s="560" t="s">
        <v>7</v>
      </c>
      <c r="H48" s="561" t="s">
        <v>6</v>
      </c>
      <c r="I48" s="562" t="s">
        <v>5</v>
      </c>
    </row>
    <row r="49" spans="1:9" s="533" customFormat="1" x14ac:dyDescent="0.2">
      <c r="A49" s="563"/>
      <c r="B49" s="544"/>
      <c r="C49" s="544"/>
      <c r="D49" s="544"/>
      <c r="E49" s="563"/>
      <c r="F49" s="657"/>
      <c r="G49" s="564"/>
      <c r="H49" s="565">
        <v>42004</v>
      </c>
      <c r="I49" s="566">
        <v>42004</v>
      </c>
    </row>
    <row r="50" spans="1:9" s="533" customFormat="1" x14ac:dyDescent="0.2">
      <c r="A50" s="563"/>
      <c r="B50" s="544"/>
      <c r="C50" s="544"/>
      <c r="D50" s="544"/>
      <c r="E50" s="563"/>
      <c r="F50" s="657"/>
      <c r="G50" s="567"/>
      <c r="H50" s="567"/>
      <c r="I50" s="568"/>
    </row>
    <row r="51" spans="1:9" s="533" customFormat="1" ht="13.5" thickBot="1" x14ac:dyDescent="0.25">
      <c r="A51" s="569"/>
      <c r="B51" s="570"/>
      <c r="C51" s="570"/>
      <c r="D51" s="570"/>
      <c r="E51" s="569"/>
      <c r="F51" s="571"/>
      <c r="G51" s="571"/>
      <c r="H51" s="571"/>
      <c r="I51" s="572"/>
    </row>
    <row r="52" spans="1:9" s="533" customFormat="1" ht="13.5" thickTop="1" x14ac:dyDescent="0.2">
      <c r="A52" s="573"/>
      <c r="B52" s="574"/>
      <c r="C52" s="574" t="s">
        <v>4</v>
      </c>
      <c r="D52" s="574"/>
      <c r="E52" s="575">
        <v>1556</v>
      </c>
      <c r="F52" s="576">
        <v>0</v>
      </c>
      <c r="G52" s="577">
        <v>0</v>
      </c>
      <c r="H52" s="577">
        <f>E52+F52-G52</f>
        <v>1556</v>
      </c>
      <c r="I52" s="578">
        <v>1556</v>
      </c>
    </row>
    <row r="53" spans="1:9" s="533" customFormat="1" x14ac:dyDescent="0.2">
      <c r="A53" s="579"/>
      <c r="B53" s="580"/>
      <c r="C53" s="580" t="s">
        <v>3</v>
      </c>
      <c r="D53" s="580"/>
      <c r="E53" s="581">
        <v>17627.77</v>
      </c>
      <c r="F53" s="582">
        <v>58866</v>
      </c>
      <c r="G53" s="583">
        <v>50750</v>
      </c>
      <c r="H53" s="583">
        <f>E53+F53-G53</f>
        <v>25743.770000000004</v>
      </c>
      <c r="I53" s="584">
        <v>22975.77</v>
      </c>
    </row>
    <row r="54" spans="1:9" s="533" customFormat="1" x14ac:dyDescent="0.2">
      <c r="A54" s="579"/>
      <c r="B54" s="580"/>
      <c r="C54" s="580" t="s">
        <v>2</v>
      </c>
      <c r="D54" s="580"/>
      <c r="E54" s="581">
        <v>101528.88</v>
      </c>
      <c r="F54" s="582">
        <v>146234.82999999999</v>
      </c>
      <c r="G54" s="583">
        <v>171716.52</v>
      </c>
      <c r="H54" s="583">
        <f>E54+F54-G54</f>
        <v>76047.19</v>
      </c>
      <c r="I54" s="584">
        <v>81352.19</v>
      </c>
    </row>
    <row r="55" spans="1:9" s="533" customFormat="1" x14ac:dyDescent="0.2">
      <c r="A55" s="579"/>
      <c r="B55" s="580"/>
      <c r="C55" s="580" t="s">
        <v>1</v>
      </c>
      <c r="D55" s="580"/>
      <c r="E55" s="581">
        <v>134776.70000000001</v>
      </c>
      <c r="F55" s="582">
        <v>222587.99999999994</v>
      </c>
      <c r="G55" s="583">
        <v>167000</v>
      </c>
      <c r="H55" s="583">
        <f>E55+F55-G55</f>
        <v>190364.69999999995</v>
      </c>
      <c r="I55" s="584">
        <v>190364.7</v>
      </c>
    </row>
    <row r="56" spans="1:9" s="533" customFormat="1" ht="18.75" thickBot="1" x14ac:dyDescent="0.4">
      <c r="A56" s="15" t="s">
        <v>0</v>
      </c>
      <c r="B56" s="14"/>
      <c r="C56" s="14"/>
      <c r="D56" s="14"/>
      <c r="E56" s="13">
        <f>SUM(E52:E55)</f>
        <v>255489.35000000003</v>
      </c>
      <c r="F56" s="12">
        <f>SUM(F52:F55)</f>
        <v>427688.82999999996</v>
      </c>
      <c r="G56" s="12">
        <f>SUM(G52:G55)</f>
        <v>389466.52</v>
      </c>
      <c r="H56" s="12">
        <f>SUM(H52:H55)</f>
        <v>293711.65999999997</v>
      </c>
      <c r="I56" s="11">
        <f>SUM(I52:I55)</f>
        <v>296248.66000000003</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3">
    <mergeCell ref="F49:F50"/>
    <mergeCell ref="E6:G6"/>
    <mergeCell ref="A34:I36"/>
    <mergeCell ref="E7:I7"/>
    <mergeCell ref="H13:I13"/>
    <mergeCell ref="H47:I47"/>
    <mergeCell ref="C33:F33"/>
    <mergeCell ref="B45:I45"/>
    <mergeCell ref="A2:D2"/>
    <mergeCell ref="E3:I3"/>
    <mergeCell ref="E2:I2"/>
    <mergeCell ref="E5:I5"/>
    <mergeCell ref="E4:I4"/>
  </mergeCells>
  <conditionalFormatting sqref="I44 I46">
    <cfRule type="cellIs" dxfId="361" priority="8" stopIfTrue="1" operator="greaterThan">
      <formula>1</formula>
    </cfRule>
  </conditionalFormatting>
  <conditionalFormatting sqref="H52:H55">
    <cfRule type="cellIs" dxfId="360" priority="11" stopIfTrue="1" operator="notEqual">
      <formula>E52+F52-G52</formula>
    </cfRule>
  </conditionalFormatting>
  <conditionalFormatting sqref="I56">
    <cfRule type="cellIs" dxfId="359" priority="12" stopIfTrue="1" operator="notEqual">
      <formula>$I$52+$I$53+$I$54+$I$55</formula>
    </cfRule>
  </conditionalFormatting>
  <conditionalFormatting sqref="H56">
    <cfRule type="cellIs" dxfId="358" priority="13" stopIfTrue="1" operator="notEqual">
      <formula>E56+F56-G56</formula>
    </cfRule>
    <cfRule type="cellIs" dxfId="357" priority="14" stopIfTrue="1" operator="notEqual">
      <formula>SUM($H$52:$H$55)</formula>
    </cfRule>
  </conditionalFormatting>
  <conditionalFormatting sqref="G18 G16">
    <cfRule type="cellIs" dxfId="356" priority="15" stopIfTrue="1" operator="notEqual">
      <formula>H16+I16</formula>
    </cfRule>
  </conditionalFormatting>
  <conditionalFormatting sqref="G24">
    <cfRule type="cellIs" dxfId="355" priority="16" stopIfTrue="1" operator="notEqual">
      <formula>ROUND(H24+I24,2)</formula>
    </cfRule>
  </conditionalFormatting>
  <conditionalFormatting sqref="H24">
    <cfRule type="cellIs" dxfId="354" priority="17" stopIfTrue="1" operator="notEqual">
      <formula>$H$18-$H$16</formula>
    </cfRule>
  </conditionalFormatting>
  <conditionalFormatting sqref="G23">
    <cfRule type="cellIs" dxfId="353" priority="6" stopIfTrue="1" operator="notEqual">
      <formula>ROUND(H23+I23,2)</formula>
    </cfRule>
  </conditionalFormatting>
  <conditionalFormatting sqref="J39">
    <cfRule type="cellIs" dxfId="352" priority="4" operator="greaterThan">
      <formula>0</formula>
    </cfRule>
    <cfRule type="cellIs" dxfId="351" priority="5" operator="lessThan">
      <formula>0</formula>
    </cfRule>
  </conditionalFormatting>
  <conditionalFormatting sqref="J40">
    <cfRule type="cellIs" dxfId="350" priority="2" operator="greaterThan">
      <formula>0</formula>
    </cfRule>
    <cfRule type="cellIs" dxfId="349" priority="3" operator="lessThan">
      <formula>0</formula>
    </cfRule>
  </conditionalFormatting>
  <conditionalFormatting sqref="I24">
    <cfRule type="cellIs" dxfId="348"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203</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204</v>
      </c>
      <c r="F4" s="642"/>
      <c r="G4" s="642"/>
      <c r="H4" s="642"/>
      <c r="I4" s="642"/>
    </row>
    <row r="5" spans="1:11" ht="9" customHeight="1" x14ac:dyDescent="0.25">
      <c r="A5" s="130"/>
      <c r="E5" s="639" t="s">
        <v>49</v>
      </c>
      <c r="F5" s="639"/>
      <c r="G5" s="639"/>
      <c r="H5" s="639"/>
      <c r="I5" s="639"/>
    </row>
    <row r="6" spans="1:11" ht="19.5" x14ac:dyDescent="0.4">
      <c r="A6" s="128" t="s">
        <v>48</v>
      </c>
      <c r="E6" s="641" t="s">
        <v>205</v>
      </c>
      <c r="F6" s="641"/>
      <c r="G6" s="641"/>
      <c r="H6" s="128" t="s">
        <v>47</v>
      </c>
      <c r="I6" s="129" t="s">
        <v>206</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0" spans="1:11" s="533" customFormat="1" x14ac:dyDescent="0.2">
      <c r="A10" s="532"/>
      <c r="B10" s="532"/>
      <c r="C10" s="532"/>
      <c r="D10" s="532"/>
      <c r="E10" s="532"/>
      <c r="F10" s="532"/>
      <c r="G10" s="532"/>
      <c r="H10" s="532"/>
      <c r="I10" s="532"/>
    </row>
    <row r="11" spans="1:11" s="533" customFormat="1" ht="18.75" x14ac:dyDescent="0.4">
      <c r="A11" s="125"/>
      <c r="B11" s="536"/>
      <c r="C11" s="536"/>
      <c r="D11" s="536"/>
      <c r="E11" s="119" t="s">
        <v>45</v>
      </c>
      <c r="F11" s="119" t="s">
        <v>44</v>
      </c>
      <c r="G11" s="122" t="s">
        <v>20</v>
      </c>
      <c r="H11" s="537" t="s">
        <v>43</v>
      </c>
      <c r="I11" s="123"/>
    </row>
    <row r="12" spans="1:11" s="533" customFormat="1" ht="18.75" x14ac:dyDescent="0.4">
      <c r="A12" s="513"/>
      <c r="B12" s="513"/>
      <c r="C12" s="513"/>
      <c r="D12" s="513"/>
      <c r="E12" s="119" t="s">
        <v>42</v>
      </c>
      <c r="F12" s="119" t="s">
        <v>42</v>
      </c>
      <c r="G12" s="122" t="s">
        <v>41</v>
      </c>
      <c r="H12" s="121" t="s">
        <v>40</v>
      </c>
      <c r="I12" s="538" t="s">
        <v>39</v>
      </c>
    </row>
    <row r="13" spans="1:11" s="533" customFormat="1" ht="15" x14ac:dyDescent="0.2">
      <c r="A13" s="513"/>
      <c r="B13" s="513"/>
      <c r="C13" s="513"/>
      <c r="D13" s="513"/>
      <c r="E13" s="119" t="s">
        <v>0</v>
      </c>
      <c r="F13" s="119" t="s">
        <v>0</v>
      </c>
      <c r="G13" s="118"/>
      <c r="H13" s="646" t="s">
        <v>38</v>
      </c>
      <c r="I13" s="647"/>
    </row>
    <row r="14" spans="1:11" s="533" customFormat="1" ht="15" x14ac:dyDescent="0.2">
      <c r="A14" s="513"/>
      <c r="B14" s="513"/>
      <c r="C14" s="513"/>
      <c r="D14" s="513"/>
      <c r="E14" s="119"/>
      <c r="F14" s="119"/>
      <c r="G14" s="118"/>
      <c r="H14" s="539"/>
      <c r="I14" s="540"/>
    </row>
    <row r="15" spans="1:11" s="533" customFormat="1" ht="18.75" x14ac:dyDescent="0.4">
      <c r="A15" s="74" t="s">
        <v>37</v>
      </c>
      <c r="B15" s="74"/>
      <c r="C15" s="114"/>
      <c r="D15" s="113"/>
      <c r="E15" s="115"/>
      <c r="F15" s="115"/>
      <c r="G15" s="94"/>
      <c r="H15" s="513"/>
      <c r="I15" s="513"/>
    </row>
    <row r="16" spans="1:11" s="533" customFormat="1" ht="19.5" x14ac:dyDescent="0.4">
      <c r="A16" s="108" t="s">
        <v>36</v>
      </c>
      <c r="B16" s="74"/>
      <c r="C16" s="114"/>
      <c r="D16" s="113"/>
      <c r="E16" s="541">
        <v>25181000</v>
      </c>
      <c r="F16" s="542">
        <v>26392926.059999999</v>
      </c>
      <c r="G16" s="104">
        <f>H16+I16</f>
        <v>26506065.059999999</v>
      </c>
      <c r="H16" s="541">
        <v>26506065.059999999</v>
      </c>
      <c r="I16" s="541">
        <v>0</v>
      </c>
    </row>
    <row r="17" spans="1:9" s="533" customFormat="1" ht="14.25" x14ac:dyDescent="0.3">
      <c r="A17" s="112"/>
      <c r="B17" s="111"/>
      <c r="C17" s="111"/>
      <c r="D17" s="111"/>
      <c r="E17" s="543"/>
      <c r="F17" s="536"/>
      <c r="G17" s="532"/>
      <c r="H17" s="532"/>
      <c r="I17" s="532"/>
    </row>
    <row r="18" spans="1:9" s="533" customFormat="1" ht="19.5" x14ac:dyDescent="0.4">
      <c r="A18" s="108" t="s">
        <v>35</v>
      </c>
      <c r="B18" s="97"/>
      <c r="C18" s="97"/>
      <c r="D18" s="97"/>
      <c r="E18" s="541">
        <v>24799000</v>
      </c>
      <c r="F18" s="542">
        <v>26552582.060000002</v>
      </c>
      <c r="G18" s="104">
        <f>H18+I18</f>
        <v>26542110.060000002</v>
      </c>
      <c r="H18" s="541">
        <v>26542110.060000002</v>
      </c>
      <c r="I18" s="541">
        <v>0</v>
      </c>
    </row>
    <row r="19" spans="1:9" s="533" customFormat="1" ht="18" x14ac:dyDescent="0.35">
      <c r="A19" s="106"/>
      <c r="B19" s="97"/>
      <c r="C19" s="97"/>
      <c r="D19" s="97"/>
      <c r="E19" s="104"/>
      <c r="F19" s="105"/>
      <c r="G19" s="104"/>
      <c r="H19" s="103"/>
      <c r="I19" s="103"/>
    </row>
    <row r="20" spans="1:9" s="533" customFormat="1" ht="18" hidden="1" x14ac:dyDescent="0.35">
      <c r="A20" s="102"/>
      <c r="B20" s="101"/>
      <c r="C20" s="101"/>
      <c r="D20" s="101"/>
      <c r="E20" s="97"/>
      <c r="F20" s="97"/>
      <c r="G20" s="97"/>
      <c r="H20" s="100"/>
      <c r="I20" s="100"/>
    </row>
    <row r="21" spans="1:9" s="533" customFormat="1" ht="19.5" x14ac:dyDescent="0.4">
      <c r="A21" s="99" t="s">
        <v>34</v>
      </c>
      <c r="B21" s="95"/>
      <c r="C21" s="95"/>
      <c r="D21" s="95"/>
      <c r="E21" s="95"/>
      <c r="F21" s="95"/>
      <c r="G21" s="98"/>
      <c r="H21" s="97"/>
      <c r="I21" s="97"/>
    </row>
    <row r="22" spans="1:9" s="533" customFormat="1" ht="18" x14ac:dyDescent="0.35">
      <c r="A22" s="95"/>
      <c r="B22" s="95"/>
      <c r="C22" s="96" t="s">
        <v>33</v>
      </c>
      <c r="D22" s="95"/>
      <c r="E22" s="95"/>
      <c r="F22" s="95"/>
      <c r="G22" s="541">
        <f>H22+I22</f>
        <v>0</v>
      </c>
      <c r="H22" s="541">
        <v>0</v>
      </c>
      <c r="I22" s="541">
        <v>0</v>
      </c>
    </row>
    <row r="23" spans="1:9" s="533" customFormat="1" ht="18" x14ac:dyDescent="0.25">
      <c r="A23" s="94"/>
      <c r="B23" s="92"/>
      <c r="C23" s="93"/>
      <c r="D23" s="92"/>
      <c r="E23" s="92"/>
      <c r="F23" s="92"/>
      <c r="G23" s="91"/>
      <c r="H23" s="541"/>
      <c r="I23" s="541"/>
    </row>
    <row r="24" spans="1:9" s="533" customFormat="1" ht="22.5" x14ac:dyDescent="0.45">
      <c r="A24" s="74" t="s">
        <v>32</v>
      </c>
      <c r="B24" s="89"/>
      <c r="C24" s="90"/>
      <c r="D24" s="89"/>
      <c r="E24" s="89"/>
      <c r="F24" s="89"/>
      <c r="G24" s="88">
        <f>ROUND(G18-G16-G22,2)</f>
        <v>36045</v>
      </c>
      <c r="H24" s="87">
        <f>H18-H16-H22</f>
        <v>36045.000000003725</v>
      </c>
      <c r="I24" s="87">
        <f>I18-I16-I22</f>
        <v>0</v>
      </c>
    </row>
    <row r="25" spans="1:9" s="533" customFormat="1" ht="15" x14ac:dyDescent="0.3">
      <c r="A25" s="525" t="s">
        <v>31</v>
      </c>
      <c r="B25" s="525"/>
      <c r="C25" s="525"/>
      <c r="D25" s="525"/>
      <c r="E25" s="525"/>
      <c r="F25" s="525"/>
      <c r="G25" s="85">
        <v>0</v>
      </c>
      <c r="H25" s="532"/>
      <c r="I25" s="532"/>
    </row>
    <row r="26" spans="1:9" s="533" customFormat="1" ht="15" x14ac:dyDescent="0.3">
      <c r="A26" s="86" t="s">
        <v>30</v>
      </c>
      <c r="B26" s="86"/>
      <c r="C26" s="86"/>
      <c r="D26" s="86"/>
      <c r="E26" s="86"/>
      <c r="F26" s="86"/>
      <c r="G26" s="85">
        <v>36045</v>
      </c>
      <c r="H26" s="513"/>
      <c r="I26" s="532"/>
    </row>
    <row r="27" spans="1:9" s="533" customFormat="1" x14ac:dyDescent="0.2">
      <c r="A27" s="532"/>
      <c r="B27" s="532"/>
      <c r="C27" s="532"/>
      <c r="D27" s="532"/>
      <c r="E27" s="532"/>
      <c r="F27" s="532"/>
      <c r="G27" s="532"/>
      <c r="H27" s="532"/>
      <c r="I27" s="532"/>
    </row>
    <row r="28" spans="1:9" s="533" customFormat="1" ht="19.5" x14ac:dyDescent="0.4">
      <c r="A28" s="46" t="s">
        <v>29</v>
      </c>
      <c r="B28" s="84" t="s">
        <v>28</v>
      </c>
      <c r="C28" s="84"/>
      <c r="D28" s="60"/>
      <c r="E28" s="60"/>
      <c r="F28" s="544"/>
      <c r="G28" s="83"/>
      <c r="H28" s="501"/>
      <c r="I28" s="544"/>
    </row>
    <row r="29" spans="1:9" s="533" customFormat="1" ht="18.75" x14ac:dyDescent="0.4">
      <c r="A29" s="74"/>
      <c r="B29" s="74"/>
      <c r="C29" s="78" t="s">
        <v>27</v>
      </c>
      <c r="D29" s="77"/>
      <c r="E29" s="76"/>
      <c r="F29" s="532"/>
      <c r="G29" s="73">
        <f>G30+G31</f>
        <v>0</v>
      </c>
      <c r="H29" s="501"/>
      <c r="I29" s="513"/>
    </row>
    <row r="30" spans="1:9" s="533" customFormat="1" ht="18.75" x14ac:dyDescent="0.4">
      <c r="A30" s="74"/>
      <c r="B30" s="74"/>
      <c r="C30" s="78"/>
      <c r="D30" s="77"/>
      <c r="E30" s="82" t="s">
        <v>26</v>
      </c>
      <c r="F30" s="513" t="s">
        <v>4</v>
      </c>
      <c r="G30" s="545">
        <v>0</v>
      </c>
      <c r="H30" s="501"/>
      <c r="I30" s="513"/>
    </row>
    <row r="31" spans="1:9" s="533" customFormat="1" ht="18.75" x14ac:dyDescent="0.4">
      <c r="A31" s="74"/>
      <c r="B31" s="74"/>
      <c r="C31" s="78"/>
      <c r="D31" s="77"/>
      <c r="E31" s="76"/>
      <c r="F31" s="546" t="s">
        <v>2</v>
      </c>
      <c r="G31" s="541">
        <v>0</v>
      </c>
      <c r="H31" s="501"/>
      <c r="I31" s="513"/>
    </row>
    <row r="32" spans="1:9" s="533" customFormat="1" ht="18.75" x14ac:dyDescent="0.4">
      <c r="A32" s="74"/>
      <c r="B32" s="74"/>
      <c r="C32" s="78" t="s">
        <v>25</v>
      </c>
      <c r="D32" s="77"/>
      <c r="E32" s="76"/>
      <c r="F32" s="513"/>
      <c r="G32" s="547">
        <f>G26</f>
        <v>36045</v>
      </c>
      <c r="H32" s="501"/>
      <c r="I32" s="513"/>
    </row>
    <row r="33" spans="1:11" s="533" customFormat="1" ht="18.75" x14ac:dyDescent="0.4">
      <c r="A33" s="74"/>
      <c r="B33" s="74" t="s">
        <v>24</v>
      </c>
      <c r="C33" s="650" t="s">
        <v>308</v>
      </c>
      <c r="D33" s="651"/>
      <c r="E33" s="651"/>
      <c r="F33" s="651"/>
      <c r="G33" s="548">
        <v>24792</v>
      </c>
      <c r="H33" s="501"/>
      <c r="I33" s="513"/>
    </row>
    <row r="34" spans="1:11" s="533" customFormat="1" ht="12.75" hidden="1" customHeight="1" x14ac:dyDescent="0.2">
      <c r="A34" s="667"/>
      <c r="B34" s="668"/>
      <c r="C34" s="668"/>
      <c r="D34" s="668"/>
      <c r="E34" s="668"/>
      <c r="F34" s="668"/>
      <c r="G34" s="668"/>
      <c r="H34" s="668"/>
      <c r="I34" s="668"/>
    </row>
    <row r="35" spans="1:11" s="533" customFormat="1" hidden="1" x14ac:dyDescent="0.2">
      <c r="A35" s="668"/>
      <c r="B35" s="668"/>
      <c r="C35" s="668"/>
      <c r="D35" s="668"/>
      <c r="E35" s="668"/>
      <c r="F35" s="668"/>
      <c r="G35" s="668"/>
      <c r="H35" s="668"/>
      <c r="I35" s="668"/>
    </row>
    <row r="36" spans="1:11" s="533" customFormat="1" ht="39" customHeight="1" x14ac:dyDescent="0.2">
      <c r="A36" s="669" t="s">
        <v>309</v>
      </c>
      <c r="B36" s="670"/>
      <c r="C36" s="670"/>
      <c r="D36" s="670"/>
      <c r="E36" s="670"/>
      <c r="F36" s="670"/>
      <c r="G36" s="670"/>
      <c r="H36" s="670"/>
      <c r="I36" s="670"/>
    </row>
    <row r="37" spans="1:11" s="533" customFormat="1" ht="19.5" x14ac:dyDescent="0.4">
      <c r="A37" s="46" t="s">
        <v>23</v>
      </c>
      <c r="B37" s="46" t="s">
        <v>22</v>
      </c>
      <c r="C37" s="46"/>
      <c r="D37" s="69"/>
      <c r="E37" s="5"/>
      <c r="F37" s="71"/>
      <c r="G37" s="70"/>
      <c r="H37" s="544"/>
      <c r="I37" s="544"/>
    </row>
    <row r="38" spans="1:11" s="533" customFormat="1" ht="18.75" x14ac:dyDescent="0.4">
      <c r="A38" s="46"/>
      <c r="B38" s="46"/>
      <c r="C38" s="46"/>
      <c r="D38" s="69"/>
      <c r="E38" s="532"/>
      <c r="F38" s="549" t="s">
        <v>21</v>
      </c>
      <c r="G38" s="68" t="s">
        <v>20</v>
      </c>
      <c r="H38" s="544"/>
      <c r="I38" s="550" t="s">
        <v>19</v>
      </c>
    </row>
    <row r="39" spans="1:11" s="533" customFormat="1" ht="16.5" x14ac:dyDescent="0.35">
      <c r="A39" s="551" t="s">
        <v>18</v>
      </c>
      <c r="B39" s="61"/>
      <c r="C39" s="60"/>
      <c r="D39" s="61"/>
      <c r="E39" s="5"/>
      <c r="F39" s="552">
        <v>11947800</v>
      </c>
      <c r="G39" s="552">
        <v>12060939</v>
      </c>
      <c r="H39" s="501"/>
      <c r="I39" s="553">
        <f>IF(F39=0,"nerozp.",G39/F39)</f>
        <v>1.0094694420730177</v>
      </c>
      <c r="J39" s="66"/>
      <c r="K39" s="554"/>
    </row>
    <row r="40" spans="1:11" s="533" customFormat="1" ht="16.5" x14ac:dyDescent="0.35">
      <c r="A40" s="551" t="s">
        <v>17</v>
      </c>
      <c r="B40" s="61"/>
      <c r="C40" s="60"/>
      <c r="D40" s="63"/>
      <c r="E40" s="63"/>
      <c r="F40" s="552">
        <v>1517793</v>
      </c>
      <c r="G40" s="552">
        <v>1517793</v>
      </c>
      <c r="H40" s="501"/>
      <c r="I40" s="553">
        <f>IF(F40=0,"nerozp.",G40/F40)</f>
        <v>1</v>
      </c>
      <c r="J40" s="65"/>
      <c r="K40" s="554"/>
    </row>
    <row r="41" spans="1:11" s="533" customFormat="1" ht="16.5" x14ac:dyDescent="0.35">
      <c r="A41" s="551" t="s">
        <v>16</v>
      </c>
      <c r="B41" s="61"/>
      <c r="C41" s="60"/>
      <c r="D41" s="63"/>
      <c r="E41" s="63"/>
      <c r="F41" s="552">
        <v>0</v>
      </c>
      <c r="G41" s="552">
        <v>0</v>
      </c>
      <c r="H41" s="501"/>
      <c r="I41" s="553" t="str">
        <f>IF(F41=0,"nerozp.",G41/F41)</f>
        <v>nerozp.</v>
      </c>
    </row>
    <row r="42" spans="1:11" s="533" customFormat="1" ht="16.5" x14ac:dyDescent="0.35">
      <c r="A42" s="551" t="s">
        <v>15</v>
      </c>
      <c r="B42" s="61"/>
      <c r="C42" s="60"/>
      <c r="D42" s="5"/>
      <c r="E42" s="5"/>
      <c r="F42" s="552">
        <v>1145793</v>
      </c>
      <c r="G42" s="552">
        <v>1145793</v>
      </c>
      <c r="H42" s="501"/>
      <c r="I42" s="553">
        <f>IF(F42=0,"nerozp.",G42/F42)</f>
        <v>1</v>
      </c>
    </row>
    <row r="43" spans="1:11" s="533" customFormat="1" ht="16.5" x14ac:dyDescent="0.35">
      <c r="A43" s="551" t="s">
        <v>14</v>
      </c>
      <c r="B43" s="61"/>
      <c r="C43" s="60"/>
      <c r="D43" s="5"/>
      <c r="E43" s="5"/>
      <c r="F43" s="552">
        <v>0</v>
      </c>
      <c r="G43" s="552">
        <v>0</v>
      </c>
      <c r="H43" s="501"/>
      <c r="I43" s="553" t="str">
        <f>IF(F43=0,"nerozp.",G43/F43)</f>
        <v>nerozp.</v>
      </c>
    </row>
    <row r="44" spans="1:11" s="533" customFormat="1" ht="14.25" x14ac:dyDescent="0.2">
      <c r="A44" s="521" t="s">
        <v>13</v>
      </c>
      <c r="B44" s="55"/>
      <c r="C44" s="54"/>
      <c r="D44" s="50"/>
      <c r="E44" s="50"/>
      <c r="F44" s="555"/>
      <c r="G44" s="555"/>
      <c r="H44" s="556"/>
      <c r="I44" s="557"/>
    </row>
    <row r="45" spans="1:11" s="533" customFormat="1" ht="25.5" customHeight="1" x14ac:dyDescent="0.25">
      <c r="A45" s="558"/>
      <c r="B45" s="666" t="s">
        <v>323</v>
      </c>
      <c r="C45" s="654"/>
      <c r="D45" s="654"/>
      <c r="E45" s="654"/>
      <c r="F45" s="654"/>
      <c r="G45" s="654"/>
      <c r="H45" s="654"/>
      <c r="I45" s="654"/>
    </row>
    <row r="46" spans="1:11" s="533" customFormat="1" ht="16.5" x14ac:dyDescent="0.35">
      <c r="A46" s="558"/>
      <c r="B46" s="52"/>
      <c r="C46" s="51"/>
      <c r="D46" s="50"/>
      <c r="E46" s="50"/>
      <c r="F46" s="555"/>
      <c r="G46" s="555"/>
      <c r="H46" s="556"/>
      <c r="I46" s="557"/>
    </row>
    <row r="47" spans="1:11" s="533" customFormat="1" ht="19.5" thickBot="1" x14ac:dyDescent="0.45">
      <c r="A47" s="46" t="s">
        <v>12</v>
      </c>
      <c r="B47" s="46" t="s">
        <v>11</v>
      </c>
      <c r="C47" s="45"/>
      <c r="D47" s="5"/>
      <c r="E47" s="5"/>
      <c r="F47" s="544"/>
      <c r="G47" s="10"/>
      <c r="H47" s="658" t="s">
        <v>10</v>
      </c>
      <c r="I47" s="659"/>
    </row>
    <row r="48" spans="1:11" s="533" customFormat="1" ht="18.75" thickTop="1" x14ac:dyDescent="0.35">
      <c r="A48" s="44"/>
      <c r="B48" s="559"/>
      <c r="C48" s="43"/>
      <c r="D48" s="559"/>
      <c r="E48" s="41" t="s">
        <v>9</v>
      </c>
      <c r="F48" s="560" t="s">
        <v>8</v>
      </c>
      <c r="G48" s="560" t="s">
        <v>7</v>
      </c>
      <c r="H48" s="561" t="s">
        <v>6</v>
      </c>
      <c r="I48" s="562" t="s">
        <v>5</v>
      </c>
    </row>
    <row r="49" spans="1:9" s="533" customFormat="1" x14ac:dyDescent="0.2">
      <c r="A49" s="563"/>
      <c r="B49" s="544"/>
      <c r="C49" s="544"/>
      <c r="D49" s="544"/>
      <c r="E49" s="563"/>
      <c r="F49" s="657"/>
      <c r="G49" s="564"/>
      <c r="H49" s="565">
        <v>42004</v>
      </c>
      <c r="I49" s="566">
        <v>42004</v>
      </c>
    </row>
    <row r="50" spans="1:9" s="533" customFormat="1" x14ac:dyDescent="0.2">
      <c r="A50" s="563"/>
      <c r="B50" s="544"/>
      <c r="C50" s="544"/>
      <c r="D50" s="544"/>
      <c r="E50" s="563"/>
      <c r="F50" s="657"/>
      <c r="G50" s="567"/>
      <c r="H50" s="567"/>
      <c r="I50" s="568"/>
    </row>
    <row r="51" spans="1:9" s="533" customFormat="1" ht="13.5" thickBot="1" x14ac:dyDescent="0.25">
      <c r="A51" s="569"/>
      <c r="B51" s="570"/>
      <c r="C51" s="570"/>
      <c r="D51" s="570"/>
      <c r="E51" s="569"/>
      <c r="F51" s="571"/>
      <c r="G51" s="571"/>
      <c r="H51" s="571"/>
      <c r="I51" s="572"/>
    </row>
    <row r="52" spans="1:9" s="533" customFormat="1" ht="13.5" thickTop="1" x14ac:dyDescent="0.2">
      <c r="A52" s="573"/>
      <c r="B52" s="574"/>
      <c r="C52" s="574" t="s">
        <v>4</v>
      </c>
      <c r="D52" s="574"/>
      <c r="E52" s="575">
        <v>9960</v>
      </c>
      <c r="F52" s="576">
        <v>0</v>
      </c>
      <c r="G52" s="577">
        <v>0</v>
      </c>
      <c r="H52" s="577">
        <f>E52+F52-G52</f>
        <v>9960</v>
      </c>
      <c r="I52" s="578">
        <v>9960</v>
      </c>
    </row>
    <row r="53" spans="1:9" s="533" customFormat="1" x14ac:dyDescent="0.2">
      <c r="A53" s="579"/>
      <c r="B53" s="580"/>
      <c r="C53" s="580" t="s">
        <v>3</v>
      </c>
      <c r="D53" s="580"/>
      <c r="E53" s="581">
        <v>385640.29</v>
      </c>
      <c r="F53" s="582">
        <v>120312</v>
      </c>
      <c r="G53" s="583">
        <v>166907</v>
      </c>
      <c r="H53" s="583">
        <f>E53+F53-G53</f>
        <v>339045.29</v>
      </c>
      <c r="I53" s="584">
        <v>57941.43</v>
      </c>
    </row>
    <row r="54" spans="1:9" s="533" customFormat="1" x14ac:dyDescent="0.2">
      <c r="A54" s="579"/>
      <c r="B54" s="580"/>
      <c r="C54" s="580" t="s">
        <v>2</v>
      </c>
      <c r="D54" s="580"/>
      <c r="E54" s="581">
        <v>159872.38</v>
      </c>
      <c r="F54" s="582">
        <v>47946.75</v>
      </c>
      <c r="G54" s="583">
        <v>42218.6</v>
      </c>
      <c r="H54" s="583">
        <f>E54+F54-G54</f>
        <v>165600.53</v>
      </c>
      <c r="I54" s="584">
        <v>165319.13</v>
      </c>
    </row>
    <row r="55" spans="1:9" s="533" customFormat="1" x14ac:dyDescent="0.2">
      <c r="A55" s="579"/>
      <c r="B55" s="580"/>
      <c r="C55" s="580" t="s">
        <v>1</v>
      </c>
      <c r="D55" s="580"/>
      <c r="E55" s="581">
        <v>329984.84999999998</v>
      </c>
      <c r="F55" s="582">
        <v>1517792.9999999995</v>
      </c>
      <c r="G55" s="583">
        <v>1384367</v>
      </c>
      <c r="H55" s="583">
        <f>E55+F55-G55</f>
        <v>463410.84999999963</v>
      </c>
      <c r="I55" s="584">
        <v>373870.85</v>
      </c>
    </row>
    <row r="56" spans="1:9" s="533" customFormat="1" ht="18.75" thickBot="1" x14ac:dyDescent="0.4">
      <c r="A56" s="15" t="s">
        <v>0</v>
      </c>
      <c r="B56" s="14"/>
      <c r="C56" s="14"/>
      <c r="D56" s="14"/>
      <c r="E56" s="13">
        <f>SUM(E52:E55)</f>
        <v>885457.5199999999</v>
      </c>
      <c r="F56" s="12">
        <f>SUM(F52:F55)</f>
        <v>1686051.7499999995</v>
      </c>
      <c r="G56" s="12">
        <f>SUM(G52:G55)</f>
        <v>1593492.6</v>
      </c>
      <c r="H56" s="12">
        <f>SUM(H52:H55)</f>
        <v>978016.66999999958</v>
      </c>
      <c r="I56" s="11">
        <f>SUM(I52:I55)</f>
        <v>607091.40999999992</v>
      </c>
    </row>
    <row r="57" spans="1:9" ht="18.75" thickTop="1" x14ac:dyDescent="0.35">
      <c r="A57" s="7"/>
      <c r="B57" s="6"/>
      <c r="C57" s="6"/>
      <c r="D57" s="5"/>
      <c r="E57" s="468"/>
      <c r="F57" s="4"/>
      <c r="G57" s="10"/>
      <c r="H57" s="59"/>
      <c r="I57" s="9"/>
    </row>
    <row r="58" spans="1:9" ht="18" x14ac:dyDescent="0.35">
      <c r="A58" s="7"/>
      <c r="B58" s="6"/>
      <c r="C58" s="6"/>
      <c r="D58" s="5"/>
      <c r="E58" s="468"/>
      <c r="F58" s="4"/>
      <c r="G58" s="8"/>
      <c r="H58" s="518"/>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4">
    <mergeCell ref="F49:F50"/>
    <mergeCell ref="E6:G6"/>
    <mergeCell ref="E7:I7"/>
    <mergeCell ref="H13:I13"/>
    <mergeCell ref="H47:I47"/>
    <mergeCell ref="C33:F33"/>
    <mergeCell ref="A34:I35"/>
    <mergeCell ref="A36:I36"/>
    <mergeCell ref="B45:I45"/>
    <mergeCell ref="A2:D2"/>
    <mergeCell ref="E3:I3"/>
    <mergeCell ref="E2:I2"/>
    <mergeCell ref="E5:I5"/>
    <mergeCell ref="E4:I4"/>
  </mergeCells>
  <conditionalFormatting sqref="I44 I46">
    <cfRule type="cellIs" dxfId="347" priority="9" stopIfTrue="1" operator="greaterThan">
      <formula>1</formula>
    </cfRule>
  </conditionalFormatting>
  <conditionalFormatting sqref="H52:H55">
    <cfRule type="cellIs" dxfId="346" priority="12" stopIfTrue="1" operator="notEqual">
      <formula>E52+F52-G52</formula>
    </cfRule>
  </conditionalFormatting>
  <conditionalFormatting sqref="I56">
    <cfRule type="cellIs" dxfId="345" priority="13" stopIfTrue="1" operator="notEqual">
      <formula>$I$52+$I$53+$I$54+$I$55</formula>
    </cfRule>
  </conditionalFormatting>
  <conditionalFormatting sqref="H56">
    <cfRule type="cellIs" dxfId="344" priority="14" stopIfTrue="1" operator="notEqual">
      <formula>ROUND(E56+F56-G56,2)</formula>
    </cfRule>
    <cfRule type="cellIs" dxfId="343" priority="15" stopIfTrue="1" operator="notEqual">
      <formula>SUM($H$52:$H$55)</formula>
    </cfRule>
  </conditionalFormatting>
  <conditionalFormatting sqref="G18 G16">
    <cfRule type="cellIs" dxfId="342" priority="16" stopIfTrue="1" operator="notEqual">
      <formula>H16+I16</formula>
    </cfRule>
  </conditionalFormatting>
  <conditionalFormatting sqref="G24">
    <cfRule type="cellIs" dxfId="341" priority="17" stopIfTrue="1" operator="notEqual">
      <formula>ROUND(H24+I24,2)</formula>
    </cfRule>
  </conditionalFormatting>
  <conditionalFormatting sqref="H24">
    <cfRule type="cellIs" dxfId="340" priority="18" stopIfTrue="1" operator="notEqual">
      <formula>$H$18-$H$16</formula>
    </cfRule>
  </conditionalFormatting>
  <conditionalFormatting sqref="G23">
    <cfRule type="cellIs" dxfId="339" priority="7" stopIfTrue="1" operator="notEqual">
      <formula>ROUND(H23+I23,2)</formula>
    </cfRule>
  </conditionalFormatting>
  <conditionalFormatting sqref="J39">
    <cfRule type="cellIs" dxfId="338" priority="5" operator="greaterThan">
      <formula>0</formula>
    </cfRule>
    <cfRule type="cellIs" dxfId="337" priority="6" operator="lessThan">
      <formula>0</formula>
    </cfRule>
  </conditionalFormatting>
  <conditionalFormatting sqref="J40">
    <cfRule type="cellIs" dxfId="336" priority="3" operator="greaterThan">
      <formula>0</formula>
    </cfRule>
    <cfRule type="cellIs" dxfId="335" priority="4" operator="lessThan">
      <formula>0</formula>
    </cfRule>
  </conditionalFormatting>
  <conditionalFormatting sqref="I24">
    <cfRule type="cellIs" dxfId="334" priority="2"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60"/>
  <sheetViews>
    <sheetView zoomScaleNormal="100" workbookViewId="0">
      <selection activeCell="D31" sqref="D31:D32"/>
    </sheetView>
  </sheetViews>
  <sheetFormatPr defaultRowHeight="12.75" x14ac:dyDescent="0.2"/>
  <cols>
    <col min="1" max="1" width="6.85546875" style="2" customWidth="1"/>
    <col min="2" max="2" width="2.5703125" style="2" customWidth="1"/>
    <col min="3" max="3" width="9.28515625" style="2" customWidth="1"/>
    <col min="4" max="4" width="8.28515625" style="2" customWidth="1"/>
    <col min="5" max="5" width="14.7109375" style="2" customWidth="1"/>
    <col min="6" max="6" width="22" style="2" customWidth="1"/>
    <col min="7" max="9" width="14.7109375" style="2" customWidth="1"/>
    <col min="10" max="16384" width="9.140625" style="1"/>
  </cols>
  <sheetData>
    <row r="1" spans="1:11" ht="19.5" x14ac:dyDescent="0.4">
      <c r="A1" s="134" t="s">
        <v>52</v>
      </c>
      <c r="B1" s="133"/>
      <c r="C1" s="133"/>
      <c r="D1" s="133"/>
    </row>
    <row r="2" spans="1:11" ht="19.5" x14ac:dyDescent="0.4">
      <c r="A2" s="638" t="s">
        <v>51</v>
      </c>
      <c r="B2" s="638"/>
      <c r="C2" s="638"/>
      <c r="D2" s="638"/>
      <c r="E2" s="640" t="s">
        <v>207</v>
      </c>
      <c r="F2" s="641"/>
      <c r="G2" s="641"/>
      <c r="H2" s="641"/>
      <c r="I2" s="641"/>
      <c r="J2" s="132"/>
      <c r="K2" s="132"/>
    </row>
    <row r="3" spans="1:11" ht="12" customHeight="1" x14ac:dyDescent="0.4">
      <c r="A3" s="131"/>
      <c r="B3" s="131"/>
      <c r="C3" s="131"/>
      <c r="D3" s="131"/>
      <c r="E3" s="639" t="s">
        <v>49</v>
      </c>
      <c r="F3" s="639"/>
      <c r="G3" s="639"/>
      <c r="H3" s="639"/>
      <c r="I3" s="639"/>
    </row>
    <row r="4" spans="1:11" ht="15.75" x14ac:dyDescent="0.25">
      <c r="A4" s="130" t="s">
        <v>50</v>
      </c>
      <c r="E4" s="642" t="s">
        <v>208</v>
      </c>
      <c r="F4" s="642"/>
      <c r="G4" s="642"/>
      <c r="H4" s="642"/>
      <c r="I4" s="642"/>
    </row>
    <row r="5" spans="1:11" ht="9" customHeight="1" x14ac:dyDescent="0.25">
      <c r="A5" s="130"/>
      <c r="E5" s="639" t="s">
        <v>49</v>
      </c>
      <c r="F5" s="639"/>
      <c r="G5" s="639"/>
      <c r="H5" s="639"/>
      <c r="I5" s="639"/>
    </row>
    <row r="6" spans="1:11" ht="19.5" x14ac:dyDescent="0.4">
      <c r="A6" s="128" t="s">
        <v>48</v>
      </c>
      <c r="E6" s="641" t="s">
        <v>209</v>
      </c>
      <c r="F6" s="641"/>
      <c r="G6" s="641"/>
      <c r="H6" s="128" t="s">
        <v>47</v>
      </c>
      <c r="I6" s="129" t="s">
        <v>210</v>
      </c>
    </row>
    <row r="7" spans="1:11" ht="9.75" customHeight="1" x14ac:dyDescent="0.4">
      <c r="A7" s="128"/>
      <c r="E7" s="639" t="s">
        <v>46</v>
      </c>
      <c r="F7" s="639"/>
      <c r="G7" s="639"/>
      <c r="H7" s="639"/>
      <c r="I7" s="639"/>
    </row>
    <row r="8" spans="1:11" ht="7.5" customHeight="1" x14ac:dyDescent="0.4">
      <c r="A8" s="128"/>
      <c r="E8" s="126"/>
      <c r="F8" s="126"/>
      <c r="G8" s="126"/>
      <c r="H8" s="127"/>
      <c r="I8" s="126"/>
    </row>
    <row r="9" spans="1:11" ht="9.75" customHeight="1" x14ac:dyDescent="0.4">
      <c r="A9" s="128"/>
      <c r="E9" s="126"/>
      <c r="F9" s="126"/>
      <c r="G9" s="126"/>
      <c r="H9" s="127"/>
      <c r="I9" s="126"/>
    </row>
    <row r="11" spans="1:11" ht="18.75" x14ac:dyDescent="0.4">
      <c r="A11" s="125"/>
      <c r="B11" s="109"/>
      <c r="C11" s="109"/>
      <c r="D11" s="109"/>
      <c r="E11" s="119" t="s">
        <v>45</v>
      </c>
      <c r="F11" s="119" t="s">
        <v>44</v>
      </c>
      <c r="G11" s="122" t="s">
        <v>20</v>
      </c>
      <c r="H11" s="124" t="s">
        <v>43</v>
      </c>
      <c r="I11" s="123"/>
    </row>
    <row r="12" spans="1:11" ht="18.75" x14ac:dyDescent="0.4">
      <c r="A12" s="72"/>
      <c r="B12" s="72"/>
      <c r="C12" s="72"/>
      <c r="D12" s="72"/>
      <c r="E12" s="119" t="s">
        <v>42</v>
      </c>
      <c r="F12" s="119" t="s">
        <v>42</v>
      </c>
      <c r="G12" s="122" t="s">
        <v>41</v>
      </c>
      <c r="H12" s="121" t="s">
        <v>40</v>
      </c>
      <c r="I12" s="120" t="s">
        <v>39</v>
      </c>
    </row>
    <row r="13" spans="1:11" s="533" customFormat="1" ht="15" x14ac:dyDescent="0.2">
      <c r="A13" s="513"/>
      <c r="B13" s="513"/>
      <c r="C13" s="513"/>
      <c r="D13" s="513"/>
      <c r="E13" s="119" t="s">
        <v>0</v>
      </c>
      <c r="F13" s="119" t="s">
        <v>0</v>
      </c>
      <c r="G13" s="118"/>
      <c r="H13" s="646" t="s">
        <v>38</v>
      </c>
      <c r="I13" s="647"/>
    </row>
    <row r="14" spans="1:11" s="533" customFormat="1" ht="15" x14ac:dyDescent="0.2">
      <c r="A14" s="513"/>
      <c r="B14" s="513"/>
      <c r="C14" s="513"/>
      <c r="D14" s="513"/>
      <c r="E14" s="119"/>
      <c r="F14" s="119"/>
      <c r="G14" s="118"/>
      <c r="H14" s="539"/>
      <c r="I14" s="540"/>
    </row>
    <row r="15" spans="1:11" s="533" customFormat="1" ht="18.75" x14ac:dyDescent="0.4">
      <c r="A15" s="74" t="s">
        <v>37</v>
      </c>
      <c r="B15" s="74"/>
      <c r="C15" s="114"/>
      <c r="D15" s="113"/>
      <c r="E15" s="115"/>
      <c r="F15" s="115"/>
      <c r="G15" s="94"/>
      <c r="H15" s="513"/>
      <c r="I15" s="513"/>
    </row>
    <row r="16" spans="1:11" s="533" customFormat="1" ht="19.5" x14ac:dyDescent="0.4">
      <c r="A16" s="108" t="s">
        <v>36</v>
      </c>
      <c r="B16" s="74"/>
      <c r="C16" s="114"/>
      <c r="D16" s="113"/>
      <c r="E16" s="541">
        <v>94557000</v>
      </c>
      <c r="F16" s="542">
        <v>88640068</v>
      </c>
      <c r="G16" s="104">
        <f>H16+I16</f>
        <v>88816740.200000003</v>
      </c>
      <c r="H16" s="541">
        <v>88786004.700000003</v>
      </c>
      <c r="I16" s="541">
        <v>30735.5</v>
      </c>
    </row>
    <row r="17" spans="1:9" s="533" customFormat="1" ht="14.25" x14ac:dyDescent="0.3">
      <c r="A17" s="112"/>
      <c r="B17" s="111"/>
      <c r="C17" s="111"/>
      <c r="D17" s="111"/>
      <c r="E17" s="543"/>
      <c r="F17" s="536"/>
      <c r="G17" s="532"/>
      <c r="H17" s="532"/>
      <c r="I17" s="532"/>
    </row>
    <row r="18" spans="1:9" s="533" customFormat="1" ht="19.5" x14ac:dyDescent="0.4">
      <c r="A18" s="108" t="s">
        <v>35</v>
      </c>
      <c r="B18" s="97"/>
      <c r="C18" s="97"/>
      <c r="D18" s="97"/>
      <c r="E18" s="541">
        <v>95576000</v>
      </c>
      <c r="F18" s="542">
        <v>88791055</v>
      </c>
      <c r="G18" s="104">
        <f>H18+I18</f>
        <v>88984236.299999997</v>
      </c>
      <c r="H18" s="541">
        <v>88934641.799999997</v>
      </c>
      <c r="I18" s="541">
        <v>49594.5</v>
      </c>
    </row>
    <row r="19" spans="1:9" s="533" customFormat="1" ht="18" x14ac:dyDescent="0.35">
      <c r="A19" s="106"/>
      <c r="B19" s="97"/>
      <c r="C19" s="97"/>
      <c r="D19" s="97"/>
      <c r="E19" s="104"/>
      <c r="F19" s="105"/>
      <c r="G19" s="104"/>
      <c r="H19" s="103"/>
      <c r="I19" s="103"/>
    </row>
    <row r="20" spans="1:9" s="533" customFormat="1" ht="18" hidden="1" x14ac:dyDescent="0.35">
      <c r="A20" s="102"/>
      <c r="B20" s="101"/>
      <c r="C20" s="101"/>
      <c r="D20" s="101"/>
      <c r="E20" s="97"/>
      <c r="F20" s="97"/>
      <c r="G20" s="97"/>
      <c r="H20" s="100"/>
      <c r="I20" s="100"/>
    </row>
    <row r="21" spans="1:9" s="533" customFormat="1" ht="19.5" x14ac:dyDescent="0.4">
      <c r="A21" s="99" t="s">
        <v>34</v>
      </c>
      <c r="B21" s="95"/>
      <c r="C21" s="95"/>
      <c r="D21" s="95"/>
      <c r="E21" s="95"/>
      <c r="F21" s="95"/>
      <c r="G21" s="98"/>
      <c r="H21" s="97"/>
      <c r="I21" s="97"/>
    </row>
    <row r="22" spans="1:9" s="533" customFormat="1" ht="18" x14ac:dyDescent="0.35">
      <c r="A22" s="95"/>
      <c r="B22" s="95"/>
      <c r="C22" s="96" t="s">
        <v>33</v>
      </c>
      <c r="D22" s="95"/>
      <c r="E22" s="95"/>
      <c r="F22" s="95"/>
      <c r="G22" s="541">
        <f>H22+I22</f>
        <v>0</v>
      </c>
      <c r="H22" s="541">
        <v>0</v>
      </c>
      <c r="I22" s="541">
        <v>0</v>
      </c>
    </row>
    <row r="23" spans="1:9" s="533" customFormat="1" ht="18" x14ac:dyDescent="0.25">
      <c r="A23" s="94"/>
      <c r="B23" s="92"/>
      <c r="C23" s="93"/>
      <c r="D23" s="92"/>
      <c r="E23" s="92"/>
      <c r="F23" s="92"/>
      <c r="G23" s="91"/>
      <c r="H23" s="541"/>
      <c r="I23" s="541"/>
    </row>
    <row r="24" spans="1:9" s="533" customFormat="1" ht="22.5" x14ac:dyDescent="0.45">
      <c r="A24" s="74" t="s">
        <v>32</v>
      </c>
      <c r="B24" s="89"/>
      <c r="C24" s="90"/>
      <c r="D24" s="89"/>
      <c r="E24" s="89"/>
      <c r="F24" s="89"/>
      <c r="G24" s="88">
        <f>ROUND(G18-G16-G22,2)</f>
        <v>167496.1</v>
      </c>
      <c r="H24" s="87">
        <f>H18-H16-H22</f>
        <v>148637.09999999404</v>
      </c>
      <c r="I24" s="499">
        <f>I18-I16-I22</f>
        <v>18859</v>
      </c>
    </row>
    <row r="25" spans="1:9" s="533" customFormat="1" ht="15" x14ac:dyDescent="0.3">
      <c r="A25" s="525" t="s">
        <v>31</v>
      </c>
      <c r="B25" s="525"/>
      <c r="C25" s="525"/>
      <c r="D25" s="525"/>
      <c r="E25" s="525"/>
      <c r="F25" s="525"/>
      <c r="G25" s="85">
        <v>18859</v>
      </c>
      <c r="H25" s="532"/>
      <c r="I25" s="532"/>
    </row>
    <row r="26" spans="1:9" s="533" customFormat="1" ht="15" x14ac:dyDescent="0.3">
      <c r="A26" s="86" t="s">
        <v>30</v>
      </c>
      <c r="B26" s="86"/>
      <c r="C26" s="86"/>
      <c r="D26" s="86"/>
      <c r="E26" s="86"/>
      <c r="F26" s="86"/>
      <c r="G26" s="85">
        <v>148637.1</v>
      </c>
      <c r="H26" s="513"/>
      <c r="I26" s="532"/>
    </row>
    <row r="27" spans="1:9" s="533" customFormat="1" x14ac:dyDescent="0.2">
      <c r="A27" s="532"/>
      <c r="B27" s="532"/>
      <c r="C27" s="532"/>
      <c r="D27" s="532"/>
      <c r="E27" s="532"/>
      <c r="F27" s="532"/>
      <c r="G27" s="532"/>
      <c r="H27" s="532"/>
      <c r="I27" s="532"/>
    </row>
    <row r="28" spans="1:9" s="533" customFormat="1" ht="19.5" x14ac:dyDescent="0.4">
      <c r="A28" s="46" t="s">
        <v>29</v>
      </c>
      <c r="B28" s="84" t="s">
        <v>28</v>
      </c>
      <c r="C28" s="84"/>
      <c r="D28" s="60"/>
      <c r="E28" s="60"/>
      <c r="F28" s="544"/>
      <c r="G28" s="83"/>
      <c r="H28" s="501"/>
      <c r="I28" s="544"/>
    </row>
    <row r="29" spans="1:9" s="533" customFormat="1" ht="18.75" x14ac:dyDescent="0.4">
      <c r="A29" s="74"/>
      <c r="B29" s="74"/>
      <c r="C29" s="78" t="s">
        <v>27</v>
      </c>
      <c r="D29" s="77"/>
      <c r="E29" s="76"/>
      <c r="F29" s="532"/>
      <c r="G29" s="73">
        <f>G30+G31</f>
        <v>18859</v>
      </c>
      <c r="H29" s="501"/>
      <c r="I29" s="513"/>
    </row>
    <row r="30" spans="1:9" s="533" customFormat="1" ht="18.75" x14ac:dyDescent="0.4">
      <c r="A30" s="74"/>
      <c r="B30" s="74"/>
      <c r="C30" s="78"/>
      <c r="D30" s="77"/>
      <c r="E30" s="82" t="s">
        <v>26</v>
      </c>
      <c r="F30" s="513" t="s">
        <v>4</v>
      </c>
      <c r="G30" s="545">
        <v>0</v>
      </c>
      <c r="H30" s="501"/>
      <c r="I30" s="513"/>
    </row>
    <row r="31" spans="1:9" s="533" customFormat="1" ht="18.75" x14ac:dyDescent="0.4">
      <c r="A31" s="74"/>
      <c r="B31" s="74"/>
      <c r="C31" s="78"/>
      <c r="D31" s="77"/>
      <c r="E31" s="76"/>
      <c r="F31" s="546" t="s">
        <v>2</v>
      </c>
      <c r="G31" s="541">
        <v>18859</v>
      </c>
      <c r="H31" s="501"/>
      <c r="I31" s="513"/>
    </row>
    <row r="32" spans="1:9" s="533" customFormat="1" ht="18.75" x14ac:dyDescent="0.4">
      <c r="A32" s="74"/>
      <c r="B32" s="74"/>
      <c r="C32" s="78" t="s">
        <v>25</v>
      </c>
      <c r="D32" s="77"/>
      <c r="E32" s="76"/>
      <c r="F32" s="513"/>
      <c r="G32" s="547">
        <f>G26</f>
        <v>148637.1</v>
      </c>
      <c r="H32" s="501"/>
      <c r="I32" s="513"/>
    </row>
    <row r="33" spans="1:11" s="533" customFormat="1" ht="18.75" x14ac:dyDescent="0.4">
      <c r="A33" s="74"/>
      <c r="B33" s="74" t="s">
        <v>24</v>
      </c>
      <c r="C33" s="650" t="s">
        <v>308</v>
      </c>
      <c r="D33" s="651"/>
      <c r="E33" s="651"/>
      <c r="F33" s="651"/>
      <c r="G33" s="73">
        <v>0</v>
      </c>
      <c r="H33" s="501"/>
      <c r="I33" s="513"/>
    </row>
    <row r="34" spans="1:11" s="533" customFormat="1" x14ac:dyDescent="0.2">
      <c r="A34" s="664" t="s">
        <v>310</v>
      </c>
      <c r="B34" s="665"/>
      <c r="C34" s="665"/>
      <c r="D34" s="665"/>
      <c r="E34" s="665"/>
      <c r="F34" s="665"/>
      <c r="G34" s="665"/>
      <c r="H34" s="665"/>
      <c r="I34" s="665"/>
    </row>
    <row r="35" spans="1:11" s="533" customFormat="1" x14ac:dyDescent="0.2">
      <c r="A35" s="665"/>
      <c r="B35" s="665"/>
      <c r="C35" s="665"/>
      <c r="D35" s="665"/>
      <c r="E35" s="665"/>
      <c r="F35" s="665"/>
      <c r="G35" s="665"/>
      <c r="H35" s="665"/>
      <c r="I35" s="665"/>
    </row>
    <row r="36" spans="1:11" s="533" customFormat="1" x14ac:dyDescent="0.2">
      <c r="A36" s="665"/>
      <c r="B36" s="665"/>
      <c r="C36" s="665"/>
      <c r="D36" s="665"/>
      <c r="E36" s="665"/>
      <c r="F36" s="665"/>
      <c r="G36" s="665"/>
      <c r="H36" s="665"/>
      <c r="I36" s="665"/>
    </row>
    <row r="37" spans="1:11" s="533" customFormat="1" ht="19.5" x14ac:dyDescent="0.4">
      <c r="A37" s="46" t="s">
        <v>23</v>
      </c>
      <c r="B37" s="46" t="s">
        <v>22</v>
      </c>
      <c r="C37" s="46"/>
      <c r="D37" s="69"/>
      <c r="E37" s="5"/>
      <c r="F37" s="71"/>
      <c r="G37" s="70"/>
      <c r="H37" s="544"/>
      <c r="I37" s="544"/>
    </row>
    <row r="38" spans="1:11" s="533" customFormat="1" ht="18.75" x14ac:dyDescent="0.4">
      <c r="A38" s="46"/>
      <c r="B38" s="46"/>
      <c r="C38" s="46"/>
      <c r="D38" s="69"/>
      <c r="E38" s="532"/>
      <c r="F38" s="549" t="s">
        <v>21</v>
      </c>
      <c r="G38" s="68" t="s">
        <v>20</v>
      </c>
      <c r="H38" s="544"/>
      <c r="I38" s="550" t="s">
        <v>19</v>
      </c>
    </row>
    <row r="39" spans="1:11" s="533" customFormat="1" ht="16.5" x14ac:dyDescent="0.35">
      <c r="A39" s="551" t="s">
        <v>18</v>
      </c>
      <c r="B39" s="61"/>
      <c r="C39" s="60"/>
      <c r="D39" s="61"/>
      <c r="E39" s="5"/>
      <c r="F39" s="552">
        <v>39954140</v>
      </c>
      <c r="G39" s="552">
        <v>39951719</v>
      </c>
      <c r="H39" s="501"/>
      <c r="I39" s="553">
        <f>IF(F39=0,"nerozp.",G39/F39)</f>
        <v>0.99993940552843841</v>
      </c>
      <c r="J39" s="66"/>
      <c r="K39" s="554"/>
    </row>
    <row r="40" spans="1:11" s="533" customFormat="1" ht="16.5" x14ac:dyDescent="0.35">
      <c r="A40" s="551" t="s">
        <v>17</v>
      </c>
      <c r="B40" s="61"/>
      <c r="C40" s="60"/>
      <c r="D40" s="63"/>
      <c r="E40" s="63"/>
      <c r="F40" s="552">
        <v>5787928</v>
      </c>
      <c r="G40" s="552">
        <v>5785579</v>
      </c>
      <c r="H40" s="501"/>
      <c r="I40" s="553">
        <f>IF(F40=0,"nerozp.",G40/F40)</f>
        <v>0.99959415528320328</v>
      </c>
      <c r="J40" s="65"/>
      <c r="K40" s="554"/>
    </row>
    <row r="41" spans="1:11" s="533" customFormat="1" ht="16.5" x14ac:dyDescent="0.35">
      <c r="A41" s="551" t="s">
        <v>16</v>
      </c>
      <c r="B41" s="61"/>
      <c r="C41" s="60"/>
      <c r="D41" s="63"/>
      <c r="E41" s="63"/>
      <c r="F41" s="552">
        <v>0</v>
      </c>
      <c r="G41" s="552">
        <v>0</v>
      </c>
      <c r="H41" s="501"/>
      <c r="I41" s="553" t="str">
        <f>IF(F41=0,"nerozp.",G41/F41)</f>
        <v>nerozp.</v>
      </c>
    </row>
    <row r="42" spans="1:11" s="533" customFormat="1" ht="16.5" x14ac:dyDescent="0.35">
      <c r="A42" s="551" t="s">
        <v>15</v>
      </c>
      <c r="B42" s="61"/>
      <c r="C42" s="60"/>
      <c r="D42" s="5"/>
      <c r="E42" s="5"/>
      <c r="F42" s="552">
        <v>5178928</v>
      </c>
      <c r="G42" s="552">
        <v>5178928</v>
      </c>
      <c r="H42" s="501"/>
      <c r="I42" s="553">
        <f>IF(F42=0,"nerozp.",G42/F42)</f>
        <v>1</v>
      </c>
    </row>
    <row r="43" spans="1:11" s="533" customFormat="1" ht="16.5" x14ac:dyDescent="0.35">
      <c r="A43" s="551" t="s">
        <v>14</v>
      </c>
      <c r="B43" s="61"/>
      <c r="C43" s="60"/>
      <c r="D43" s="5"/>
      <c r="E43" s="5"/>
      <c r="F43" s="552">
        <v>0</v>
      </c>
      <c r="G43" s="552">
        <v>0</v>
      </c>
      <c r="H43" s="501"/>
      <c r="I43" s="553" t="str">
        <f>IF(F43=0,"nerozp.",G43/F43)</f>
        <v>nerozp.</v>
      </c>
    </row>
    <row r="44" spans="1:11" s="533" customFormat="1" ht="14.25" x14ac:dyDescent="0.2">
      <c r="A44" s="521" t="s">
        <v>13</v>
      </c>
      <c r="B44" s="55" t="s">
        <v>321</v>
      </c>
      <c r="C44" s="54"/>
      <c r="D44" s="50"/>
      <c r="E44" s="50"/>
      <c r="F44" s="555"/>
      <c r="G44" s="555"/>
      <c r="H44" s="556"/>
      <c r="I44" s="557"/>
    </row>
    <row r="45" spans="1:11" s="533" customFormat="1" ht="16.5" x14ac:dyDescent="0.35">
      <c r="A45" s="558"/>
      <c r="B45" s="52"/>
      <c r="C45" s="51"/>
      <c r="D45" s="50"/>
      <c r="E45" s="50"/>
      <c r="F45" s="555"/>
      <c r="G45" s="555"/>
      <c r="H45" s="556"/>
      <c r="I45" s="557"/>
    </row>
    <row r="46" spans="1:11" s="533" customFormat="1" ht="16.5" x14ac:dyDescent="0.35">
      <c r="A46" s="558"/>
      <c r="B46" s="52"/>
      <c r="C46" s="51"/>
      <c r="D46" s="50"/>
      <c r="E46" s="50"/>
      <c r="F46" s="555"/>
      <c r="G46" s="555"/>
      <c r="H46" s="556"/>
      <c r="I46" s="557"/>
    </row>
    <row r="47" spans="1:11" s="533" customFormat="1" ht="19.5" thickBot="1" x14ac:dyDescent="0.45">
      <c r="A47" s="46" t="s">
        <v>12</v>
      </c>
      <c r="B47" s="46" t="s">
        <v>11</v>
      </c>
      <c r="C47" s="45"/>
      <c r="D47" s="5"/>
      <c r="E47" s="5"/>
      <c r="F47" s="544"/>
      <c r="G47" s="10"/>
      <c r="H47" s="658" t="s">
        <v>10</v>
      </c>
      <c r="I47" s="659"/>
    </row>
    <row r="48" spans="1:11" s="533" customFormat="1" ht="18.75" thickTop="1" x14ac:dyDescent="0.35">
      <c r="A48" s="44"/>
      <c r="B48" s="559"/>
      <c r="C48" s="43"/>
      <c r="D48" s="559"/>
      <c r="E48" s="41" t="s">
        <v>9</v>
      </c>
      <c r="F48" s="560" t="s">
        <v>8</v>
      </c>
      <c r="G48" s="560" t="s">
        <v>7</v>
      </c>
      <c r="H48" s="561" t="s">
        <v>6</v>
      </c>
      <c r="I48" s="562" t="s">
        <v>5</v>
      </c>
    </row>
    <row r="49" spans="1:9" s="533" customFormat="1" x14ac:dyDescent="0.2">
      <c r="A49" s="563"/>
      <c r="B49" s="544"/>
      <c r="C49" s="544"/>
      <c r="D49" s="544"/>
      <c r="E49" s="563"/>
      <c r="F49" s="657"/>
      <c r="G49" s="564"/>
      <c r="H49" s="565">
        <v>42004</v>
      </c>
      <c r="I49" s="566">
        <v>42004</v>
      </c>
    </row>
    <row r="50" spans="1:9" s="533" customFormat="1" x14ac:dyDescent="0.2">
      <c r="A50" s="563"/>
      <c r="B50" s="544"/>
      <c r="C50" s="544"/>
      <c r="D50" s="544"/>
      <c r="E50" s="563"/>
      <c r="F50" s="657"/>
      <c r="G50" s="567"/>
      <c r="H50" s="567"/>
      <c r="I50" s="568"/>
    </row>
    <row r="51" spans="1:9" s="533" customFormat="1" ht="13.5" thickBot="1" x14ac:dyDescent="0.25">
      <c r="A51" s="569"/>
      <c r="B51" s="570"/>
      <c r="C51" s="570"/>
      <c r="D51" s="570"/>
      <c r="E51" s="569"/>
      <c r="F51" s="571"/>
      <c r="G51" s="571"/>
      <c r="H51" s="571"/>
      <c r="I51" s="572"/>
    </row>
    <row r="52" spans="1:9" s="533" customFormat="1" ht="13.5" thickTop="1" x14ac:dyDescent="0.2">
      <c r="A52" s="573"/>
      <c r="B52" s="574"/>
      <c r="C52" s="574" t="s">
        <v>4</v>
      </c>
      <c r="D52" s="574"/>
      <c r="E52" s="575">
        <v>29950</v>
      </c>
      <c r="F52" s="576">
        <v>0</v>
      </c>
      <c r="G52" s="577">
        <v>0</v>
      </c>
      <c r="H52" s="577">
        <f>E52+F52-G52</f>
        <v>29950</v>
      </c>
      <c r="I52" s="578">
        <v>29950</v>
      </c>
    </row>
    <row r="53" spans="1:9" s="533" customFormat="1" x14ac:dyDescent="0.2">
      <c r="A53" s="579"/>
      <c r="B53" s="580"/>
      <c r="C53" s="580" t="s">
        <v>3</v>
      </c>
      <c r="D53" s="580"/>
      <c r="E53" s="581">
        <v>66328.789999999994</v>
      </c>
      <c r="F53" s="582">
        <v>395403</v>
      </c>
      <c r="G53" s="583">
        <v>287958</v>
      </c>
      <c r="H53" s="583">
        <f>E53+F53-G53</f>
        <v>173773.78999999998</v>
      </c>
      <c r="I53" s="584">
        <v>156084.31</v>
      </c>
    </row>
    <row r="54" spans="1:9" s="533" customFormat="1" x14ac:dyDescent="0.2">
      <c r="A54" s="579"/>
      <c r="B54" s="580"/>
      <c r="C54" s="580" t="s">
        <v>2</v>
      </c>
      <c r="D54" s="580"/>
      <c r="E54" s="581">
        <v>126973.92</v>
      </c>
      <c r="F54" s="582">
        <v>12184.09</v>
      </c>
      <c r="G54" s="583">
        <v>0</v>
      </c>
      <c r="H54" s="583">
        <f>E54+F54-G54</f>
        <v>139158.01</v>
      </c>
      <c r="I54" s="584">
        <v>139158.01</v>
      </c>
    </row>
    <row r="55" spans="1:9" s="533" customFormat="1" x14ac:dyDescent="0.2">
      <c r="A55" s="579"/>
      <c r="B55" s="580"/>
      <c r="C55" s="580" t="s">
        <v>1</v>
      </c>
      <c r="D55" s="580"/>
      <c r="E55" s="581">
        <v>633388.80000000005</v>
      </c>
      <c r="F55" s="582">
        <v>5787928.0000000009</v>
      </c>
      <c r="G55" s="583">
        <v>5985728</v>
      </c>
      <c r="H55" s="583">
        <f>E55+F55-G55</f>
        <v>435588.80000000075</v>
      </c>
      <c r="I55" s="584">
        <v>435588.8</v>
      </c>
    </row>
    <row r="56" spans="1:9" ht="18.75" thickBot="1" x14ac:dyDescent="0.4">
      <c r="A56" s="15" t="s">
        <v>0</v>
      </c>
      <c r="B56" s="14"/>
      <c r="C56" s="14"/>
      <c r="D56" s="14"/>
      <c r="E56" s="13">
        <f>SUM(E52:E55)</f>
        <v>856641.51</v>
      </c>
      <c r="F56" s="12">
        <f>SUM(F52:F55)</f>
        <v>6195515.0900000008</v>
      </c>
      <c r="G56" s="12">
        <f>SUM(G52:G55)</f>
        <v>6273686</v>
      </c>
      <c r="H56" s="12">
        <f>SUM(H52:H55)</f>
        <v>778470.60000000079</v>
      </c>
      <c r="I56" s="11">
        <f>SUM(I52:I55)</f>
        <v>760781.12</v>
      </c>
    </row>
    <row r="57" spans="1:9" ht="18.75" thickTop="1" x14ac:dyDescent="0.35">
      <c r="A57" s="7"/>
      <c r="B57" s="6"/>
      <c r="C57" s="6"/>
      <c r="D57" s="5"/>
      <c r="E57" s="468"/>
      <c r="F57" s="4"/>
      <c r="G57" s="10"/>
      <c r="H57" s="9"/>
      <c r="I57" s="9"/>
    </row>
    <row r="58" spans="1:9" ht="18" x14ac:dyDescent="0.35">
      <c r="A58" s="7"/>
      <c r="B58" s="6"/>
      <c r="C58" s="6"/>
      <c r="D58" s="5"/>
      <c r="E58" s="468"/>
      <c r="F58" s="4"/>
      <c r="G58" s="8"/>
      <c r="H58" s="4"/>
      <c r="I58" s="4"/>
    </row>
    <row r="59" spans="1:9" ht="18" x14ac:dyDescent="0.35">
      <c r="A59" s="7"/>
      <c r="B59" s="6"/>
      <c r="C59" s="6"/>
      <c r="D59" s="5"/>
      <c r="E59" s="5"/>
      <c r="F59" s="4"/>
      <c r="G59" s="4"/>
      <c r="H59" s="4"/>
      <c r="I59" s="4"/>
    </row>
    <row r="60" spans="1:9" x14ac:dyDescent="0.2">
      <c r="A60" s="3"/>
      <c r="B60" s="3"/>
      <c r="C60" s="3"/>
      <c r="D60" s="3"/>
      <c r="E60" s="3"/>
      <c r="F60" s="3"/>
      <c r="G60" s="3"/>
      <c r="H60" s="3"/>
      <c r="I60" s="3"/>
    </row>
  </sheetData>
  <sheetProtection selectLockedCells="1"/>
  <mergeCells count="12">
    <mergeCell ref="F49:F50"/>
    <mergeCell ref="E6:G6"/>
    <mergeCell ref="A34:I36"/>
    <mergeCell ref="E7:I7"/>
    <mergeCell ref="H13:I13"/>
    <mergeCell ref="H47:I47"/>
    <mergeCell ref="C33:F33"/>
    <mergeCell ref="A2:D2"/>
    <mergeCell ref="E3:I3"/>
    <mergeCell ref="E2:I2"/>
    <mergeCell ref="E5:I5"/>
    <mergeCell ref="E4:I4"/>
  </mergeCells>
  <conditionalFormatting sqref="I44:I46">
    <cfRule type="cellIs" dxfId="333" priority="8" stopIfTrue="1" operator="greaterThan">
      <formula>1</formula>
    </cfRule>
  </conditionalFormatting>
  <conditionalFormatting sqref="H52:H55">
    <cfRule type="cellIs" dxfId="332" priority="11" stopIfTrue="1" operator="notEqual">
      <formula>E52+F52-G52</formula>
    </cfRule>
  </conditionalFormatting>
  <conditionalFormatting sqref="I56">
    <cfRule type="cellIs" dxfId="331" priority="12" stopIfTrue="1" operator="notEqual">
      <formula>$I$52+$I$53+$I$54+$I$55</formula>
    </cfRule>
  </conditionalFormatting>
  <conditionalFormatting sqref="H56">
    <cfRule type="cellIs" dxfId="330" priority="13" stopIfTrue="1" operator="notEqual">
      <formula>E56+F56-G56</formula>
    </cfRule>
    <cfRule type="cellIs" dxfId="329" priority="14" stopIfTrue="1" operator="notEqual">
      <formula>SUM($H$52:$H$55)</formula>
    </cfRule>
  </conditionalFormatting>
  <conditionalFormatting sqref="G18 G16">
    <cfRule type="cellIs" dxfId="328" priority="15" stopIfTrue="1" operator="notEqual">
      <formula>H16+I16</formula>
    </cfRule>
  </conditionalFormatting>
  <conditionalFormatting sqref="G24">
    <cfRule type="cellIs" dxfId="327" priority="16" stopIfTrue="1" operator="notEqual">
      <formula>ROUND(H24+I24,2)</formula>
    </cfRule>
  </conditionalFormatting>
  <conditionalFormatting sqref="H24">
    <cfRule type="cellIs" dxfId="326" priority="17" stopIfTrue="1" operator="notEqual">
      <formula>$H$18-$H$16</formula>
    </cfRule>
  </conditionalFormatting>
  <conditionalFormatting sqref="G23">
    <cfRule type="cellIs" dxfId="325" priority="6" stopIfTrue="1" operator="notEqual">
      <formula>ROUND(H23+I23,2)</formula>
    </cfRule>
  </conditionalFormatting>
  <conditionalFormatting sqref="J39">
    <cfRule type="cellIs" dxfId="324" priority="4" operator="greaterThan">
      <formula>0</formula>
    </cfRule>
    <cfRule type="cellIs" dxfId="323" priority="5" operator="lessThan">
      <formula>0</formula>
    </cfRule>
  </conditionalFormatting>
  <conditionalFormatting sqref="J40">
    <cfRule type="cellIs" dxfId="322" priority="2" operator="greaterThan">
      <formula>0</formula>
    </cfRule>
    <cfRule type="cellIs" dxfId="321" priority="3" operator="lessThan">
      <formula>0</formula>
    </cfRule>
  </conditionalFormatting>
  <conditionalFormatting sqref="I24">
    <cfRule type="cellIs" dxfId="320" priority="1" stopIfTrue="1" operator="notEqual">
      <formula>I18-I16</formula>
    </cfRule>
  </conditionalFormatting>
  <pageMargins left="0.78740157480314965" right="0.39370078740157483" top="0.59055118110236227" bottom="0.59055118110236227" header="0.51181102362204722" footer="0.51181102362204722"/>
  <pageSetup paperSize="9" scale="80" orientation="portrait" r:id="rId1"/>
  <headerFooter alignWithMargins="0">
    <oddFooter>&amp;L&amp;"Arial,Kurzíva"Zastupitelstvo Olomouckého kraje 26.6.2015
4.- Závěrečný účet Olomouckého kraje za rok 2014
Příloha č.15: Financování hospodaření příspěvkových organizací Olomouckého kraje&amp;R&amp;"Arial,Kurzíva"Strana &amp;P (celkem 484)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33</vt:i4>
      </vt:variant>
      <vt:variant>
        <vt:lpstr>Pojmenované oblasti</vt:lpstr>
      </vt:variant>
      <vt:variant>
        <vt:i4>35</vt:i4>
      </vt:variant>
    </vt:vector>
  </HeadingPairs>
  <TitlesOfParts>
    <vt:vector size="68" baseType="lpstr">
      <vt:lpstr>Rekapitulace</vt:lpstr>
      <vt:lpstr>1. DD Javorník</vt:lpstr>
      <vt:lpstr>2. DD Kobylá</vt:lpstr>
      <vt:lpstr>3. Domov Sněženka</vt:lpstr>
      <vt:lpstr>4. Středisko PS Jeseník</vt:lpstr>
      <vt:lpstr>5. DD Červenka</vt:lpstr>
      <vt:lpstr>6. DD Náměšť</vt:lpstr>
      <vt:lpstr>7. DD Hrubá Voda</vt:lpstr>
      <vt:lpstr>8. Pohoda Chválkovice</vt:lpstr>
      <vt:lpstr>9. Soc. sl. Olomouc</vt:lpstr>
      <vt:lpstr>10. Vincentinum</vt:lpstr>
      <vt:lpstr>11. Klíč</vt:lpstr>
      <vt:lpstr>12. Nové Zámky</vt:lpstr>
      <vt:lpstr>13. Středisko soc. prev.</vt:lpstr>
      <vt:lpstr>14. DD Šumperk</vt:lpstr>
      <vt:lpstr>15. DD Libina</vt:lpstr>
      <vt:lpstr>16. DD Štíty</vt:lpstr>
      <vt:lpstr>17. Soc. sl. Šumperk</vt:lpstr>
      <vt:lpstr>18. Penzion Loštice</vt:lpstr>
      <vt:lpstr>19. Paprsek Olšany</vt:lpstr>
      <vt:lpstr>20. Duha Vikýřovice</vt:lpstr>
      <vt:lpstr>21. DD Prostějov</vt:lpstr>
      <vt:lpstr>22. DD Jesenec</vt:lpstr>
      <vt:lpstr>23. Domov Na Zámku</vt:lpstr>
      <vt:lpstr>24. Sociální služby Prostějov</vt:lpstr>
      <vt:lpstr>25. Centrum soc. sl. Prostějov</vt:lpstr>
      <vt:lpstr>26. Domov Radkova Lhota</vt:lpstr>
      <vt:lpstr>27.Domov Alfreda Pavlovice</vt:lpstr>
      <vt:lpstr>28. Domov Tovačov</vt:lpstr>
      <vt:lpstr>29. Domov Skalička</vt:lpstr>
      <vt:lpstr>30. Centrum Domimika</vt:lpstr>
      <vt:lpstr>31. Domov Adam</vt:lpstr>
      <vt:lpstr>32. Domov Rokytnice</vt:lpstr>
      <vt:lpstr>__xlnm.Print_Area_21</vt:lpstr>
      <vt:lpstr>Rekapitulace!Názvy_tisku</vt:lpstr>
      <vt:lpstr>'1. DD Javorník'!Oblast_tisku</vt:lpstr>
      <vt:lpstr>'10. Vincentinum'!Oblast_tisku</vt:lpstr>
      <vt:lpstr>'11. Klíč'!Oblast_tisku</vt:lpstr>
      <vt:lpstr>'12. Nové Zámky'!Oblast_tisku</vt:lpstr>
      <vt:lpstr>'13. Středisko soc. prev.'!Oblast_tisku</vt:lpstr>
      <vt:lpstr>'14. DD Šumperk'!Oblast_tisku</vt:lpstr>
      <vt:lpstr>'15. DD Libina'!Oblast_tisku</vt:lpstr>
      <vt:lpstr>'16. DD Štíty'!Oblast_tisku</vt:lpstr>
      <vt:lpstr>'17. Soc. sl. Šumperk'!Oblast_tisku</vt:lpstr>
      <vt:lpstr>'18. Penzion Loštice'!Oblast_tisku</vt:lpstr>
      <vt:lpstr>'19. Paprsek Olšany'!Oblast_tisku</vt:lpstr>
      <vt:lpstr>'2. DD Kobylá'!Oblast_tisku</vt:lpstr>
      <vt:lpstr>'20. Duha Vikýřovice'!Oblast_tisku</vt:lpstr>
      <vt:lpstr>'21. DD Prostějov'!Oblast_tisku</vt:lpstr>
      <vt:lpstr>'22. DD Jesenec'!Oblast_tisku</vt:lpstr>
      <vt:lpstr>'23. Domov Na Zámku'!Oblast_tisku</vt:lpstr>
      <vt:lpstr>'24. Sociální služby Prostějov'!Oblast_tisku</vt:lpstr>
      <vt:lpstr>'25. Centrum soc. sl. Prostějov'!Oblast_tisku</vt:lpstr>
      <vt:lpstr>'26. Domov Radkova Lhota'!Oblast_tisku</vt:lpstr>
      <vt:lpstr>'27.Domov Alfreda Pavlovice'!Oblast_tisku</vt:lpstr>
      <vt:lpstr>'28. Domov Tovačov'!Oblast_tisku</vt:lpstr>
      <vt:lpstr>'29. Domov Skalička'!Oblast_tisku</vt:lpstr>
      <vt:lpstr>'3. Domov Sněženka'!Oblast_tisku</vt:lpstr>
      <vt:lpstr>'30. Centrum Domimika'!Oblast_tisku</vt:lpstr>
      <vt:lpstr>'31. Domov Adam'!Oblast_tisku</vt:lpstr>
      <vt:lpstr>'32. Domov Rokytnice'!Oblast_tisku</vt:lpstr>
      <vt:lpstr>'4. Středisko PS Jeseník'!Oblast_tisku</vt:lpstr>
      <vt:lpstr>'5. DD Červenka'!Oblast_tisku</vt:lpstr>
      <vt:lpstr>'6. DD Náměšť'!Oblast_tisku</vt:lpstr>
      <vt:lpstr>'7. DD Hrubá Voda'!Oblast_tisku</vt:lpstr>
      <vt:lpstr>'8. Pohoda Chválkovice'!Oblast_tisku</vt:lpstr>
      <vt:lpstr>'9. Soc. sl. Olomouc'!Oblast_tisku</vt:lpstr>
      <vt:lpstr>Rekapitulace!Oblast_tisku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Dostálová Anna</dc:creator>
  <cp:lastModifiedBy>Foret Oldřich</cp:lastModifiedBy>
  <cp:lastPrinted>2015-05-27T09:54:15Z</cp:lastPrinted>
  <dcterms:created xsi:type="dcterms:W3CDTF">2015-03-17T08:25:49Z</dcterms:created>
  <dcterms:modified xsi:type="dcterms:W3CDTF">2015-06-08T11:06:14Z</dcterms:modified>
</cp:coreProperties>
</file>