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17490" windowHeight="7755" tabRatio="869"/>
  </bookViews>
  <sheets>
    <sheet name="Rekapitulace " sheetId="70" r:id="rId1"/>
    <sheet name="1000" sheetId="23" r:id="rId2"/>
    <sheet name="1001" sheetId="22" r:id="rId3"/>
    <sheet name="1010" sheetId="20" r:id="rId4"/>
    <sheet name="1012" sheetId="18" r:id="rId5"/>
    <sheet name="1013" sheetId="17" r:id="rId6"/>
    <sheet name="1014" sheetId="16" r:id="rId7"/>
    <sheet name="1015" sheetId="15" r:id="rId8"/>
    <sheet name="1032" sheetId="26" r:id="rId9"/>
    <sheet name="1033" sheetId="27" r:id="rId10"/>
    <sheet name="1034" sheetId="28" r:id="rId11"/>
    <sheet name="1100" sheetId="29" r:id="rId12"/>
    <sheet name="1101" sheetId="30" r:id="rId13"/>
    <sheet name="1102" sheetId="31" r:id="rId14"/>
    <sheet name="1103" sheetId="32" r:id="rId15"/>
    <sheet name="1104" sheetId="33" r:id="rId16"/>
    <sheet name="1105" sheetId="34" r:id="rId17"/>
    <sheet name="1120" sheetId="35" r:id="rId18"/>
    <sheet name="1121" sheetId="36" r:id="rId19"/>
    <sheet name="1122" sheetId="37" r:id="rId20"/>
    <sheet name="1123" sheetId="38" r:id="rId21"/>
    <sheet name="1150" sheetId="40" r:id="rId22"/>
    <sheet name="1160" sheetId="68" r:id="rId23"/>
    <sheet name="1200" sheetId="43" r:id="rId24"/>
    <sheet name="1201" sheetId="44" r:id="rId25"/>
    <sheet name="1202" sheetId="45" r:id="rId26"/>
    <sheet name="1204" sheetId="47" r:id="rId27"/>
    <sheet name="1205" sheetId="48" r:id="rId28"/>
    <sheet name="1206" sheetId="49" r:id="rId29"/>
    <sheet name="1207" sheetId="50" r:id="rId30"/>
    <sheet name="1208" sheetId="53" r:id="rId31"/>
    <sheet name="1300" sheetId="54" r:id="rId32"/>
    <sheet name="1301" sheetId="55" r:id="rId33"/>
    <sheet name="1302" sheetId="56" r:id="rId34"/>
    <sheet name="1303" sheetId="57" r:id="rId35"/>
    <sheet name="1304" sheetId="58" r:id="rId36"/>
    <sheet name="1350" sheetId="59" r:id="rId37"/>
    <sheet name="1351" sheetId="60" r:id="rId38"/>
    <sheet name="1352" sheetId="61" r:id="rId39"/>
    <sheet name="1400" sheetId="62" r:id="rId40"/>
    <sheet name="1450" sheetId="63" r:id="rId41"/>
    <sheet name="1420" sheetId="71" r:id="rId42"/>
    <sheet name="List5" sheetId="76" state="hidden" r:id="rId43"/>
  </sheets>
  <definedNames>
    <definedName name="A">#REF!</definedName>
    <definedName name="aa">#REF!</definedName>
    <definedName name="názvy.tisku">#REF!</definedName>
    <definedName name="_xlnm.Print_Titles" localSheetId="0">'Rekapitulace '!$7:$10</definedName>
    <definedName name="_xlnm.Print_Area" localSheetId="3">'1010'!$A$1:$I$56</definedName>
    <definedName name="_xlnm.Print_Area" localSheetId="4">'1012'!$A$1:$I$57</definedName>
    <definedName name="_xlnm.Print_Area" localSheetId="6">'1014'!$A$1:$I$54</definedName>
    <definedName name="_xlnm.Print_Area" localSheetId="11">'1100'!$A$1:$I$59</definedName>
    <definedName name="_xlnm.Print_Area" localSheetId="12">'1101'!$A$1:$I$55</definedName>
    <definedName name="_xlnm.Print_Area" localSheetId="14">'1103'!$A$1:$I$56</definedName>
    <definedName name="_xlnm.Print_Area" localSheetId="15">'1104'!$A$1:$I$54</definedName>
    <definedName name="_xlnm.Print_Area" localSheetId="18">'1121'!$A$1:$I$54</definedName>
    <definedName name="_xlnm.Print_Area" localSheetId="19">'1122'!$A$1:$I$54</definedName>
    <definedName name="_xlnm.Print_Area" localSheetId="21">'1150'!$A$1:$I$57</definedName>
    <definedName name="_xlnm.Print_Area" localSheetId="22">'1160'!$A$1:$I$53</definedName>
    <definedName name="_xlnm.Print_Area" localSheetId="25">'1202'!$A$1:$I$55</definedName>
    <definedName name="_xlnm.Print_Area" localSheetId="26">'1204'!$A$1:$I$54</definedName>
    <definedName name="_xlnm.Print_Area" localSheetId="27">'1205'!$A$1:$I$54</definedName>
    <definedName name="_xlnm.Print_Area" localSheetId="28">'1206'!$A$1:$I$58</definedName>
    <definedName name="_xlnm.Print_Area" localSheetId="29">'1207'!$A$1:$I$53</definedName>
    <definedName name="_xlnm.Print_Area" localSheetId="31">'1300'!$A$1:$I$57</definedName>
    <definedName name="_xlnm.Print_Area" localSheetId="36">'1350'!$A$1:$I$57</definedName>
    <definedName name="_xlnm.Print_Area" localSheetId="38">'1352'!$A$1:$I$55</definedName>
    <definedName name="_xlnm.Print_Area" localSheetId="39">'1400'!$A$1:$I$57</definedName>
    <definedName name="_xlnm.Print_Area" localSheetId="41">'1420'!$A$1:$I$52</definedName>
    <definedName name="_xlnm.Print_Area" localSheetId="40">'1450'!$A$1:$I$57</definedName>
    <definedName name="_xlnm.Print_Area" localSheetId="0">'Rekapitulace '!$A$1:$N$108</definedName>
  </definedNames>
  <calcPr calcId="145621"/>
</workbook>
</file>

<file path=xl/calcChain.xml><?xml version="1.0" encoding="utf-8"?>
<calcChain xmlns="http://schemas.openxmlformats.org/spreadsheetml/2006/main">
  <c r="M35" i="70" l="1"/>
  <c r="I51" i="62" l="1"/>
  <c r="F51" i="62"/>
  <c r="G51" i="60" l="1"/>
  <c r="F51" i="60"/>
  <c r="F51" i="59" l="1"/>
  <c r="I51" i="53"/>
  <c r="I69" i="70" l="1"/>
  <c r="I51" i="50"/>
  <c r="F51" i="50"/>
  <c r="I52" i="48"/>
  <c r="G52" i="48"/>
  <c r="G52" i="47"/>
  <c r="F52" i="47"/>
  <c r="F50" i="45"/>
  <c r="I52" i="44"/>
  <c r="G52" i="44"/>
  <c r="F52" i="44"/>
  <c r="I51" i="68"/>
  <c r="G51" i="68"/>
  <c r="F51" i="68"/>
  <c r="I31" i="70"/>
  <c r="G51" i="40"/>
  <c r="F51" i="40"/>
  <c r="F52" i="37" l="1"/>
  <c r="I52" i="36"/>
  <c r="F52" i="36"/>
  <c r="G52" i="36"/>
  <c r="F51" i="35"/>
  <c r="I43" i="70"/>
  <c r="F51" i="34"/>
  <c r="I52" i="33"/>
  <c r="F52" i="33"/>
  <c r="G52" i="33"/>
  <c r="G52" i="31" l="1"/>
  <c r="I52" i="30" l="1"/>
  <c r="G52" i="30"/>
  <c r="I54" i="29" l="1"/>
  <c r="G52" i="29"/>
  <c r="F51" i="28" l="1"/>
  <c r="I51" i="27"/>
  <c r="G51" i="26"/>
  <c r="I52" i="16"/>
  <c r="F51" i="17" l="1"/>
  <c r="I51" i="18" l="1"/>
  <c r="F51" i="18"/>
  <c r="I51" i="20"/>
  <c r="F53" i="20"/>
  <c r="F51" i="20"/>
  <c r="I51" i="22"/>
  <c r="F51" i="22"/>
  <c r="I39" i="32" l="1"/>
  <c r="I39" i="30" l="1"/>
  <c r="I39" i="59" l="1"/>
  <c r="N94" i="70" l="1"/>
  <c r="M91" i="70" l="1"/>
  <c r="L91" i="70"/>
  <c r="M89" i="70"/>
  <c r="L89" i="70"/>
  <c r="M87" i="70"/>
  <c r="L87" i="70"/>
  <c r="M85" i="70"/>
  <c r="L85" i="70"/>
  <c r="M83" i="70"/>
  <c r="L83" i="70"/>
  <c r="M81" i="70"/>
  <c r="L81" i="70"/>
  <c r="M79" i="70"/>
  <c r="L79" i="70"/>
  <c r="M77" i="70"/>
  <c r="L77" i="70"/>
  <c r="M75" i="70"/>
  <c r="L75" i="70"/>
  <c r="M73" i="70"/>
  <c r="L73" i="70"/>
  <c r="M71" i="70"/>
  <c r="L71" i="70"/>
  <c r="M69" i="70"/>
  <c r="L69" i="70"/>
  <c r="M67" i="70"/>
  <c r="L67" i="70"/>
  <c r="M65" i="70"/>
  <c r="L65" i="70"/>
  <c r="M63" i="70"/>
  <c r="L63" i="70"/>
  <c r="M61" i="70"/>
  <c r="L61" i="70"/>
  <c r="M59" i="70"/>
  <c r="L59" i="70"/>
  <c r="M57" i="70"/>
  <c r="L57" i="70"/>
  <c r="M55" i="70"/>
  <c r="L55" i="70"/>
  <c r="M53" i="70"/>
  <c r="L53" i="70"/>
  <c r="M51" i="70"/>
  <c r="L51" i="70"/>
  <c r="M49" i="70"/>
  <c r="L49" i="70"/>
  <c r="M47" i="70"/>
  <c r="L47" i="70"/>
  <c r="L45" i="70"/>
  <c r="M45" i="70"/>
  <c r="M43" i="70" l="1"/>
  <c r="L43" i="70"/>
  <c r="M41" i="70"/>
  <c r="L41" i="70"/>
  <c r="M39" i="70"/>
  <c r="L39" i="70"/>
  <c r="M37" i="70"/>
  <c r="L37" i="70"/>
  <c r="L35" i="70"/>
  <c r="M33" i="70"/>
  <c r="L33" i="70"/>
  <c r="M31" i="70"/>
  <c r="L31" i="70"/>
  <c r="M29" i="70"/>
  <c r="L29" i="70"/>
  <c r="M27" i="70"/>
  <c r="L27" i="70"/>
  <c r="M25" i="70"/>
  <c r="L25" i="70"/>
  <c r="M23" i="70"/>
  <c r="L23" i="70"/>
  <c r="M21" i="70"/>
  <c r="L21" i="70"/>
  <c r="M19" i="70"/>
  <c r="L19" i="70"/>
  <c r="M17" i="70"/>
  <c r="L17" i="70"/>
  <c r="M15" i="70"/>
  <c r="L15" i="70"/>
  <c r="M13" i="70"/>
  <c r="L13" i="70"/>
  <c r="M11" i="70"/>
  <c r="L11" i="70"/>
  <c r="M94" i="70" l="1"/>
  <c r="L94" i="70"/>
  <c r="I67" i="70"/>
  <c r="I65" i="70"/>
  <c r="I63" i="70"/>
  <c r="I61" i="70"/>
  <c r="I59" i="70"/>
  <c r="I57" i="70"/>
  <c r="I55" i="70"/>
  <c r="I53" i="70"/>
  <c r="I49" i="70"/>
  <c r="I47" i="70"/>
  <c r="I45" i="70"/>
  <c r="I39" i="70"/>
  <c r="I37" i="70"/>
  <c r="I35" i="70"/>
  <c r="I33" i="70"/>
  <c r="I21" i="70"/>
  <c r="N95" i="70" l="1"/>
  <c r="I94" i="70"/>
  <c r="G55" i="32" l="1"/>
  <c r="F55" i="32"/>
  <c r="E55" i="32"/>
  <c r="H54" i="32"/>
  <c r="H53" i="32"/>
  <c r="H52" i="32"/>
  <c r="H51" i="32"/>
  <c r="I42" i="32"/>
  <c r="I40" i="32"/>
  <c r="G32" i="32"/>
  <c r="G29" i="32"/>
  <c r="I24" i="32"/>
  <c r="H24" i="32"/>
  <c r="G22" i="32"/>
  <c r="G37" i="70" s="1"/>
  <c r="G18" i="32"/>
  <c r="G16" i="32"/>
  <c r="E37" i="70" s="1"/>
  <c r="G24" i="32" l="1"/>
  <c r="G25" i="32" s="1"/>
  <c r="F37" i="70"/>
  <c r="H37" i="70" s="1"/>
  <c r="J37" i="70" s="1"/>
  <c r="H55" i="32"/>
  <c r="I55" i="32"/>
  <c r="G31" i="63" l="1"/>
  <c r="G28" i="63"/>
  <c r="I23" i="63"/>
  <c r="H23" i="63"/>
  <c r="G31" i="71"/>
  <c r="G28" i="71"/>
  <c r="I23" i="71"/>
  <c r="H23" i="71"/>
  <c r="G31" i="62"/>
  <c r="G28" i="62"/>
  <c r="I23" i="62"/>
  <c r="H23" i="62"/>
  <c r="G31" i="61"/>
  <c r="G28" i="61"/>
  <c r="I23" i="61"/>
  <c r="H23" i="61"/>
  <c r="G31" i="60"/>
  <c r="G28" i="60"/>
  <c r="I23" i="60"/>
  <c r="H23" i="60"/>
  <c r="G31" i="59"/>
  <c r="G28" i="59"/>
  <c r="I23" i="59"/>
  <c r="H23" i="59"/>
  <c r="G31" i="58"/>
  <c r="G28" i="58"/>
  <c r="I23" i="58"/>
  <c r="H23" i="58"/>
  <c r="G31" i="57"/>
  <c r="G28" i="57"/>
  <c r="I23" i="57"/>
  <c r="H23" i="57"/>
  <c r="G31" i="56"/>
  <c r="G28" i="56"/>
  <c r="I23" i="56"/>
  <c r="H23" i="56"/>
  <c r="G31" i="55"/>
  <c r="G28" i="55"/>
  <c r="I23" i="55"/>
  <c r="H23" i="55"/>
  <c r="G31" i="54"/>
  <c r="G28" i="54"/>
  <c r="I23" i="54"/>
  <c r="H23" i="54"/>
  <c r="G31" i="53"/>
  <c r="G28" i="53"/>
  <c r="I23" i="53"/>
  <c r="H23" i="53"/>
  <c r="G31" i="50"/>
  <c r="G28" i="50"/>
  <c r="I23" i="50"/>
  <c r="H23" i="50"/>
  <c r="G31" i="49"/>
  <c r="G28" i="49"/>
  <c r="I23" i="49"/>
  <c r="H23" i="49"/>
  <c r="G31" i="48"/>
  <c r="G28" i="48"/>
  <c r="I23" i="48"/>
  <c r="H23" i="48"/>
  <c r="G31" i="47"/>
  <c r="G28" i="47"/>
  <c r="I23" i="47"/>
  <c r="H23" i="47"/>
  <c r="G31" i="45"/>
  <c r="G28" i="45"/>
  <c r="I23" i="45"/>
  <c r="H23" i="45"/>
  <c r="G31" i="44"/>
  <c r="G28" i="44"/>
  <c r="I23" i="44"/>
  <c r="H23" i="44"/>
  <c r="G31" i="43"/>
  <c r="G28" i="43"/>
  <c r="I23" i="43"/>
  <c r="H23" i="43"/>
  <c r="G31" i="68"/>
  <c r="G28" i="68"/>
  <c r="I23" i="68"/>
  <c r="H23" i="68"/>
  <c r="G31" i="40"/>
  <c r="G28" i="40"/>
  <c r="I23" i="40"/>
  <c r="H23" i="40"/>
  <c r="G31" i="38"/>
  <c r="G28" i="38"/>
  <c r="I23" i="38"/>
  <c r="H23" i="38"/>
  <c r="G31" i="37"/>
  <c r="G28" i="37"/>
  <c r="I23" i="37"/>
  <c r="H23" i="37"/>
  <c r="G31" i="36"/>
  <c r="G28" i="36"/>
  <c r="I23" i="36"/>
  <c r="H23" i="36"/>
  <c r="G31" i="35"/>
  <c r="G28" i="35"/>
  <c r="I23" i="35"/>
  <c r="H23" i="35"/>
  <c r="G31" i="34"/>
  <c r="G28" i="34"/>
  <c r="I23" i="34"/>
  <c r="H23" i="34"/>
  <c r="G31" i="33"/>
  <c r="G28" i="33"/>
  <c r="I23" i="33"/>
  <c r="H23" i="33"/>
  <c r="G31" i="31"/>
  <c r="G28" i="31"/>
  <c r="I23" i="31"/>
  <c r="H23" i="31"/>
  <c r="G31" i="30"/>
  <c r="G28" i="30"/>
  <c r="I23" i="30"/>
  <c r="H23" i="30"/>
  <c r="G31" i="29"/>
  <c r="G28" i="29"/>
  <c r="I23" i="29"/>
  <c r="H23" i="29"/>
  <c r="G31" i="28"/>
  <c r="G28" i="28"/>
  <c r="I23" i="28"/>
  <c r="H23" i="28"/>
  <c r="G31" i="27"/>
  <c r="G28" i="27"/>
  <c r="I23" i="27"/>
  <c r="H23" i="27"/>
  <c r="G31" i="26"/>
  <c r="G28" i="26"/>
  <c r="I23" i="26"/>
  <c r="H23" i="26"/>
  <c r="G31" i="15"/>
  <c r="G28" i="15"/>
  <c r="I23" i="15"/>
  <c r="H23" i="15"/>
  <c r="G28" i="16"/>
  <c r="I23" i="16"/>
  <c r="H23" i="16"/>
  <c r="G31" i="17"/>
  <c r="G28" i="17"/>
  <c r="I23" i="17"/>
  <c r="H23" i="17"/>
  <c r="G31" i="18"/>
  <c r="G28" i="18"/>
  <c r="I23" i="18"/>
  <c r="H23" i="18"/>
  <c r="G31" i="20"/>
  <c r="G28" i="20"/>
  <c r="I23" i="20"/>
  <c r="H23" i="20"/>
  <c r="G31" i="22"/>
  <c r="G28" i="22"/>
  <c r="I23" i="22"/>
  <c r="H23" i="22"/>
  <c r="G31" i="23"/>
  <c r="G28" i="23"/>
  <c r="I23" i="23"/>
  <c r="H23" i="23"/>
  <c r="I38" i="61" l="1"/>
  <c r="I39" i="33" l="1"/>
  <c r="G17" i="26" l="1"/>
  <c r="I37" i="63" l="1"/>
  <c r="I37" i="61"/>
  <c r="I37" i="60"/>
  <c r="I38" i="60"/>
  <c r="I37" i="59"/>
  <c r="I37" i="53"/>
  <c r="I37" i="50"/>
  <c r="I37" i="49"/>
  <c r="I38" i="48"/>
  <c r="I38" i="47"/>
  <c r="I38" i="44"/>
  <c r="I37" i="43"/>
  <c r="I38" i="68"/>
  <c r="I37" i="38"/>
  <c r="I38" i="31"/>
  <c r="I38" i="29"/>
  <c r="I37" i="15"/>
  <c r="I37" i="23"/>
  <c r="G53" i="63" l="1"/>
  <c r="F53" i="63"/>
  <c r="E53" i="63"/>
  <c r="H52" i="63"/>
  <c r="H51" i="63"/>
  <c r="H50" i="63"/>
  <c r="H49" i="63"/>
  <c r="I40" i="63"/>
  <c r="I38" i="63"/>
  <c r="G21" i="63"/>
  <c r="G17" i="63"/>
  <c r="G15" i="63"/>
  <c r="G51" i="71"/>
  <c r="F51" i="71"/>
  <c r="E51" i="71"/>
  <c r="H50" i="71"/>
  <c r="I50" i="71" s="1"/>
  <c r="H49" i="71"/>
  <c r="I49" i="71" s="1"/>
  <c r="H48" i="71"/>
  <c r="H47" i="71"/>
  <c r="I38" i="71"/>
  <c r="I36" i="71"/>
  <c r="G21" i="71"/>
  <c r="G17" i="71"/>
  <c r="G15" i="71"/>
  <c r="G53" i="62"/>
  <c r="F53" i="62"/>
  <c r="E53" i="62"/>
  <c r="H52" i="62"/>
  <c r="H51" i="62"/>
  <c r="H50" i="62"/>
  <c r="H49" i="62"/>
  <c r="I40" i="62"/>
  <c r="I38" i="62"/>
  <c r="G21" i="62"/>
  <c r="G17" i="62"/>
  <c r="G15" i="62"/>
  <c r="G53" i="61"/>
  <c r="F53" i="61"/>
  <c r="E53" i="61"/>
  <c r="H52" i="61"/>
  <c r="I52" i="61" s="1"/>
  <c r="H51" i="61"/>
  <c r="I51" i="61" s="1"/>
  <c r="H50" i="61"/>
  <c r="H49" i="61"/>
  <c r="I49" i="61" s="1"/>
  <c r="I40" i="61"/>
  <c r="G21" i="61"/>
  <c r="G17" i="61"/>
  <c r="G15" i="61"/>
  <c r="G53" i="60"/>
  <c r="F53" i="60"/>
  <c r="E53" i="60"/>
  <c r="H52" i="60"/>
  <c r="I52" i="60" s="1"/>
  <c r="H51" i="60"/>
  <c r="I51" i="60" s="1"/>
  <c r="H50" i="60"/>
  <c r="H49" i="60"/>
  <c r="I49" i="60" s="1"/>
  <c r="I40" i="60"/>
  <c r="G21" i="60"/>
  <c r="G17" i="60"/>
  <c r="G15" i="60"/>
  <c r="G53" i="59"/>
  <c r="F53" i="59"/>
  <c r="E53" i="59"/>
  <c r="H52" i="59"/>
  <c r="H51" i="59"/>
  <c r="I51" i="59" s="1"/>
  <c r="H50" i="59"/>
  <c r="H49" i="59"/>
  <c r="I49" i="59" s="1"/>
  <c r="I40" i="59"/>
  <c r="I38" i="59"/>
  <c r="G21" i="59"/>
  <c r="G17" i="59"/>
  <c r="G15" i="59"/>
  <c r="G53" i="58"/>
  <c r="F53" i="58"/>
  <c r="E53" i="58"/>
  <c r="H52" i="58"/>
  <c r="I52" i="58" s="1"/>
  <c r="H51" i="58"/>
  <c r="I51" i="58" s="1"/>
  <c r="H50" i="58"/>
  <c r="H49" i="58"/>
  <c r="I49" i="58" s="1"/>
  <c r="I40" i="58"/>
  <c r="I38" i="58"/>
  <c r="G21" i="58"/>
  <c r="G17" i="58"/>
  <c r="G15" i="58"/>
  <c r="G53" i="57"/>
  <c r="F53" i="57"/>
  <c r="E53" i="57"/>
  <c r="H52" i="57"/>
  <c r="H51" i="57"/>
  <c r="H50" i="57"/>
  <c r="H49" i="57"/>
  <c r="I40" i="57"/>
  <c r="I38" i="57"/>
  <c r="G21" i="57"/>
  <c r="G17" i="57"/>
  <c r="G15" i="57"/>
  <c r="G52" i="56"/>
  <c r="F52" i="56"/>
  <c r="E52" i="56"/>
  <c r="H51" i="56"/>
  <c r="H50" i="56"/>
  <c r="H49" i="56"/>
  <c r="H48" i="56"/>
  <c r="I40" i="56"/>
  <c r="I38" i="56"/>
  <c r="G21" i="56"/>
  <c r="G17" i="56"/>
  <c r="G15" i="56"/>
  <c r="G53" i="55"/>
  <c r="F53" i="55"/>
  <c r="E53" i="55"/>
  <c r="H52" i="55"/>
  <c r="I52" i="55" s="1"/>
  <c r="H51" i="55"/>
  <c r="I51" i="55" s="1"/>
  <c r="H50" i="55"/>
  <c r="H49" i="55"/>
  <c r="I40" i="55"/>
  <c r="I38" i="55"/>
  <c r="G21" i="55"/>
  <c r="G17" i="55"/>
  <c r="G15" i="55"/>
  <c r="G53" i="54"/>
  <c r="F53" i="54"/>
  <c r="E53" i="54"/>
  <c r="H52" i="54"/>
  <c r="H51" i="54"/>
  <c r="H50" i="54"/>
  <c r="H49" i="54"/>
  <c r="I40" i="54"/>
  <c r="I38" i="54"/>
  <c r="G21" i="54"/>
  <c r="G17" i="54"/>
  <c r="G15" i="54"/>
  <c r="G53" i="53"/>
  <c r="F53" i="53"/>
  <c r="E53" i="53"/>
  <c r="H52" i="53"/>
  <c r="H51" i="53"/>
  <c r="H50" i="53"/>
  <c r="H49" i="53"/>
  <c r="I40" i="53"/>
  <c r="I38" i="53"/>
  <c r="G21" i="53"/>
  <c r="G17" i="53"/>
  <c r="G15" i="53"/>
  <c r="G53" i="50"/>
  <c r="F53" i="50"/>
  <c r="E53" i="50"/>
  <c r="H52" i="50"/>
  <c r="H51" i="50"/>
  <c r="H50" i="50"/>
  <c r="H49" i="50"/>
  <c r="I40" i="50"/>
  <c r="I38" i="50"/>
  <c r="G21" i="50"/>
  <c r="G67" i="70" s="1"/>
  <c r="G17" i="50"/>
  <c r="G15" i="50"/>
  <c r="G53" i="49"/>
  <c r="F53" i="49"/>
  <c r="E53" i="49"/>
  <c r="H52" i="49"/>
  <c r="I52" i="49" s="1"/>
  <c r="H51" i="49"/>
  <c r="I51" i="49" s="1"/>
  <c r="H50" i="49"/>
  <c r="H49" i="49"/>
  <c r="I49" i="49" s="1"/>
  <c r="I40" i="49"/>
  <c r="I38" i="49"/>
  <c r="G21" i="49"/>
  <c r="G17" i="49"/>
  <c r="G15" i="49"/>
  <c r="G54" i="48"/>
  <c r="F54" i="48"/>
  <c r="E54" i="48"/>
  <c r="H53" i="48"/>
  <c r="H52" i="48"/>
  <c r="H51" i="48"/>
  <c r="H50" i="48"/>
  <c r="I41" i="48"/>
  <c r="I39" i="48"/>
  <c r="G21" i="48"/>
  <c r="G17" i="48"/>
  <c r="G15" i="48"/>
  <c r="G54" i="47"/>
  <c r="F54" i="47"/>
  <c r="E54" i="47"/>
  <c r="H53" i="47"/>
  <c r="I53" i="47" s="1"/>
  <c r="H52" i="47"/>
  <c r="I52" i="47" s="1"/>
  <c r="H51" i="47"/>
  <c r="H50" i="47"/>
  <c r="I41" i="47"/>
  <c r="I39" i="47"/>
  <c r="G21" i="47"/>
  <c r="G17" i="47"/>
  <c r="G15" i="47"/>
  <c r="G52" i="45"/>
  <c r="F52" i="45"/>
  <c r="E52" i="45"/>
  <c r="H51" i="45"/>
  <c r="I51" i="45" s="1"/>
  <c r="H50" i="45"/>
  <c r="I50" i="45" s="1"/>
  <c r="H49" i="45"/>
  <c r="H48" i="45"/>
  <c r="I40" i="45"/>
  <c r="I38" i="45"/>
  <c r="G21" i="45"/>
  <c r="G17" i="45"/>
  <c r="G15" i="45"/>
  <c r="G54" i="44"/>
  <c r="F54" i="44"/>
  <c r="E54" i="44"/>
  <c r="H53" i="44"/>
  <c r="H52" i="44"/>
  <c r="H51" i="44"/>
  <c r="H50" i="44"/>
  <c r="I41" i="44"/>
  <c r="I39" i="44"/>
  <c r="G21" i="44"/>
  <c r="G17" i="44"/>
  <c r="G15" i="44"/>
  <c r="G53" i="43"/>
  <c r="F53" i="43"/>
  <c r="E53" i="43"/>
  <c r="H52" i="43"/>
  <c r="H51" i="43"/>
  <c r="H50" i="43"/>
  <c r="H49" i="43"/>
  <c r="I40" i="43"/>
  <c r="I38" i="43"/>
  <c r="G21" i="43"/>
  <c r="G17" i="43"/>
  <c r="G15" i="43"/>
  <c r="G53" i="68"/>
  <c r="F53" i="68"/>
  <c r="E53" i="68"/>
  <c r="H52" i="68"/>
  <c r="H51" i="68"/>
  <c r="H50" i="68"/>
  <c r="H49" i="68"/>
  <c r="I41" i="68"/>
  <c r="I39" i="68"/>
  <c r="G21" i="68"/>
  <c r="G53" i="70" s="1"/>
  <c r="G17" i="68"/>
  <c r="G15" i="68"/>
  <c r="G53" i="40"/>
  <c r="F53" i="40"/>
  <c r="E53" i="40"/>
  <c r="H52" i="40"/>
  <c r="I52" i="40" s="1"/>
  <c r="H51" i="40"/>
  <c r="I51" i="40" s="1"/>
  <c r="H50" i="40"/>
  <c r="H49" i="40"/>
  <c r="I40" i="40"/>
  <c r="I38" i="40"/>
  <c r="G21" i="40"/>
  <c r="G17" i="40"/>
  <c r="G15" i="40"/>
  <c r="G53" i="38"/>
  <c r="F53" i="38"/>
  <c r="E53" i="38"/>
  <c r="H52" i="38"/>
  <c r="H51" i="38"/>
  <c r="H50" i="38"/>
  <c r="H49" i="38"/>
  <c r="I40" i="38"/>
  <c r="I38" i="38"/>
  <c r="G21" i="38"/>
  <c r="G49" i="70" s="1"/>
  <c r="G17" i="38"/>
  <c r="G15" i="38"/>
  <c r="E49" i="70" s="1"/>
  <c r="G54" i="37"/>
  <c r="F54" i="37"/>
  <c r="E54" i="37"/>
  <c r="H53" i="37"/>
  <c r="I53" i="37" s="1"/>
  <c r="H52" i="37"/>
  <c r="I52" i="37" s="1"/>
  <c r="H51" i="37"/>
  <c r="H50" i="37"/>
  <c r="I50" i="37" s="1"/>
  <c r="I41" i="37"/>
  <c r="I39" i="37"/>
  <c r="G21" i="37"/>
  <c r="G17" i="37"/>
  <c r="G15" i="37"/>
  <c r="G54" i="36"/>
  <c r="E54" i="36"/>
  <c r="H53" i="36"/>
  <c r="H52" i="36"/>
  <c r="H51" i="36"/>
  <c r="H50" i="36"/>
  <c r="I41" i="36"/>
  <c r="I39" i="36"/>
  <c r="G21" i="36"/>
  <c r="G17" i="36"/>
  <c r="G15" i="36"/>
  <c r="G53" i="35"/>
  <c r="F53" i="35"/>
  <c r="E53" i="35"/>
  <c r="H52" i="35"/>
  <c r="I52" i="35" s="1"/>
  <c r="H51" i="35"/>
  <c r="I51" i="35" s="1"/>
  <c r="H50" i="35"/>
  <c r="H49" i="35"/>
  <c r="I49" i="35" s="1"/>
  <c r="I40" i="35"/>
  <c r="I38" i="35"/>
  <c r="G21" i="35"/>
  <c r="G17" i="35"/>
  <c r="G15" i="35"/>
  <c r="G53" i="34"/>
  <c r="F53" i="34"/>
  <c r="E53" i="34"/>
  <c r="H52" i="34"/>
  <c r="I52" i="34" s="1"/>
  <c r="H51" i="34"/>
  <c r="I51" i="34" s="1"/>
  <c r="H50" i="34"/>
  <c r="H49" i="34"/>
  <c r="I49" i="34" s="1"/>
  <c r="I40" i="34"/>
  <c r="I38" i="34"/>
  <c r="G21" i="34"/>
  <c r="G17" i="34"/>
  <c r="G15" i="34"/>
  <c r="G54" i="33"/>
  <c r="F54" i="33"/>
  <c r="E54" i="33"/>
  <c r="H53" i="33"/>
  <c r="H52" i="33"/>
  <c r="H51" i="33"/>
  <c r="H50" i="33"/>
  <c r="I41" i="33"/>
  <c r="G21" i="33"/>
  <c r="G17" i="33"/>
  <c r="G15" i="33"/>
  <c r="G54" i="31"/>
  <c r="F54" i="31"/>
  <c r="E54" i="31"/>
  <c r="H53" i="31"/>
  <c r="H52" i="31"/>
  <c r="H51" i="31"/>
  <c r="H50" i="31"/>
  <c r="I41" i="31"/>
  <c r="I39" i="31"/>
  <c r="G21" i="31"/>
  <c r="G17" i="31"/>
  <c r="G15" i="31"/>
  <c r="G54" i="30"/>
  <c r="F54" i="30"/>
  <c r="E54" i="30"/>
  <c r="H53" i="30"/>
  <c r="H52" i="30"/>
  <c r="H51" i="30"/>
  <c r="H50" i="30"/>
  <c r="I41" i="30"/>
  <c r="G21" i="30"/>
  <c r="G17" i="30"/>
  <c r="G15" i="30"/>
  <c r="G54" i="29"/>
  <c r="F54" i="29"/>
  <c r="E54" i="29"/>
  <c r="H53" i="29"/>
  <c r="H52" i="29"/>
  <c r="H51" i="29"/>
  <c r="H50" i="29"/>
  <c r="I41" i="29"/>
  <c r="I39" i="29"/>
  <c r="G21" i="29"/>
  <c r="G17" i="29"/>
  <c r="G15" i="29"/>
  <c r="G53" i="28"/>
  <c r="F53" i="28"/>
  <c r="E53" i="28"/>
  <c r="H52" i="28"/>
  <c r="H51" i="28"/>
  <c r="H50" i="28"/>
  <c r="H49" i="28"/>
  <c r="I40" i="28"/>
  <c r="I38" i="28"/>
  <c r="G21" i="28"/>
  <c r="G17" i="28"/>
  <c r="G15" i="28"/>
  <c r="G53" i="27"/>
  <c r="F53" i="27"/>
  <c r="E53" i="27"/>
  <c r="H52" i="27"/>
  <c r="H51" i="27"/>
  <c r="H50" i="27"/>
  <c r="H49" i="27"/>
  <c r="I40" i="27"/>
  <c r="I38" i="27"/>
  <c r="G21" i="27"/>
  <c r="G17" i="27"/>
  <c r="G15" i="27"/>
  <c r="G53" i="26"/>
  <c r="F53" i="26"/>
  <c r="E53" i="26"/>
  <c r="H52" i="26"/>
  <c r="H51" i="26"/>
  <c r="H50" i="26"/>
  <c r="H49" i="26"/>
  <c r="I40" i="26"/>
  <c r="I38" i="26"/>
  <c r="G21" i="26"/>
  <c r="G15" i="26"/>
  <c r="G53" i="15"/>
  <c r="F53" i="15"/>
  <c r="E53" i="15"/>
  <c r="H52" i="15"/>
  <c r="H51" i="15"/>
  <c r="H50" i="15"/>
  <c r="H49" i="15"/>
  <c r="I40" i="15"/>
  <c r="I38" i="15"/>
  <c r="G21" i="15"/>
  <c r="G17" i="15"/>
  <c r="G15" i="15"/>
  <c r="G54" i="16"/>
  <c r="F54" i="16"/>
  <c r="E54" i="16"/>
  <c r="H53" i="16"/>
  <c r="H52" i="16"/>
  <c r="H51" i="16"/>
  <c r="H50" i="16"/>
  <c r="I41" i="16"/>
  <c r="I39" i="16"/>
  <c r="G21" i="16"/>
  <c r="G17" i="16"/>
  <c r="G15" i="16"/>
  <c r="G53" i="17"/>
  <c r="F53" i="17"/>
  <c r="E53" i="17"/>
  <c r="H52" i="17"/>
  <c r="I52" i="17" s="1"/>
  <c r="H51" i="17"/>
  <c r="I51" i="17" s="1"/>
  <c r="H50" i="17"/>
  <c r="H49" i="17"/>
  <c r="I49" i="17" s="1"/>
  <c r="I40" i="17"/>
  <c r="I38" i="17"/>
  <c r="G21" i="17"/>
  <c r="G17" i="17"/>
  <c r="G15" i="17"/>
  <c r="G53" i="18"/>
  <c r="F53" i="18"/>
  <c r="E53" i="18"/>
  <c r="H52" i="18"/>
  <c r="H51" i="18"/>
  <c r="H50" i="18"/>
  <c r="H49" i="18"/>
  <c r="I40" i="18"/>
  <c r="I38" i="18"/>
  <c r="G21" i="18"/>
  <c r="G17" i="18"/>
  <c r="G15" i="18"/>
  <c r="G53" i="20"/>
  <c r="E53" i="20"/>
  <c r="H52" i="20"/>
  <c r="H51" i="20"/>
  <c r="H50" i="20"/>
  <c r="H49" i="20"/>
  <c r="G21" i="20"/>
  <c r="G17" i="20"/>
  <c r="G15" i="20"/>
  <c r="G53" i="22"/>
  <c r="F53" i="22"/>
  <c r="E53" i="22"/>
  <c r="H52" i="22"/>
  <c r="H51" i="22"/>
  <c r="H50" i="22"/>
  <c r="H49" i="22"/>
  <c r="I40" i="22"/>
  <c r="I38" i="22"/>
  <c r="G21" i="22"/>
  <c r="G17" i="22"/>
  <c r="G15" i="22"/>
  <c r="G53" i="23"/>
  <c r="F53" i="23"/>
  <c r="E53" i="23"/>
  <c r="H52" i="23"/>
  <c r="I52" i="23" s="1"/>
  <c r="H51" i="23"/>
  <c r="I51" i="23" s="1"/>
  <c r="H50" i="23"/>
  <c r="H49" i="23"/>
  <c r="G21" i="23"/>
  <c r="G17" i="23"/>
  <c r="G15" i="23"/>
  <c r="G23" i="18" l="1"/>
  <c r="G24" i="18" s="1"/>
  <c r="G23" i="15"/>
  <c r="G24" i="15" s="1"/>
  <c r="G23" i="62"/>
  <c r="G24" i="62" s="1"/>
  <c r="G23" i="71"/>
  <c r="G24" i="71" s="1"/>
  <c r="G23" i="63"/>
  <c r="G24" i="63" s="1"/>
  <c r="G23" i="36"/>
  <c r="G24" i="36" s="1"/>
  <c r="G23" i="40"/>
  <c r="G24" i="40" s="1"/>
  <c r="G23" i="68"/>
  <c r="G24" i="68" s="1"/>
  <c r="G23" i="43"/>
  <c r="G24" i="43" s="1"/>
  <c r="G23" i="44"/>
  <c r="G24" i="44" s="1"/>
  <c r="G23" i="45"/>
  <c r="G24" i="45" s="1"/>
  <c r="G23" i="47"/>
  <c r="G24" i="47" s="1"/>
  <c r="G23" i="48"/>
  <c r="G24" i="48" s="1"/>
  <c r="G23" i="49"/>
  <c r="G24" i="49" s="1"/>
  <c r="G23" i="50"/>
  <c r="G24" i="50" s="1"/>
  <c r="G23" i="53"/>
  <c r="G24" i="53" s="1"/>
  <c r="G23" i="54"/>
  <c r="G24" i="54" s="1"/>
  <c r="G23" i="55"/>
  <c r="G24" i="55" s="1"/>
  <c r="G23" i="56"/>
  <c r="G24" i="56" s="1"/>
  <c r="G23" i="57"/>
  <c r="G24" i="57" s="1"/>
  <c r="G23" i="38"/>
  <c r="G24" i="38" s="1"/>
  <c r="G23" i="23"/>
  <c r="G24" i="23" s="1"/>
  <c r="G23" i="26"/>
  <c r="G24" i="26" s="1"/>
  <c r="G23" i="27"/>
  <c r="G24" i="27" s="1"/>
  <c r="G23" i="28"/>
  <c r="G24" i="28" s="1"/>
  <c r="G23" i="29"/>
  <c r="G24" i="29" s="1"/>
  <c r="G23" i="30"/>
  <c r="G24" i="30" s="1"/>
  <c r="G23" i="31"/>
  <c r="G24" i="31" s="1"/>
  <c r="G23" i="33"/>
  <c r="G24" i="33" s="1"/>
  <c r="G23" i="37"/>
  <c r="G24" i="37" s="1"/>
  <c r="G23" i="61"/>
  <c r="G24" i="61" s="1"/>
  <c r="G23" i="22"/>
  <c r="G24" i="22" s="1"/>
  <c r="G23" i="20"/>
  <c r="G24" i="20" s="1"/>
  <c r="G23" i="34"/>
  <c r="G24" i="34" s="1"/>
  <c r="G23" i="35"/>
  <c r="G24" i="35" s="1"/>
  <c r="G23" i="58"/>
  <c r="G24" i="58" s="1"/>
  <c r="G23" i="59"/>
  <c r="G24" i="59" s="1"/>
  <c r="G23" i="60"/>
  <c r="G24" i="60" s="1"/>
  <c r="H53" i="27"/>
  <c r="G23" i="16"/>
  <c r="G24" i="16" s="1"/>
  <c r="G23" i="17"/>
  <c r="G24" i="17" s="1"/>
  <c r="I53" i="23"/>
  <c r="H53" i="23"/>
  <c r="I53" i="63"/>
  <c r="H53" i="63"/>
  <c r="H51" i="71"/>
  <c r="H53" i="62"/>
  <c r="I53" i="61"/>
  <c r="H53" i="61"/>
  <c r="H53" i="60"/>
  <c r="H53" i="59"/>
  <c r="H53" i="58"/>
  <c r="H53" i="57"/>
  <c r="H52" i="56"/>
  <c r="H53" i="55"/>
  <c r="H53" i="54"/>
  <c r="I53" i="53"/>
  <c r="H53" i="53"/>
  <c r="H53" i="50"/>
  <c r="I53" i="50"/>
  <c r="I53" i="49"/>
  <c r="H53" i="49"/>
  <c r="H54" i="48"/>
  <c r="H54" i="47"/>
  <c r="H52" i="45"/>
  <c r="H53" i="43"/>
  <c r="H53" i="40"/>
  <c r="H53" i="38"/>
  <c r="H54" i="37"/>
  <c r="H54" i="36"/>
  <c r="H53" i="34"/>
  <c r="H54" i="33"/>
  <c r="H54" i="31"/>
  <c r="H54" i="29"/>
  <c r="H53" i="28"/>
  <c r="I53" i="15"/>
  <c r="H53" i="15"/>
  <c r="H54" i="16"/>
  <c r="H53" i="17"/>
  <c r="H53" i="18"/>
  <c r="H53" i="20"/>
  <c r="H53" i="22"/>
  <c r="I53" i="22"/>
  <c r="H53" i="68"/>
  <c r="I51" i="71"/>
  <c r="I53" i="62"/>
  <c r="I53" i="60"/>
  <c r="I53" i="59"/>
  <c r="I53" i="58"/>
  <c r="I53" i="57"/>
  <c r="I52" i="56"/>
  <c r="I53" i="55"/>
  <c r="I53" i="54"/>
  <c r="I54" i="48"/>
  <c r="I54" i="47"/>
  <c r="I52" i="45"/>
  <c r="H54" i="44"/>
  <c r="I54" i="44"/>
  <c r="I53" i="43"/>
  <c r="I53" i="68"/>
  <c r="I53" i="40"/>
  <c r="I53" i="38"/>
  <c r="I54" i="37"/>
  <c r="I54" i="36"/>
  <c r="H53" i="35"/>
  <c r="I53" i="35"/>
  <c r="I53" i="34"/>
  <c r="I54" i="33"/>
  <c r="I54" i="31"/>
  <c r="H54" i="30"/>
  <c r="I54" i="30"/>
  <c r="I53" i="28"/>
  <c r="I53" i="27"/>
  <c r="I53" i="26"/>
  <c r="H53" i="26"/>
  <c r="I54" i="16"/>
  <c r="I53" i="17"/>
  <c r="I53" i="18"/>
  <c r="I53" i="20"/>
  <c r="I52" i="76" l="1"/>
  <c r="G52" i="76"/>
  <c r="F52" i="76"/>
  <c r="I51" i="76"/>
  <c r="H51" i="76"/>
  <c r="G51" i="76"/>
  <c r="F51" i="76"/>
  <c r="I50" i="76"/>
  <c r="H50" i="76"/>
  <c r="G50" i="76"/>
  <c r="F50" i="76"/>
  <c r="I49" i="76"/>
  <c r="G49" i="76"/>
  <c r="F49" i="76"/>
  <c r="I48" i="76"/>
  <c r="H48" i="76"/>
  <c r="G48" i="76"/>
  <c r="F48" i="76"/>
  <c r="E51" i="76"/>
  <c r="E50" i="76"/>
  <c r="E49" i="76"/>
  <c r="E48" i="76"/>
  <c r="G40" i="76"/>
  <c r="F40" i="76"/>
  <c r="G39" i="76"/>
  <c r="F39" i="76"/>
  <c r="G38" i="76"/>
  <c r="F38" i="76"/>
  <c r="G37" i="76"/>
  <c r="F37" i="76"/>
  <c r="G36" i="76"/>
  <c r="F36" i="76"/>
  <c r="G30" i="76"/>
  <c r="G29" i="76"/>
  <c r="G28" i="76"/>
  <c r="G27" i="76"/>
  <c r="I23" i="76"/>
  <c r="H23" i="76"/>
  <c r="G23" i="76"/>
  <c r="I21" i="76"/>
  <c r="H21" i="76"/>
  <c r="G21" i="76"/>
  <c r="I17" i="76"/>
  <c r="H17" i="76"/>
  <c r="G17" i="76"/>
  <c r="F17" i="76"/>
  <c r="E17" i="76"/>
  <c r="I15" i="76"/>
  <c r="H15" i="76"/>
  <c r="G15" i="76"/>
  <c r="F15" i="76"/>
  <c r="E15" i="76"/>
  <c r="I39" i="76" l="1"/>
  <c r="I37" i="76"/>
  <c r="H49" i="76" l="1"/>
  <c r="G89" i="70" l="1"/>
  <c r="F89" i="70"/>
  <c r="E89" i="70"/>
  <c r="H89" i="70" l="1"/>
  <c r="J89" i="70" s="1"/>
  <c r="F43" i="70"/>
  <c r="E43" i="70"/>
  <c r="F27" i="70"/>
  <c r="E27" i="70"/>
  <c r="F91" i="70"/>
  <c r="E91" i="70"/>
  <c r="F87" i="70"/>
  <c r="E87" i="70"/>
  <c r="F85" i="70"/>
  <c r="E85" i="70"/>
  <c r="F83" i="70"/>
  <c r="E83" i="70"/>
  <c r="F81" i="70"/>
  <c r="E81" i="70"/>
  <c r="F79" i="70"/>
  <c r="E79" i="70"/>
  <c r="F77" i="70"/>
  <c r="E77" i="70"/>
  <c r="F75" i="70"/>
  <c r="E75" i="70"/>
  <c r="F73" i="70"/>
  <c r="E73" i="70"/>
  <c r="F71" i="70"/>
  <c r="E71" i="70"/>
  <c r="F69" i="70"/>
  <c r="E69" i="70"/>
  <c r="F67" i="70"/>
  <c r="E67" i="70"/>
  <c r="F65" i="70"/>
  <c r="E65" i="70"/>
  <c r="F63" i="70"/>
  <c r="E63" i="70"/>
  <c r="G63" i="70"/>
  <c r="F61" i="70"/>
  <c r="E61" i="70"/>
  <c r="G61" i="70"/>
  <c r="F59" i="70"/>
  <c r="E59" i="70"/>
  <c r="F57" i="70"/>
  <c r="E57" i="70"/>
  <c r="F55" i="70"/>
  <c r="E55" i="70"/>
  <c r="G55" i="70"/>
  <c r="F53" i="70"/>
  <c r="E53" i="70"/>
  <c r="F51" i="70"/>
  <c r="E51" i="70"/>
  <c r="F49" i="70"/>
  <c r="F47" i="70"/>
  <c r="E47" i="70"/>
  <c r="F45" i="70"/>
  <c r="E45" i="70"/>
  <c r="F41" i="70"/>
  <c r="E41" i="70"/>
  <c r="F39" i="70"/>
  <c r="E39" i="70"/>
  <c r="F35" i="70"/>
  <c r="E35" i="70"/>
  <c r="F33" i="70"/>
  <c r="E33" i="70"/>
  <c r="F31" i="70"/>
  <c r="E31" i="70"/>
  <c r="F29" i="70"/>
  <c r="E29" i="70"/>
  <c r="F25" i="70"/>
  <c r="E25" i="70"/>
  <c r="F23" i="70"/>
  <c r="E23" i="70"/>
  <c r="F21" i="70"/>
  <c r="E21" i="70"/>
  <c r="F19" i="70"/>
  <c r="E19" i="70"/>
  <c r="F17" i="70"/>
  <c r="E17" i="70"/>
  <c r="F15" i="70"/>
  <c r="E15" i="70"/>
  <c r="F13" i="70"/>
  <c r="E13" i="70"/>
  <c r="E11" i="70"/>
  <c r="F11" i="70"/>
  <c r="H52" i="76"/>
  <c r="E52" i="76"/>
  <c r="G35" i="70"/>
  <c r="G31" i="70"/>
  <c r="H33" i="70" l="1"/>
  <c r="J33" i="70" s="1"/>
  <c r="E94" i="70"/>
  <c r="H31" i="70"/>
  <c r="J31" i="70" s="1"/>
  <c r="H35" i="70"/>
  <c r="J35" i="70" s="1"/>
  <c r="F94" i="70"/>
  <c r="H11" i="70"/>
  <c r="J11" i="70" s="1"/>
  <c r="H67" i="70"/>
  <c r="J67" i="70" s="1"/>
  <c r="H83" i="70"/>
  <c r="J83" i="70" s="1"/>
  <c r="H43" i="70"/>
  <c r="J43" i="70" s="1"/>
  <c r="G69" i="70"/>
  <c r="H69" i="70" s="1"/>
  <c r="K69" i="70" s="1"/>
  <c r="G45" i="70"/>
  <c r="H45" i="70" s="1"/>
  <c r="J45" i="70" s="1"/>
  <c r="H39" i="70"/>
  <c r="J39" i="70" s="1"/>
  <c r="H49" i="70"/>
  <c r="J49" i="70" s="1"/>
  <c r="H61" i="70"/>
  <c r="J61" i="70" s="1"/>
  <c r="H13" i="70"/>
  <c r="J13" i="70" s="1"/>
  <c r="H15" i="70"/>
  <c r="J15" i="70" s="1"/>
  <c r="H17" i="70"/>
  <c r="J17" i="70" s="1"/>
  <c r="H19" i="70"/>
  <c r="J19" i="70" s="1"/>
  <c r="H21" i="70"/>
  <c r="J21" i="70" s="1"/>
  <c r="H23" i="70"/>
  <c r="J23" i="70" s="1"/>
  <c r="H25" i="70"/>
  <c r="J25" i="70" s="1"/>
  <c r="H29" i="70"/>
  <c r="J29" i="70" s="1"/>
  <c r="H41" i="70"/>
  <c r="J41" i="70" s="1"/>
  <c r="H47" i="70"/>
  <c r="H59" i="70"/>
  <c r="J59" i="70" s="1"/>
  <c r="H65" i="70"/>
  <c r="J65" i="70" s="1"/>
  <c r="H71" i="70"/>
  <c r="J71" i="70" s="1"/>
  <c r="H73" i="70"/>
  <c r="J73" i="70" s="1"/>
  <c r="H75" i="70"/>
  <c r="J75" i="70" s="1"/>
  <c r="H77" i="70"/>
  <c r="J77" i="70" s="1"/>
  <c r="H79" i="70"/>
  <c r="J79" i="70" s="1"/>
  <c r="H85" i="70"/>
  <c r="J85" i="70" s="1"/>
  <c r="H87" i="70"/>
  <c r="K87" i="70" s="1"/>
  <c r="H91" i="70"/>
  <c r="J91" i="70" s="1"/>
  <c r="H27" i="70"/>
  <c r="J27" i="70" s="1"/>
  <c r="G57" i="70"/>
  <c r="H57" i="70" s="1"/>
  <c r="J57" i="70" s="1"/>
  <c r="G81" i="70"/>
  <c r="H81" i="70" s="1"/>
  <c r="J81" i="70" s="1"/>
  <c r="H51" i="70"/>
  <c r="J51" i="70" s="1"/>
  <c r="H53" i="70"/>
  <c r="J53" i="70" s="1"/>
  <c r="H55" i="70"/>
  <c r="J55" i="70" s="1"/>
  <c r="H63" i="70"/>
  <c r="J63" i="70" s="1"/>
  <c r="K94" i="70" l="1"/>
  <c r="G94" i="70"/>
  <c r="H94" i="70"/>
  <c r="J47" i="70"/>
  <c r="J94" i="70" s="1"/>
  <c r="K95" i="70" l="1"/>
</calcChain>
</file>

<file path=xl/sharedStrings.xml><?xml version="1.0" encoding="utf-8"?>
<sst xmlns="http://schemas.openxmlformats.org/spreadsheetml/2006/main" count="2944" uniqueCount="347">
  <si>
    <t>Skutečnost</t>
  </si>
  <si>
    <t>Hlavní činnost</t>
  </si>
  <si>
    <t>celkem</t>
  </si>
  <si>
    <t>Náklady</t>
  </si>
  <si>
    <t>Výnosy</t>
  </si>
  <si>
    <t>b)</t>
  </si>
  <si>
    <t>Fond odměn</t>
  </si>
  <si>
    <t>Fond rezervní</t>
  </si>
  <si>
    <t>FKSP</t>
  </si>
  <si>
    <t>Tvorba</t>
  </si>
  <si>
    <t>Čerpání</t>
  </si>
  <si>
    <t>d)</t>
  </si>
  <si>
    <t>Fondy</t>
  </si>
  <si>
    <t xml:space="preserve">Stav k </t>
  </si>
  <si>
    <t>Doplňující údaje :</t>
  </si>
  <si>
    <t>Investiční fond</t>
  </si>
  <si>
    <t>Doplňková  činnost</t>
  </si>
  <si>
    <t>z toho:</t>
  </si>
  <si>
    <t xml:space="preserve">celkem   </t>
  </si>
  <si>
    <t xml:space="preserve">Schválený </t>
  </si>
  <si>
    <t>rozpočet</t>
  </si>
  <si>
    <t xml:space="preserve">a)    Náklady a výnosy    </t>
  </si>
  <si>
    <t>Upravený</t>
  </si>
  <si>
    <t>CELKEM</t>
  </si>
  <si>
    <t>IČ</t>
  </si>
  <si>
    <t>REKAPITULACE ZA ORGANIZACI :</t>
  </si>
  <si>
    <t>Adresa :</t>
  </si>
  <si>
    <t xml:space="preserve"> - Návrh na příděly do fondů:</t>
  </si>
  <si>
    <t xml:space="preserve"> - Způsob krytí ztráty :</t>
  </si>
  <si>
    <t>c)</t>
  </si>
  <si>
    <t>Závazné ukazatele</t>
  </si>
  <si>
    <t>Limit mzdových prostředků</t>
  </si>
  <si>
    <t>Základní škola a Mateřská škola logopedická</t>
  </si>
  <si>
    <t>VOŠ a SPŠ elektrotechnická</t>
  </si>
  <si>
    <t>a) Příspěvkové organizace v oblasti školství</t>
  </si>
  <si>
    <t>ORJ -10</t>
  </si>
  <si>
    <t>ORG</t>
  </si>
  <si>
    <t xml:space="preserve">Název školy </t>
  </si>
  <si>
    <t>Adresa</t>
  </si>
  <si>
    <t>Daň</t>
  </si>
  <si>
    <t>zlepšený VH</t>
  </si>
  <si>
    <t>ztráta</t>
  </si>
  <si>
    <t>Náměstí 150</t>
  </si>
  <si>
    <t>783 04  Město Libavá</t>
  </si>
  <si>
    <t>Blanická 16</t>
  </si>
  <si>
    <t>772 00 Olomouc</t>
  </si>
  <si>
    <t>Základní škola a Mateřská škola při FN Olomouc</t>
  </si>
  <si>
    <t>I.P.Pavlova 6</t>
  </si>
  <si>
    <t xml:space="preserve">775 20 Olomouc </t>
  </si>
  <si>
    <t>785 01 Šternberk</t>
  </si>
  <si>
    <t>B. Dvorského 17</t>
  </si>
  <si>
    <t xml:space="preserve">783 51 </t>
  </si>
  <si>
    <t>Olomouc-Sv.K.</t>
  </si>
  <si>
    <t>784 01 Litovel</t>
  </si>
  <si>
    <t>Svatoplukova 11</t>
  </si>
  <si>
    <t>779 00 Olomouc</t>
  </si>
  <si>
    <t>Olomoucká 76</t>
  </si>
  <si>
    <t>Šternberská 35</t>
  </si>
  <si>
    <t xml:space="preserve">783 91 Uničov </t>
  </si>
  <si>
    <t>Palackého 938</t>
  </si>
  <si>
    <t>Opletalova 189</t>
  </si>
  <si>
    <t>Čajkovského 9</t>
  </si>
  <si>
    <t>771 11 Olomouc</t>
  </si>
  <si>
    <t>Tomkova 45</t>
  </si>
  <si>
    <t xml:space="preserve">779 00 </t>
  </si>
  <si>
    <t>Olomouc-Hejčín</t>
  </si>
  <si>
    <t>Horní nám. 5</t>
  </si>
  <si>
    <t>Gymnazijní 257</t>
  </si>
  <si>
    <t>Božetěchova 3</t>
  </si>
  <si>
    <t>tř. 17.listopadu 49</t>
  </si>
  <si>
    <t>772 11 Olomouc</t>
  </si>
  <si>
    <t>Školní 164</t>
  </si>
  <si>
    <t>U Hradiska 4</t>
  </si>
  <si>
    <t xml:space="preserve">774 00 Olomouc </t>
  </si>
  <si>
    <t>tř. Spojenců 11</t>
  </si>
  <si>
    <t>771 00 Olomouc</t>
  </si>
  <si>
    <t>Komenského 677</t>
  </si>
  <si>
    <t>J. Sigmunda 242</t>
  </si>
  <si>
    <t>793 49 Lutín</t>
  </si>
  <si>
    <t>Rooseveltova 79</t>
  </si>
  <si>
    <t>Štursova 14</t>
  </si>
  <si>
    <t>772 86 Olomouc</t>
  </si>
  <si>
    <t>Opavská 4</t>
  </si>
  <si>
    <t>Na Vozovce 32</t>
  </si>
  <si>
    <t>Kavaleristů 6</t>
  </si>
  <si>
    <t>Základní umělecká škola M. Stibora - výtv. obor</t>
  </si>
  <si>
    <t>Pionýrská 4</t>
  </si>
  <si>
    <t>Jungmannova 740</t>
  </si>
  <si>
    <t>tř. 17.listopadu 47</t>
  </si>
  <si>
    <t>771 74 Olomouc</t>
  </si>
  <si>
    <t>Komenského 719/6</t>
  </si>
  <si>
    <t>Nádražní 530</t>
  </si>
  <si>
    <t>U Sportovní haly 1a</t>
  </si>
  <si>
    <t>Základní škola a Mateřská škola Libavá</t>
  </si>
  <si>
    <t>Základní škola Šternberk</t>
  </si>
  <si>
    <t>Základní škola, Dětský domov a Školní jídelna Litovel</t>
  </si>
  <si>
    <t>Střední průmyslová škola strojnická Olomouc</t>
  </si>
  <si>
    <t>Dům dětí a mládeže Olomouc</t>
  </si>
  <si>
    <t>Název organizace :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</si>
  <si>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</si>
  <si>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</si>
  <si>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daň z příjmů,dodatečné odvody daně z příjmů (nákladová položka)</t>
  </si>
  <si>
    <t>Výsledek hospodaření /po zdanění/</t>
  </si>
  <si>
    <t>Rozdělení výsledku hospodaření</t>
  </si>
  <si>
    <t>v Kč</t>
  </si>
  <si>
    <t>Schválená částka</t>
  </si>
  <si>
    <t>% plnění</t>
  </si>
  <si>
    <t>Neinvestiční příspěvek /odpisy/</t>
  </si>
  <si>
    <t>Neinvestiční příspěvek /nájemné/</t>
  </si>
  <si>
    <t>jednotka -  Kč na 2 des. místa</t>
  </si>
  <si>
    <t>Finanční krytí k</t>
  </si>
  <si>
    <t>Gymnázium, Olomouc, Čajkovského 9</t>
  </si>
  <si>
    <t>Gymnázium, Šternberk</t>
  </si>
  <si>
    <t>Střední škola polygrafická, Olomouc</t>
  </si>
  <si>
    <t>Mateřská škola Olomouc</t>
  </si>
  <si>
    <t>Gymnázium Jana Opletala, Litovel</t>
  </si>
  <si>
    <t>Slovanské gymnázium Olomouc</t>
  </si>
  <si>
    <t>Gymnázium Olomouc - Hejčín</t>
  </si>
  <si>
    <t>Gymnázium, Uničov, Gymnazijní 257</t>
  </si>
  <si>
    <t>Obchodní akademie Olomouc</t>
  </si>
  <si>
    <t>Sigmundova střední škola strojírenská, Lutín</t>
  </si>
  <si>
    <t>Střední škola polytechnická, Olomouc</t>
  </si>
  <si>
    <t>Olomouckého kraje</t>
  </si>
  <si>
    <t xml:space="preserve">                Mgr. Miroslav Gajdůšek, MBA</t>
  </si>
  <si>
    <t>tř. Svornosti 37/900</t>
  </si>
  <si>
    <t>Náměstí 150, Město Libavá</t>
  </si>
  <si>
    <t>Blanická 16, Olomouc</t>
  </si>
  <si>
    <t>I.P.Pavlova 6, Olomouc</t>
  </si>
  <si>
    <t>tř. Svornosti 37/900, Olomouc</t>
  </si>
  <si>
    <t>00601683</t>
  </si>
  <si>
    <t>00601802</t>
  </si>
  <si>
    <t>Svatoplukova 11, Olomouc - Řepčín</t>
  </si>
  <si>
    <t>B. Dvorského 17, Olomouc - Svatý Kopeček</t>
  </si>
  <si>
    <t>00601691</t>
  </si>
  <si>
    <t>Olomoucká 76, Šternberk</t>
  </si>
  <si>
    <t>61989789</t>
  </si>
  <si>
    <t>Základní škola, Šternberská 35, Uničov</t>
  </si>
  <si>
    <t>Šternberská 35, Uničov</t>
  </si>
  <si>
    <t>61989762</t>
  </si>
  <si>
    <t>Palackého 938, Litovel</t>
  </si>
  <si>
    <t>61989771</t>
  </si>
  <si>
    <t>Opletalova 189, Litovel</t>
  </si>
  <si>
    <t>00601772</t>
  </si>
  <si>
    <t>Čajkovského 9, Olomouc</t>
  </si>
  <si>
    <t>00848956</t>
  </si>
  <si>
    <t>00601781</t>
  </si>
  <si>
    <t>Tomkova 45, Olomouc - Hejčín</t>
  </si>
  <si>
    <t>00601799</t>
  </si>
  <si>
    <t>Horní nám. 5, Šternberk</t>
  </si>
  <si>
    <t>00601764</t>
  </si>
  <si>
    <t>Gymnazijní 257, Uničov</t>
  </si>
  <si>
    <t>00601756</t>
  </si>
  <si>
    <t>Božetěchova 3, Olomouc</t>
  </si>
  <si>
    <t>00844012</t>
  </si>
  <si>
    <t>00601748</t>
  </si>
  <si>
    <t>Školní 164, Uničov</t>
  </si>
  <si>
    <t>00601730</t>
  </si>
  <si>
    <t>U Hradiska 4, Olomouc</t>
  </si>
  <si>
    <t>00602035</t>
  </si>
  <si>
    <t>Pöttingova 2, Olomouc</t>
  </si>
  <si>
    <t>00601721</t>
  </si>
  <si>
    <t>00600938</t>
  </si>
  <si>
    <t>Komenského 677, Litovel</t>
  </si>
  <si>
    <t>00848875</t>
  </si>
  <si>
    <t>J. Sigmunda 242, Lutín</t>
  </si>
  <si>
    <t>66935733</t>
  </si>
  <si>
    <t>00845337</t>
  </si>
  <si>
    <t>Rooseveltova 79, Olomouc</t>
  </si>
  <si>
    <t>13643606</t>
  </si>
  <si>
    <t>Střední Novosadská 55, Olomouc</t>
  </si>
  <si>
    <t>00848778</t>
  </si>
  <si>
    <t>Štursova 14, Olomouc</t>
  </si>
  <si>
    <t>00577448</t>
  </si>
  <si>
    <t>Střední škola technická a obchodní, Olomouc</t>
  </si>
  <si>
    <t>14451085</t>
  </si>
  <si>
    <t>Opavská 4, Šternberk</t>
  </si>
  <si>
    <t>00848794</t>
  </si>
  <si>
    <t>Základní umělecká škola Iši Krejčího Olomouc</t>
  </si>
  <si>
    <t>Na Vozovce 32, Olomouc</t>
  </si>
  <si>
    <t>47654236</t>
  </si>
  <si>
    <t>Základní umělecká škola "Žerotín", Olomouc</t>
  </si>
  <si>
    <t>Kavaleristů 6, Olomouc</t>
  </si>
  <si>
    <t>00096725</t>
  </si>
  <si>
    <t>ZUŠ Miloslava Stibora - výtvarný obor, Olomouc</t>
  </si>
  <si>
    <t>Pionýrská 4, Olomouc</t>
  </si>
  <si>
    <t>47654279</t>
  </si>
  <si>
    <t>Základní umělecká škola Litovel</t>
  </si>
  <si>
    <t>Jungmannova 740, Litovel</t>
  </si>
  <si>
    <t>47654325</t>
  </si>
  <si>
    <t>Základní umělecká škola, Uničov, Litovelská 190</t>
  </si>
  <si>
    <t>Litovelská 190, Uničov</t>
  </si>
  <si>
    <t>47654244</t>
  </si>
  <si>
    <t>00096792</t>
  </si>
  <si>
    <t>Dům dětí a mládeže Litovel</t>
  </si>
  <si>
    <t>Komenského 719/6, Litovel</t>
  </si>
  <si>
    <t>61989738</t>
  </si>
  <si>
    <t>Dům dětí a mládeže Vila Tereza, Uničov</t>
  </si>
  <si>
    <t>Nádražní 530, Uničov</t>
  </si>
  <si>
    <t>47654392</t>
  </si>
  <si>
    <t>Dětský domov a Školní jídelna, Olomouc</t>
  </si>
  <si>
    <t>00849235</t>
  </si>
  <si>
    <t>60338911</t>
  </si>
  <si>
    <t>Odvody z investičního fondu /odpisy/</t>
  </si>
  <si>
    <t>Odvody z investičního fondu /spolufin. akcí/</t>
  </si>
  <si>
    <t xml:space="preserve">Částka </t>
  </si>
  <si>
    <t>Správce:  vedoucí odboru</t>
  </si>
  <si>
    <t>nerozp.</t>
  </si>
  <si>
    <t>Základní škola a Mateřská škola</t>
  </si>
  <si>
    <t>Mateřská škola</t>
  </si>
  <si>
    <t xml:space="preserve">Základní škola a Mateřská škola při FN </t>
  </si>
  <si>
    <t xml:space="preserve">Základní škola </t>
  </si>
  <si>
    <t>Základní škola</t>
  </si>
  <si>
    <t xml:space="preserve">Základní škola, Dětský domov a Školní jídelna </t>
  </si>
  <si>
    <t>Gymnázium Jana Opletala</t>
  </si>
  <si>
    <t>Gymnázium</t>
  </si>
  <si>
    <t>Slovanské gymnázium</t>
  </si>
  <si>
    <t xml:space="preserve">Gymnázium </t>
  </si>
  <si>
    <t>Střední průmyslová škola strojnická</t>
  </si>
  <si>
    <t>Obchodní akademie</t>
  </si>
  <si>
    <t>Sigmundova střední škola strojírenská</t>
  </si>
  <si>
    <t>Střední škola polytechnická</t>
  </si>
  <si>
    <t>Střední škola polygrafická</t>
  </si>
  <si>
    <t>Střední škola technická a obchodní</t>
  </si>
  <si>
    <t xml:space="preserve">Základní umělecká škola  Iši Krejčího </t>
  </si>
  <si>
    <t>Základní umělecká škola „Žerotín“</t>
  </si>
  <si>
    <t>Základní umělecká škola</t>
  </si>
  <si>
    <t xml:space="preserve">Dům dětí a mládeže </t>
  </si>
  <si>
    <t>Dům dětí a mládeže</t>
  </si>
  <si>
    <t>Dům dětí a mládeže Vila Tereza</t>
  </si>
  <si>
    <t>Dětský domov a Školní jídelna</t>
  </si>
  <si>
    <t>Střední škola logistiky a chemie</t>
  </si>
  <si>
    <t>U Hradiska 29</t>
  </si>
  <si>
    <t xml:space="preserve">Střední škola logistiky a chemie, Olomouc </t>
  </si>
  <si>
    <t>U Hradiska 29, Olomouc</t>
  </si>
  <si>
    <t>SOŠ obchodu a služeb</t>
  </si>
  <si>
    <t>Litovelská 190</t>
  </si>
  <si>
    <t>Stř. Novosadská 55</t>
  </si>
  <si>
    <t>Pöttingova 2</t>
  </si>
  <si>
    <t>tř. J. z Poděbrad 13</t>
  </si>
  <si>
    <t>tř. Jiřího z Poděbrad 13, Olomouc</t>
  </si>
  <si>
    <t>tř.  17. listopadu 49, Olomouc</t>
  </si>
  <si>
    <t>tř. Spojenců 11, Olomouc</t>
  </si>
  <si>
    <t>tř. 17. listopadu 47, Olomouc</t>
  </si>
  <si>
    <t>Základní škola a Mateřská škola logopedická Olomouc</t>
  </si>
  <si>
    <t>Pedagogicko - psychologická poradna Olomouckého kraje</t>
  </si>
  <si>
    <t>Střední odborná škola Litovel</t>
  </si>
  <si>
    <t xml:space="preserve">Střední odborná škola  </t>
  </si>
  <si>
    <t>Kosinova 872/4, Olomouc</t>
  </si>
  <si>
    <t>Kosinova 872/4</t>
  </si>
  <si>
    <t>Školní jídelna Olomouc - Hejčín, p.o.</t>
  </si>
  <si>
    <t>Olomouc - Hejčín</t>
  </si>
  <si>
    <t xml:space="preserve">772 00 </t>
  </si>
  <si>
    <t>Školní jídelna Olomouc - Hejčín, příspěvková organizace</t>
  </si>
  <si>
    <t>jednotka - Kč na 2 des. místa</t>
  </si>
  <si>
    <t>U Sportovní haly 1a/544, Olomouc</t>
  </si>
  <si>
    <t>72543850</t>
  </si>
  <si>
    <t>U Sportovní haly 1a, Olomouc</t>
  </si>
  <si>
    <t>Stav k 1.1.2012</t>
  </si>
  <si>
    <t>Základní škola a Mateřská škola prof. V. Vejdovského</t>
  </si>
  <si>
    <t>Tomkova 42</t>
  </si>
  <si>
    <t>Střední průmyslová škola a SOU</t>
  </si>
  <si>
    <t>Střední průmyslová škola a SOU Uničov</t>
  </si>
  <si>
    <t xml:space="preserve">Základní škola a Mateřská škola prof. V. Vejdovského </t>
  </si>
  <si>
    <t>Tomkova 42, 779 00 Olomouc - Hejčín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</si>
  <si>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</si>
  <si>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</si>
  <si>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</si>
  <si>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</si>
  <si>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</si>
  <si>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Odvody z investičního fondu</t>
  </si>
  <si>
    <t xml:space="preserve"> /spolufin. akcí/</t>
  </si>
  <si>
    <t>4)</t>
  </si>
  <si>
    <t>Střední škola a Základní škola prof. Z. Matějčka Olomouc</t>
  </si>
  <si>
    <t>Střední škola a Základní škola prof. Z. Matějčka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</si>
  <si>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</si>
  <si>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</si>
  <si>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</si>
  <si>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</si>
  <si>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</si>
  <si>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</si>
  <si>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</si>
  <si>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</si>
  <si>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</si>
  <si>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</si>
  <si>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</si>
  <si>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Saldo</t>
  </si>
  <si>
    <t xml:space="preserve">    Celkem rozděleno:</t>
  </si>
  <si>
    <t xml:space="preserve"> </t>
  </si>
  <si>
    <t>Fornd odměn</t>
  </si>
  <si>
    <t>Rekapitulace hospodaření /výsledek hospodaření/  za rok  2014  - okres Olomouc</t>
  </si>
  <si>
    <t>Stav k 1.1.2014</t>
  </si>
  <si>
    <t>SZdrŠ a VOŠ zdravotnická Emanuela Pöttinga  a JŠ s právem státní jaz. zk.</t>
  </si>
  <si>
    <t xml:space="preserve">SOŠ lesnická a strojírenská </t>
  </si>
  <si>
    <t>Odvod z investičního fondu (k navýšení neinvestičního příspěvku na provoz ) ve výši 400 000,- Kč.</t>
  </si>
  <si>
    <t>Střední škola zemědělská a zahradnická</t>
  </si>
  <si>
    <t>SZŠ a VOŠ zdravotnická Emanuela Pöttinga a JŠ s právem stát. JZ</t>
  </si>
  <si>
    <t>Střední škola zemědělská a zahradnická, Olomouc, U Hradiska 4</t>
  </si>
  <si>
    <t>Pozn.: Vynaložené odpisy nad stanovený limit byly finančně pokryty z vlastních zdrojů organizace- 10 623,76 Kč.</t>
  </si>
  <si>
    <t xml:space="preserve">Výše výsledku hospodaření za rok 2014 je ovlivněna transferovým podílem, což je pouze účetní zápis bez vazby na finanční prostředky. Po odečtení transferového podílu z výsledku hospodaření příspěvkové organizace, skončila tato organizace se zlepšeným výsledkem hospodaření a to ve výši 161 745,91 Kč.        </t>
  </si>
  <si>
    <t>Pozn.: Vynaložené odpisy nad stanovený limit byly finančně pokryty z provozních prostředků organizace- 356,- Kč.</t>
  </si>
  <si>
    <t>Střední škola, Olomouc - Svatý Kopeček</t>
  </si>
  <si>
    <t xml:space="preserve">Výše výsledku hospodaření za rok 2014 je ovlivněna transferovým podílem, což je pouze účetní zápis bez vazby na finanční prostředky. Po odečtení transferového podílu z výsledku hospodaření příspěvkové organizace, skončila tato organizace se zlepšeným výsledkem hospodaření a to ve výši 61 180,34 Kč, který bude částečně použit na úhradu neuhrazené ztráty minulých let, která je ve výši -30 060,10 Kč.      </t>
  </si>
  <si>
    <t xml:space="preserve">Výše výsledku hospodaření za rok 2014 je ovlivněna transferovým podílem, což je pouze účetní zápis bez vazby na finanční prostředky. Po odečtení transferového podílu z výsledku hospodaření příspěvkové organizace, skončila tato organizace se zlepšeným výsledkem hospodaření a to ve výši 527 633,39 Kč.         </t>
  </si>
  <si>
    <t>Pozn.: Vynaložené odpisy nad stanovený limit byly finančně pokryty z provozních prostředků organizace- 8 625 Kč.</t>
  </si>
  <si>
    <t xml:space="preserve">Pozn. Neinvestiční příspěvek - odpisy - příspěvková organizace vrátila částku 13 659,92 Kč dne 15.1.2015 na účet Ol. kraje </t>
  </si>
  <si>
    <t xml:space="preserve">Výše výsledku hospodaření za rok 2014 je ovlivněna transferovým podílem, což je pouze účetní zápis bez vazby na finanční prostředky. Po odečtení transferového podílu z výsledku hospodaření příspěvkové organizace, skončila tato organizace se zlepšeným výsledkem hospodaření a to ve výši 72 556,48 Kč.        </t>
  </si>
  <si>
    <t>Pozn.: Vynaložené odpisy nad stanovený limit byly finančně pokryty z provozních prostředků organizace- 12 092,90 Kč.</t>
  </si>
  <si>
    <t xml:space="preserve">Výše výsledku hospodaření za rok 2014 je ovlivněna transferovým podílem, což je pouze účetní zápis bez vazby na finanční prostředky. Po odečtení transferového podílu z výsledku hospodaření příspěvkové organizace, skončila tato organizace se zlepšeným výsledkem hospodaření a to ve výši 52 023,77 Kč.         </t>
  </si>
  <si>
    <t xml:space="preserve">Výše výsledku hospodaření za rok 2014 je ovlivněna transferovým podílem, což je pouze účetní zápis bez vazby na finanční prostředky. Po odečtení transferového podílu z výsledku hospodaření příspěvkové organizace, skončila tato organizace se zlepšeným výsledkem hospodaření a to ve výši 265 126,71 Kč.        </t>
  </si>
  <si>
    <t>Pozn.: Vynaložené odpisy nad stanovený limit byly finančně pokryty z vlastních prostředků organizace- 10 447,- Kč.</t>
  </si>
  <si>
    <t xml:space="preserve">Výše výsledku hospodaření za rok 2014 je ovlivněna transferovým podílem, což je pouze účetní zápis bez vazby na finanční prostředky. Po odečtení transferového podílu z výsledku hospodaření příspěvkové organizace, skončila tato organizace se zlepšeným výsledkem hospodaření a to ve výši 150 405,16 Kč.     </t>
  </si>
  <si>
    <t>Výše výsledku hospodaření za rok 2014 je ovlivněna transferovým podílem, což je pouze účetní zápis bez vazby na finanční prostředky. Po odečtení transferového podílu z výsledku hospodaření příspěvkové organizace, skončila tato organizace se zlepšeným výsledkem hospodaření a to ve výši 72 179,93 Kč, který bude použit na úhradu neuhrazené ztráty minulých let, která je ve výši -3 848 450,59 Kč.</t>
  </si>
  <si>
    <t xml:space="preserve">Pozn. Neinvestiční příspěvek - odpisy - příspěvková organizace vrátila částku 7 953,36 Kč dne 15.1.2015 na účet Ol. kraje </t>
  </si>
  <si>
    <t xml:space="preserve">Výše výsledku hospodaření za rok 2014 je ovlivněna transferovým podílem, což je pouze účetní zápis bez vazby na finanční prostředky. Po odečtení transferového podílu z výsledku hospodaření příspěvkové organizace, skončila tato organizace se zlepšeným výsledkem hospodaření a to ve výši 237 800,76 Kč. </t>
  </si>
  <si>
    <t>Pozn.: Vynaložené odpisy nad stanovený limit byly finančně pokryty z provozu organizace- 89,- Kč.</t>
  </si>
  <si>
    <t xml:space="preserve">Výše výsledku hospodaření za rok 2014 je ovlivněna transferovým podílem, což je pouze účetní zápis bez vazby na finanční prostředky. Po odečtení transferového podílu z výsledku hospodaření příspěvkové organizace, skončila tato organizace se zlepšeným výsledkem hospodaření a to ve výši 215 232,45 Kč.        </t>
  </si>
  <si>
    <t xml:space="preserve">Výše výsledku hospodaření za rok 2014 je ovlivněna transferovým podílem, což je pouze účetní zápis bez vazby na finanční prostředky. Po odečtení transferového podílu z výsledku hospodaření příspěvkové organizace, skončila tato organizace se zlepšeným výsledkem hospodaření a to ve výši 390 657,07 Kč. </t>
  </si>
  <si>
    <t>Pozn.: Vynaložené odpisy nad stanovený limit byly finančně pokryty z vlastních zdrojů organizace- 4,05 Kč.</t>
  </si>
  <si>
    <t xml:space="preserve">Výše výsledku hospodaření za rok 2014 je ovlivněna transferovým podílem, což je pouze účetní zápis bez vazby na finanční prostředky. Po odečtení transferového podílu z výsledku hospodaření příspěvkové organizace, skončila tato organizace se zlepšeným výsledkem hospodaření a to ve výši 994 540,88 Kč.  </t>
  </si>
  <si>
    <t xml:space="preserve">Pozn. Neinvestiční příspěvek - odpisy - příspěvková organizace vrátila částku 3 979,- Kč dne 5. 2. 2015 na účet Ol. kraje </t>
  </si>
  <si>
    <t xml:space="preserve">Pozn. Neinvestiční příspěvek - odpisy - příspěvková organizace vrátila částku 556,- Kč dne 15.1.2015 na účet Ol. kraje </t>
  </si>
  <si>
    <t xml:space="preserve">Výše výsledku hospodaření za rok 2014 je ovlivněna transferovým podílem, což je pouze účetní zápis bez vazby na finanční prostředky. Po odečtení transferového podílu z výsledku hospodaření příspěvkové organizace, skončila tato organizace se zlepšeným výsledkem hospodaření a to ve výši 328 429,84 Kč.        </t>
  </si>
  <si>
    <t xml:space="preserve">Pozn. Neinvestiční příspěvek - odpisy - příspěvková organizace vrátila částku 1 175,- Kč dne 15.1.2015 na účet Ol. kraje </t>
  </si>
  <si>
    <t>Pozn.: Vynaložené odpisy nad stanovený limit byly finančně pokryty z provozních prostředků organizace- 1 000,- Kč.</t>
  </si>
  <si>
    <t>Pozn.: Vynaložené odpisy nad stanovený limit byly finančně pokryty z vlastních zdrojů organizace- 0,09 Kč.</t>
  </si>
  <si>
    <t>Pozn.: Vynaložené odpisy nad stanovený limit byly finančně pokryty z vlastních příjmů organizace- 1 416,- Kč.</t>
  </si>
  <si>
    <t xml:space="preserve">Pozn. Neinvestiční příspěvek - odpisy - příspěvková organizace vrátila částku 35 001,- Kč dne 13.1. 2015 na účet Ol. kraje         
</t>
  </si>
  <si>
    <t xml:space="preserve">Výše výsledku hospodaření za rok 2014 je ovlivněna transferovým podílem, což je pouze účetní zápis bez vazby na finanční prostředky. Po odečtení transferového podílu z výsledku hospodaření příspěvkové organizace, skončila tato organizace se zlepšeným výsledkem hospodaření a to ve výši 688 725,96 Kč, který bude použit na úhradu neuhrazené ztráty minulých let, která je ve výši -1 065 032,39 Kč.         </t>
  </si>
  <si>
    <t>Z celkového počtu 41 organizací okresu Olomouc skončilo:</t>
  </si>
  <si>
    <t xml:space="preserve"> -   2 organizace s vyrovnaným výsledkem hospodaření</t>
  </si>
  <si>
    <t xml:space="preserve"> -   1  organizací se zhoršeným výsledkem hospodaření v celkové výši -104 011,01 Kč  </t>
  </si>
  <si>
    <t xml:space="preserve"> - 38 organizací se zlepšeným výsledkem hospodaření v celkové výši 11 663 599,56 Kč</t>
  </si>
  <si>
    <t xml:space="preserve">Po vyloučení transferového podílu jsou výsledky příspěvkových organizací následující:  </t>
  </si>
  <si>
    <t xml:space="preserve"> - 2 organizace s vyrovnaným výsledkem hospodaření</t>
  </si>
  <si>
    <t xml:space="preserve"> - 2 organizace se zhoršeným výsledkem hospodaření v celkové výši  -145 386,16 Kč   </t>
  </si>
  <si>
    <t xml:space="preserve"> - 37 organizací se zlepšeným výsledkem hospodaření v celkové výši 8 132 031,21 Kč</t>
  </si>
  <si>
    <t>Pedagogicko-psychologická poradna  a SPC OK</t>
  </si>
  <si>
    <t>Pozn.: Vynaložené odpisy nad stanovený limit byly finančně pokryty z provozních prostředků organizace- 301,- Kč.</t>
  </si>
  <si>
    <t xml:space="preserve">Výše výsledku hospodaření za rok 2014 je ovlivněna transferovým podílem, což je pouze účetní zápis bez vazby na finanční prostředky. Po odečtení transferového podílu z výsledku hospodaření příspěvkové organizace, skončila tato organizace se zlepšeným výsledkem hospodaření a to ve výši 183 695,09 Kč, který bude  použit na úhradu neuhrazené ztráty minulých let, která je ve výši -479 931,99 Kč.             </t>
  </si>
  <si>
    <t>b) Výsledek hospod. předcház. účet. období k 31.12.2014</t>
  </si>
  <si>
    <t xml:space="preserve">Pozn. Neinvestiční příspěvek - odpisy - příspěvková organizace vrátila částku 51 954,30 Kč dne 27.1.2015 na účet Ol. kraje </t>
  </si>
  <si>
    <t>Výše výsledku hospodaření za rok 2014 je ovlivněna transferovým podílem, což je pouze účetní zápis bez vazby na finanční prostředky. Po odečtení transferového podílu z výsledku hospodaření příspěvkové organizace, skončila tato organizace ve ztrátě, která činí -41 375,15 Kč. Ztráta bude pokryta z prostředků rezervního fondu  (23 748,65 Kč) a ze zlepšeného VH v násl. letech (17 626,50 Kč).</t>
  </si>
  <si>
    <t xml:space="preserve">Výše výsledku hospodaření za rok 2014 je ovlivněna transferovým podílem, což je pouze účetní zápis bez vazby na finanční prostředky. Po odečtení transferového podílu z výsledku hospodaření příspěvkové organizace, skončila tato organizace se zlepšeným výsledkem hospodaření a to ve výši 601 359,85 Kč, který bude částečně použit na úhradu neuhrazené ztráty minulých let, která je ve výši -133 064,16 Kč. </t>
  </si>
  <si>
    <t>Příspěvková organizace skončila své hospodaření za rok 2014 ve ztrátě a to ve výši 104 011,01 Kč. Tato ztráta bude pokryta z rezervního fondu příspěvkové organizace.</t>
  </si>
  <si>
    <t>Pozn.: Vynaložené odpisy nad stanovený limit byly finančně pokryty z provozních prostředků organizace- 40 183,- Kč.</t>
  </si>
  <si>
    <t xml:space="preserve">Střední škola, Olomouc - Svatý Kopeček </t>
  </si>
  <si>
    <t xml:space="preserve">Usnesením Zastupitelstva Olomouckého kraje UZ/13/26/2014 ze dne 12. 12. 2014 došlo k 1. 1. 2015 k sloučení příspěvkových organizací a to Základní školy a Mateřské školy prof. V. Vejdovského Olomouc - Hejčín a Střední školy Olomouc - Svatý Kopeček. Výsledek hospodaření bude ve výši 20 000,00 převeden do fondu odměn a výši 185 952,83 Kč do rezervního fondu nástupnické organizace a to Střední školy, Základní školy a Mateřské školy prof. Vejdovského Olomouc – Hejčín.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</si>
</sst>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Kč&quot;;[Red]\-#,##0.00\ &quot;Kč&quot;"/>
  </numFmts>
  <fonts count="46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Comic Sans MS"/>
      <family val="4"/>
      <charset val="238"/>
    </font>
    <font>
      <b/>
      <sz val="11"/>
      <name val="Comic Sans MS"/>
      <family val="4"/>
      <charset val="238"/>
    </font>
    <font>
      <b/>
      <sz val="11"/>
      <color indexed="19"/>
      <name val="Comic Sans MS"/>
      <family val="4"/>
      <charset val="238"/>
    </font>
    <font>
      <b/>
      <sz val="10"/>
      <color indexed="19"/>
      <name val="Comic Sans MS"/>
      <family val="4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sz val="12"/>
      <name val="Arial Black"/>
      <family val="2"/>
      <charset val="238"/>
    </font>
    <font>
      <b/>
      <sz val="11"/>
      <name val="Arial Black"/>
      <family val="2"/>
      <charset val="238"/>
    </font>
    <font>
      <sz val="10"/>
      <name val="Arial Black"/>
      <family val="2"/>
      <charset val="238"/>
    </font>
    <font>
      <b/>
      <sz val="11"/>
      <color indexed="19"/>
      <name val="Arial Black"/>
      <family val="2"/>
      <charset val="238"/>
    </font>
    <font>
      <sz val="11"/>
      <name val="Arial Black"/>
      <family val="2"/>
      <charset val="238"/>
    </font>
    <font>
      <sz val="8"/>
      <name val="Arial"/>
      <family val="2"/>
      <charset val="238"/>
    </font>
    <font>
      <b/>
      <sz val="10"/>
      <name val="Comic Sans MS"/>
      <family val="4"/>
      <charset val="238"/>
    </font>
    <font>
      <b/>
      <sz val="11"/>
      <name val="Arial"/>
      <family val="2"/>
      <charset val="238"/>
    </font>
    <font>
      <b/>
      <sz val="12"/>
      <name val="Comic Sans MS"/>
      <family val="4"/>
      <charset val="238"/>
    </font>
    <font>
      <sz val="10"/>
      <name val="Comic Sans MS"/>
      <family val="4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u/>
      <sz val="12"/>
      <name val="Arial Black"/>
      <family val="2"/>
      <charset val="238"/>
    </font>
    <font>
      <sz val="11"/>
      <name val="Arial"/>
      <family val="2"/>
      <charset val="238"/>
    </font>
    <font>
      <sz val="11"/>
      <name val="Comic Sans MS"/>
      <family val="4"/>
      <charset val="238"/>
    </font>
    <font>
      <sz val="12"/>
      <name val="Arial Black"/>
      <family val="2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9"/>
      <name val="Arial"/>
      <family val="2"/>
      <charset val="238"/>
    </font>
    <font>
      <b/>
      <sz val="14"/>
      <name val="Arial Black"/>
      <family val="2"/>
      <charset val="238"/>
    </font>
    <font>
      <sz val="14"/>
      <name val="Arial Black"/>
      <family val="2"/>
      <charset val="238"/>
    </font>
    <font>
      <sz val="10"/>
      <color indexed="19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808000"/>
      <name val="Comic Sans MS"/>
      <family val="4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8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name val="Arial Black"/>
      <family val="2"/>
      <charset val="238"/>
    </font>
    <font>
      <u/>
      <sz val="12"/>
      <name val="Arial"/>
      <family val="2"/>
      <charset val="238"/>
    </font>
    <font>
      <u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17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rgb="FF000000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/>
      <bottom style="thick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000000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3">
    <xf numFmtId="0" fontId="0" fillId="0" borderId="0" xfId="0"/>
    <xf numFmtId="4" fontId="5" fillId="0" borderId="0" xfId="0" applyNumberFormat="1" applyFont="1" applyFill="1" applyBorder="1" applyAlignment="1" applyProtection="1">
      <alignment shrinkToFit="1"/>
      <protection hidden="1"/>
    </xf>
    <xf numFmtId="0" fontId="17" fillId="0" borderId="0" xfId="0" applyFont="1" applyFill="1" applyBorder="1" applyProtection="1">
      <protection hidden="1"/>
    </xf>
    <xf numFmtId="0" fontId="5" fillId="0" borderId="0" xfId="0" applyFont="1" applyFill="1" applyBorder="1" applyProtection="1">
      <protection hidden="1"/>
    </xf>
    <xf numFmtId="0" fontId="28" fillId="0" borderId="0" xfId="0" applyFont="1" applyFill="1"/>
    <xf numFmtId="0" fontId="0" fillId="0" borderId="0" xfId="0" applyFill="1" applyBorder="1"/>
    <xf numFmtId="4" fontId="23" fillId="0" borderId="0" xfId="0" applyNumberFormat="1" applyFont="1" applyFill="1" applyBorder="1" applyAlignment="1" applyProtection="1">
      <alignment shrinkToFit="1"/>
      <protection hidden="1"/>
    </xf>
    <xf numFmtId="4" fontId="23" fillId="0" borderId="0" xfId="0" applyNumberFormat="1" applyFont="1" applyFill="1" applyAlignment="1" applyProtection="1">
      <alignment shrinkToFit="1"/>
      <protection hidden="1"/>
    </xf>
    <xf numFmtId="4" fontId="2" fillId="0" borderId="0" xfId="0" applyNumberFormat="1" applyFont="1" applyFill="1" applyBorder="1" applyAlignment="1" applyProtection="1">
      <alignment shrinkToFit="1"/>
      <protection hidden="1"/>
    </xf>
    <xf numFmtId="4" fontId="18" fillId="0" borderId="0" xfId="0" applyNumberFormat="1" applyFont="1" applyFill="1" applyBorder="1" applyAlignment="1" applyProtection="1">
      <alignment shrinkToFit="1"/>
      <protection hidden="1"/>
    </xf>
    <xf numFmtId="4" fontId="25" fillId="0" borderId="0" xfId="0" applyNumberFormat="1" applyFont="1" applyFill="1" applyBorder="1" applyAlignment="1" applyProtection="1">
      <alignment shrinkToFit="1"/>
      <protection hidden="1"/>
    </xf>
    <xf numFmtId="0" fontId="24" fillId="0" borderId="0" xfId="0" applyFont="1" applyFill="1" applyProtection="1">
      <protection hidden="1"/>
    </xf>
    <xf numFmtId="0" fontId="21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0" fillId="0" borderId="0" xfId="0" applyFill="1"/>
    <xf numFmtId="0" fontId="11" fillId="0" borderId="0" xfId="0" applyFont="1" applyFill="1" applyAlignment="1" applyProtection="1">
      <protection hidden="1"/>
    </xf>
    <xf numFmtId="0" fontId="0" fillId="0" borderId="0" xfId="0" applyFill="1" applyAlignment="1"/>
    <xf numFmtId="0" fontId="23" fillId="0" borderId="0" xfId="0" applyFont="1" applyFill="1" applyProtection="1">
      <protection hidden="1"/>
    </xf>
    <xf numFmtId="0" fontId="11" fillId="0" borderId="0" xfId="0" applyFont="1" applyFill="1" applyProtection="1">
      <protection hidden="1"/>
    </xf>
    <xf numFmtId="49" fontId="3" fillId="0" borderId="0" xfId="0" applyNumberFormat="1" applyFont="1" applyFill="1" applyAlignment="1" applyProtection="1">
      <alignment horizontal="left"/>
      <protection hidden="1"/>
    </xf>
    <xf numFmtId="0" fontId="0" fillId="0" borderId="0" xfId="0" applyFill="1" applyAlignment="1" applyProtection="1">
      <alignment horizontal="left"/>
      <protection hidden="1"/>
    </xf>
    <xf numFmtId="0" fontId="13" fillId="0" borderId="0" xfId="0" applyFont="1" applyFill="1" applyAlignment="1" applyProtection="1">
      <alignment shrinkToFit="1"/>
      <protection hidden="1"/>
    </xf>
    <xf numFmtId="0" fontId="3" fillId="0" borderId="0" xfId="0" applyFont="1" applyFill="1" applyAlignment="1" applyProtection="1">
      <alignment horizontal="right" vertical="center" shrinkToFit="1"/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0" fillId="0" borderId="0" xfId="0" applyFill="1" applyAlignment="1" applyProtection="1">
      <alignment horizontal="right"/>
      <protection hidden="1"/>
    </xf>
    <xf numFmtId="0" fontId="2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13" fillId="0" borderId="0" xfId="0" applyFont="1" applyFill="1" applyBorder="1" applyAlignment="1" applyProtection="1">
      <alignment horizontal="center" vertical="center"/>
      <protection hidden="1"/>
    </xf>
    <xf numFmtId="0" fontId="15" fillId="0" borderId="0" xfId="0" applyFont="1" applyFill="1" applyBorder="1" applyAlignment="1" applyProtection="1">
      <alignment horizontal="right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right" shrinkToFit="1"/>
      <protection hidden="1"/>
    </xf>
    <xf numFmtId="0" fontId="3" fillId="0" borderId="0" xfId="0" applyFont="1" applyFill="1" applyBorder="1" applyAlignment="1" applyProtection="1">
      <alignment horizontal="center" shrinkToFit="1"/>
      <protection hidden="1"/>
    </xf>
    <xf numFmtId="0" fontId="8" fillId="0" borderId="0" xfId="0" applyFont="1" applyFill="1" applyAlignment="1" applyProtection="1">
      <alignment horizontal="right"/>
      <protection hidden="1"/>
    </xf>
    <xf numFmtId="0" fontId="12" fillId="0" borderId="0" xfId="0" applyFont="1" applyFill="1" applyBorder="1" applyProtection="1">
      <protection hidden="1"/>
    </xf>
    <xf numFmtId="0" fontId="13" fillId="0" borderId="0" xfId="0" applyFont="1" applyFill="1" applyProtection="1">
      <protection hidden="1"/>
    </xf>
    <xf numFmtId="0" fontId="14" fillId="0" borderId="0" xfId="0" applyFont="1" applyFill="1" applyBorder="1" applyProtection="1">
      <protection hidden="1"/>
    </xf>
    <xf numFmtId="0" fontId="7" fillId="0" borderId="0" xfId="0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0" fontId="19" fillId="0" borderId="0" xfId="0" applyFont="1" applyFill="1" applyBorder="1" applyProtection="1">
      <protection hidden="1"/>
    </xf>
    <xf numFmtId="0" fontId="1" fillId="0" borderId="0" xfId="0" applyFont="1" applyFill="1"/>
    <xf numFmtId="0" fontId="5" fillId="0" borderId="0" xfId="0" applyFont="1" applyFill="1" applyBorder="1" applyProtection="1"/>
    <xf numFmtId="0" fontId="5" fillId="0" borderId="0" xfId="0" applyFont="1" applyFill="1" applyBorder="1"/>
    <xf numFmtId="0" fontId="19" fillId="0" borderId="0" xfId="0" applyFont="1" applyFill="1" applyBorder="1" applyProtection="1"/>
    <xf numFmtId="4" fontId="5" fillId="0" borderId="0" xfId="0" applyNumberFormat="1" applyFont="1" applyFill="1" applyBorder="1"/>
    <xf numFmtId="0" fontId="16" fillId="0" borderId="0" xfId="0" applyFont="1" applyFill="1" applyBorder="1" applyProtection="1"/>
    <xf numFmtId="0" fontId="31" fillId="0" borderId="0" xfId="0" applyFont="1" applyFill="1" applyBorder="1" applyProtection="1"/>
    <xf numFmtId="0" fontId="32" fillId="0" borderId="0" xfId="0" applyFont="1" applyFill="1"/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locked="0"/>
    </xf>
    <xf numFmtId="0" fontId="12" fillId="0" borderId="0" xfId="0" applyFont="1" applyFill="1" applyBorder="1" applyProtection="1"/>
    <xf numFmtId="0" fontId="13" fillId="0" borderId="0" xfId="0" applyFont="1" applyFill="1" applyBorder="1" applyProtection="1"/>
    <xf numFmtId="0" fontId="20" fillId="0" borderId="0" xfId="0" applyFont="1" applyFill="1" applyBorder="1" applyProtection="1"/>
    <xf numFmtId="0" fontId="26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hidden="1"/>
    </xf>
    <xf numFmtId="4" fontId="27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" fillId="0" borderId="0" xfId="0" applyFont="1" applyFill="1" applyBorder="1" applyAlignment="1" applyProtection="1">
      <alignment horizontal="right" indent="4"/>
      <protection locked="0"/>
    </xf>
    <xf numFmtId="0" fontId="3" fillId="0" borderId="0" xfId="0" applyFont="1" applyFill="1" applyBorder="1" applyAlignment="1" applyProtection="1">
      <alignment horizontal="left" indent="2"/>
      <protection hidden="1"/>
    </xf>
    <xf numFmtId="0" fontId="20" fillId="0" borderId="0" xfId="0" applyFont="1" applyFill="1" applyBorder="1" applyProtection="1">
      <protection hidden="1"/>
    </xf>
    <xf numFmtId="4" fontId="3" fillId="0" borderId="0" xfId="0" applyNumberFormat="1" applyFont="1" applyFill="1" applyBorder="1" applyProtection="1">
      <protection hidden="1"/>
    </xf>
    <xf numFmtId="10" fontId="1" fillId="0" borderId="0" xfId="0" applyNumberFormat="1" applyFont="1" applyFill="1" applyBorder="1" applyAlignment="1" applyProtection="1">
      <alignment horizontal="right" indent="4"/>
      <protection locked="0"/>
    </xf>
    <xf numFmtId="0" fontId="9" fillId="0" borderId="0" xfId="0" applyFont="1" applyFill="1" applyBorder="1" applyProtection="1">
      <protection hidden="1"/>
    </xf>
    <xf numFmtId="14" fontId="0" fillId="0" borderId="0" xfId="0" applyNumberFormat="1" applyFill="1"/>
    <xf numFmtId="10" fontId="0" fillId="0" borderId="0" xfId="0" applyNumberFormat="1" applyFill="1" applyAlignment="1" applyProtection="1">
      <alignment horizontal="right" indent="4"/>
      <protection locked="0"/>
    </xf>
    <xf numFmtId="0" fontId="6" fillId="0" borderId="0" xfId="0" applyFont="1" applyFill="1" applyBorder="1" applyProtection="1">
      <protection hidden="1"/>
    </xf>
    <xf numFmtId="2" fontId="0" fillId="0" borderId="0" xfId="0" applyNumberFormat="1" applyFill="1" applyBorder="1" applyProtection="1">
      <protection hidden="1"/>
    </xf>
    <xf numFmtId="0" fontId="3" fillId="0" borderId="0" xfId="0" applyFont="1" applyFill="1" applyAlignment="1" applyProtection="1">
      <alignment vertical="top"/>
      <protection hidden="1"/>
    </xf>
    <xf numFmtId="0" fontId="0" fillId="0" borderId="0" xfId="0" applyFill="1" applyBorder="1" applyProtection="1">
      <protection hidden="1"/>
    </xf>
    <xf numFmtId="4" fontId="2" fillId="0" borderId="0" xfId="0" applyNumberFormat="1" applyFont="1" applyFill="1" applyBorder="1" applyProtection="1">
      <protection hidden="1"/>
    </xf>
    <xf numFmtId="0" fontId="0" fillId="0" borderId="22" xfId="0" applyFill="1" applyBorder="1" applyProtection="1">
      <protection hidden="1"/>
    </xf>
    <xf numFmtId="0" fontId="0" fillId="0" borderId="23" xfId="0" applyFill="1" applyBorder="1" applyProtection="1">
      <protection hidden="1"/>
    </xf>
    <xf numFmtId="4" fontId="0" fillId="0" borderId="24" xfId="0" applyNumberFormat="1" applyFill="1" applyBorder="1" applyProtection="1">
      <protection hidden="1"/>
    </xf>
    <xf numFmtId="0" fontId="0" fillId="0" borderId="26" xfId="0" applyFill="1" applyBorder="1" applyProtection="1">
      <protection hidden="1"/>
    </xf>
    <xf numFmtId="0" fontId="0" fillId="0" borderId="27" xfId="0" applyFill="1" applyBorder="1" applyProtection="1">
      <protection hidden="1"/>
    </xf>
    <xf numFmtId="4" fontId="0" fillId="0" borderId="28" xfId="0" applyNumberFormat="1" applyFill="1" applyBorder="1" applyProtection="1">
      <protection hidden="1"/>
    </xf>
    <xf numFmtId="0" fontId="4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alignment shrinkToFit="1"/>
      <protection locked="0"/>
    </xf>
    <xf numFmtId="4" fontId="22" fillId="0" borderId="0" xfId="0" applyNumberFormat="1" applyFont="1" applyFill="1" applyProtection="1">
      <protection locked="0"/>
    </xf>
    <xf numFmtId="0" fontId="0" fillId="0" borderId="0" xfId="0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6" fillId="0" borderId="0" xfId="0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4" fontId="33" fillId="0" borderId="0" xfId="0" applyNumberFormat="1" applyFont="1" applyFill="1" applyBorder="1" applyProtection="1">
      <protection hidden="1"/>
    </xf>
    <xf numFmtId="4" fontId="33" fillId="0" borderId="0" xfId="0" applyNumberFormat="1" applyFont="1" applyFill="1" applyBorder="1" applyAlignment="1" applyProtection="1">
      <alignment horizontal="left"/>
      <protection hidden="1"/>
    </xf>
    <xf numFmtId="0" fontId="3" fillId="0" borderId="0" xfId="0" applyFont="1" applyFill="1" applyAlignment="1" applyProtection="1">
      <alignment horizontal="left"/>
      <protection hidden="1"/>
    </xf>
    <xf numFmtId="0" fontId="22" fillId="0" borderId="0" xfId="0" applyFont="1" applyFill="1"/>
    <xf numFmtId="0" fontId="29" fillId="0" borderId="0" xfId="0" applyFont="1" applyFill="1" applyAlignment="1">
      <alignment horizontal="right"/>
    </xf>
    <xf numFmtId="0" fontId="8" fillId="0" borderId="0" xfId="0" applyFont="1" applyFill="1" applyAlignment="1">
      <alignment horizontal="left"/>
    </xf>
    <xf numFmtId="0" fontId="22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1" fillId="0" borderId="13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19" xfId="0" applyFont="1" applyFill="1" applyBorder="1" applyAlignment="1"/>
    <xf numFmtId="0" fontId="1" fillId="0" borderId="38" xfId="0" applyFont="1" applyFill="1" applyBorder="1" applyAlignment="1"/>
    <xf numFmtId="0" fontId="22" fillId="0" borderId="10" xfId="0" applyFont="1" applyFill="1" applyBorder="1"/>
    <xf numFmtId="4" fontId="0" fillId="0" borderId="0" xfId="0" applyNumberFormat="1" applyFill="1"/>
    <xf numFmtId="0" fontId="1" fillId="0" borderId="0" xfId="0" applyFont="1" applyAlignment="1">
      <alignment horizontal="right"/>
    </xf>
    <xf numFmtId="4" fontId="0" fillId="0" borderId="0" xfId="0" applyNumberFormat="1" applyFill="1" applyBorder="1"/>
    <xf numFmtId="0" fontId="11" fillId="0" borderId="0" xfId="0" applyFont="1" applyFill="1" applyAlignment="1" applyProtection="1">
      <protection hidden="1"/>
    </xf>
    <xf numFmtId="0" fontId="0" fillId="0" borderId="0" xfId="0" applyFill="1"/>
    <xf numFmtId="0" fontId="35" fillId="0" borderId="0" xfId="0" applyFont="1" applyFill="1" applyBorder="1"/>
    <xf numFmtId="0" fontId="5" fillId="0" borderId="2" xfId="0" applyFont="1" applyBorder="1" applyProtection="1">
      <protection hidden="1"/>
    </xf>
    <xf numFmtId="0" fontId="1" fillId="0" borderId="3" xfId="0" applyFont="1" applyBorder="1" applyProtection="1">
      <protection hidden="1"/>
    </xf>
    <xf numFmtId="0" fontId="36" fillId="0" borderId="3" xfId="0" applyFont="1" applyBorder="1" applyProtection="1">
      <protection hidden="1"/>
    </xf>
    <xf numFmtId="0" fontId="1" fillId="0" borderId="2" xfId="0" applyFont="1" applyBorder="1" applyAlignment="1" applyProtection="1">
      <alignment horizontal="center"/>
      <protection hidden="1"/>
    </xf>
    <xf numFmtId="0" fontId="1" fillId="0" borderId="42" xfId="0" applyFont="1" applyBorder="1" applyAlignment="1" applyProtection="1">
      <alignment horizontal="center"/>
      <protection hidden="1"/>
    </xf>
    <xf numFmtId="0" fontId="1" fillId="0" borderId="54" xfId="0" applyFont="1" applyBorder="1" applyAlignment="1" applyProtection="1">
      <alignment horizontal="center"/>
      <protection hidden="1"/>
    </xf>
    <xf numFmtId="0" fontId="1" fillId="0" borderId="54" xfId="0" applyFont="1" applyBorder="1" applyAlignment="1" applyProtection="1">
      <alignment horizontal="left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1" fillId="0" borderId="7" xfId="0" applyFont="1" applyBorder="1" applyProtection="1">
      <protection hidden="1"/>
    </xf>
    <xf numFmtId="0" fontId="1" fillId="0" borderId="0" xfId="0" applyFont="1" applyProtection="1">
      <protection hidden="1"/>
    </xf>
    <xf numFmtId="0" fontId="1" fillId="0" borderId="55" xfId="0" applyFont="1" applyBorder="1" applyProtection="1">
      <protection hidden="1"/>
    </xf>
    <xf numFmtId="14" fontId="1" fillId="0" borderId="55" xfId="0" applyNumberFormat="1" applyFont="1" applyBorder="1" applyAlignment="1" applyProtection="1">
      <alignment horizontal="right"/>
      <protection hidden="1"/>
    </xf>
    <xf numFmtId="14" fontId="1" fillId="0" borderId="6" xfId="0" applyNumberFormat="1" applyFont="1" applyBorder="1" applyAlignment="1" applyProtection="1">
      <alignment horizontal="right"/>
      <protection hidden="1"/>
    </xf>
    <xf numFmtId="0" fontId="1" fillId="0" borderId="55" xfId="0" applyFont="1" applyBorder="1" applyAlignment="1" applyProtection="1">
      <alignment horizontal="center"/>
      <protection hidden="1"/>
    </xf>
    <xf numFmtId="0" fontId="1" fillId="0" borderId="6" xfId="0" applyFont="1" applyBorder="1" applyProtection="1">
      <protection hidden="1"/>
    </xf>
    <xf numFmtId="0" fontId="1" fillId="0" borderId="9" xfId="0" applyFont="1" applyBorder="1" applyProtection="1">
      <protection hidden="1"/>
    </xf>
    <xf numFmtId="0" fontId="1" fillId="0" borderId="10" xfId="0" applyFont="1" applyBorder="1" applyProtection="1">
      <protection hidden="1"/>
    </xf>
    <xf numFmtId="0" fontId="1" fillId="0" borderId="21" xfId="0" applyFont="1" applyBorder="1" applyProtection="1">
      <protection hidden="1"/>
    </xf>
    <xf numFmtId="0" fontId="1" fillId="0" borderId="8" xfId="0" applyFont="1" applyBorder="1" applyProtection="1">
      <protection hidden="1"/>
    </xf>
    <xf numFmtId="0" fontId="1" fillId="0" borderId="11" xfId="0" applyFont="1" applyBorder="1" applyProtection="1">
      <protection hidden="1"/>
    </xf>
    <xf numFmtId="49" fontId="1" fillId="0" borderId="0" xfId="0" applyNumberFormat="1" applyFont="1" applyFill="1" applyAlignment="1" applyProtection="1">
      <alignment horizontal="lef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4" fontId="1" fillId="0" borderId="0" xfId="0" applyNumberFormat="1" applyFont="1" applyFill="1" applyAlignment="1" applyProtection="1">
      <alignment shrinkToFit="1"/>
      <protection hidden="1"/>
    </xf>
    <xf numFmtId="0" fontId="1" fillId="0" borderId="0" xfId="0" applyFont="1" applyAlignment="1" applyProtection="1">
      <alignment horizontal="center"/>
      <protection hidden="1"/>
    </xf>
    <xf numFmtId="0" fontId="37" fillId="0" borderId="0" xfId="0" applyFont="1" applyFill="1"/>
    <xf numFmtId="0" fontId="38" fillId="0" borderId="0" xfId="0" applyFont="1" applyFill="1"/>
    <xf numFmtId="4" fontId="22" fillId="0" borderId="0" xfId="0" applyNumberFormat="1" applyFont="1" applyFill="1"/>
    <xf numFmtId="0" fontId="11" fillId="0" borderId="0" xfId="0" applyFont="1" applyFill="1" applyAlignment="1" applyProtection="1">
      <protection hidden="1"/>
    </xf>
    <xf numFmtId="0" fontId="3" fillId="0" borderId="0" xfId="0" applyFont="1" applyFill="1" applyAlignment="1" applyProtection="1">
      <alignment horizontal="right"/>
      <protection hidden="1"/>
    </xf>
    <xf numFmtId="0" fontId="3" fillId="0" borderId="0" xfId="0" applyFont="1" applyFill="1" applyAlignment="1">
      <alignment horizontal="right"/>
    </xf>
    <xf numFmtId="0" fontId="0" fillId="0" borderId="0" xfId="0" applyFill="1" applyAlignment="1"/>
    <xf numFmtId="0" fontId="0" fillId="0" borderId="0" xfId="0" applyFill="1"/>
    <xf numFmtId="4" fontId="1" fillId="0" borderId="28" xfId="0" applyNumberFormat="1" applyFont="1" applyFill="1" applyBorder="1" applyAlignment="1" applyProtection="1">
      <alignment shrinkToFit="1"/>
      <protection hidden="1"/>
    </xf>
    <xf numFmtId="4" fontId="1" fillId="0" borderId="57" xfId="0" applyNumberFormat="1" applyFont="1" applyFill="1" applyBorder="1" applyAlignment="1" applyProtection="1">
      <alignment shrinkToFit="1"/>
      <protection hidden="1"/>
    </xf>
    <xf numFmtId="4" fontId="1" fillId="0" borderId="29" xfId="0" applyNumberFormat="1" applyFont="1" applyFill="1" applyBorder="1" applyAlignment="1" applyProtection="1">
      <alignment shrinkToFit="1"/>
      <protection hidden="1"/>
    </xf>
    <xf numFmtId="4" fontId="1" fillId="0" borderId="30" xfId="0" applyNumberFormat="1" applyFont="1" applyFill="1" applyBorder="1" applyAlignment="1" applyProtection="1">
      <alignment shrinkToFit="1"/>
      <protection hidden="1"/>
    </xf>
    <xf numFmtId="0" fontId="0" fillId="0" borderId="24" xfId="0" applyFill="1" applyBorder="1" applyProtection="1">
      <protection hidden="1"/>
    </xf>
    <xf numFmtId="4" fontId="1" fillId="0" borderId="24" xfId="0" applyNumberFormat="1" applyFont="1" applyFill="1" applyBorder="1" applyAlignment="1" applyProtection="1">
      <alignment shrinkToFit="1"/>
      <protection hidden="1"/>
    </xf>
    <xf numFmtId="4" fontId="1" fillId="0" borderId="56" xfId="0" applyNumberFormat="1" applyFont="1" applyFill="1" applyBorder="1" applyAlignment="1" applyProtection="1">
      <alignment shrinkToFit="1"/>
      <protection hidden="1"/>
    </xf>
    <xf numFmtId="0" fontId="5" fillId="0" borderId="58" xfId="0" applyFont="1" applyFill="1" applyBorder="1" applyProtection="1">
      <protection hidden="1"/>
    </xf>
    <xf numFmtId="0" fontId="0" fillId="0" borderId="59" xfId="0" applyFill="1" applyBorder="1" applyProtection="1">
      <protection hidden="1"/>
    </xf>
    <xf numFmtId="0" fontId="0" fillId="0" borderId="60" xfId="0" applyFill="1" applyBorder="1" applyProtection="1">
      <protection hidden="1"/>
    </xf>
    <xf numFmtId="0" fontId="9" fillId="0" borderId="61" xfId="0" applyFont="1" applyFill="1" applyBorder="1" applyProtection="1">
      <protection hidden="1"/>
    </xf>
    <xf numFmtId="0" fontId="9" fillId="0" borderId="62" xfId="0" applyFont="1" applyFill="1" applyBorder="1" applyProtection="1">
      <protection hidden="1"/>
    </xf>
    <xf numFmtId="4" fontId="0" fillId="0" borderId="0" xfId="0" applyNumberFormat="1" applyFill="1" applyBorder="1" applyAlignment="1">
      <alignment shrinkToFit="1"/>
    </xf>
    <xf numFmtId="0" fontId="1" fillId="0" borderId="0" xfId="0" applyFont="1" applyFill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0" fillId="0" borderId="0" xfId="0" applyFill="1"/>
    <xf numFmtId="0" fontId="1" fillId="0" borderId="0" xfId="0" applyFont="1" applyFill="1" applyBorder="1" applyAlignment="1" applyProtection="1">
      <alignment horizontal="center" shrinkToFit="1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0" fillId="0" borderId="0" xfId="0" applyFont="1" applyFill="1" applyBorder="1" applyProtection="1"/>
    <xf numFmtId="4" fontId="9" fillId="0" borderId="0" xfId="0" applyNumberFormat="1" applyFont="1" applyFill="1" applyBorder="1" applyAlignment="1" applyProtection="1">
      <alignment shrinkToFit="1"/>
      <protection hidden="1"/>
    </xf>
    <xf numFmtId="4" fontId="8" fillId="0" borderId="0" xfId="0" applyNumberFormat="1" applyFont="1" applyFill="1" applyBorder="1" applyAlignment="1" applyProtection="1">
      <alignment shrinkToFit="1"/>
      <protection hidden="1"/>
    </xf>
    <xf numFmtId="0" fontId="19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 applyProtection="1">
      <alignment horizontal="left" indent="2"/>
      <protection hidden="1"/>
    </xf>
    <xf numFmtId="4" fontId="1" fillId="0" borderId="0" xfId="0" applyNumberFormat="1" applyFont="1" applyFill="1" applyBorder="1" applyProtection="1">
      <protection hidden="1"/>
    </xf>
    <xf numFmtId="10" fontId="0" fillId="0" borderId="0" xfId="0" applyNumberFormat="1" applyFill="1" applyBorder="1" applyAlignment="1" applyProtection="1">
      <alignment horizontal="right" indent="4" shrinkToFit="1"/>
      <protection locked="0"/>
    </xf>
    <xf numFmtId="0" fontId="5" fillId="0" borderId="63" xfId="0" applyFont="1" applyBorder="1" applyProtection="1">
      <protection hidden="1"/>
    </xf>
    <xf numFmtId="0" fontId="0" fillId="0" borderId="64" xfId="0" applyBorder="1" applyProtection="1">
      <protection hidden="1"/>
    </xf>
    <xf numFmtId="0" fontId="36" fillId="0" borderId="64" xfId="0" applyFont="1" applyBorder="1" applyProtection="1">
      <protection hidden="1"/>
    </xf>
    <xf numFmtId="0" fontId="1" fillId="0" borderId="65" xfId="0" applyFont="1" applyBorder="1" applyAlignment="1" applyProtection="1">
      <alignment horizontal="center"/>
      <protection hidden="1"/>
    </xf>
    <xf numFmtId="0" fontId="1" fillId="0" borderId="66" xfId="0" applyFont="1" applyBorder="1" applyAlignment="1" applyProtection="1">
      <alignment horizontal="center"/>
      <protection hidden="1"/>
    </xf>
    <xf numFmtId="0" fontId="1" fillId="0" borderId="66" xfId="0" applyFont="1" applyBorder="1" applyAlignment="1" applyProtection="1">
      <alignment horizontal="left"/>
      <protection hidden="1"/>
    </xf>
    <xf numFmtId="0" fontId="1" fillId="0" borderId="67" xfId="0" applyFont="1" applyBorder="1" applyAlignment="1" applyProtection="1">
      <alignment horizontal="left"/>
      <protection hidden="1"/>
    </xf>
    <xf numFmtId="0" fontId="0" fillId="0" borderId="37" xfId="0" applyBorder="1" applyProtection="1">
      <protection hidden="1"/>
    </xf>
    <xf numFmtId="0" fontId="0" fillId="0" borderId="0" xfId="0" applyBorder="1" applyProtection="1">
      <protection hidden="1"/>
    </xf>
    <xf numFmtId="14" fontId="1" fillId="0" borderId="68" xfId="0" applyNumberFormat="1" applyFont="1" applyBorder="1" applyAlignment="1" applyProtection="1">
      <alignment horizontal="right"/>
      <protection hidden="1"/>
    </xf>
    <xf numFmtId="0" fontId="1" fillId="0" borderId="68" xfId="0" applyFont="1" applyBorder="1" applyProtection="1">
      <protection hidden="1"/>
    </xf>
    <xf numFmtId="0" fontId="0" fillId="0" borderId="36" xfId="0" applyBorder="1" applyProtection="1">
      <protection hidden="1"/>
    </xf>
    <xf numFmtId="0" fontId="0" fillId="0" borderId="10" xfId="0" applyBorder="1" applyProtection="1">
      <protection hidden="1"/>
    </xf>
    <xf numFmtId="0" fontId="0" fillId="0" borderId="35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69" xfId="0" applyBorder="1" applyProtection="1">
      <protection hidden="1"/>
    </xf>
    <xf numFmtId="0" fontId="0" fillId="0" borderId="53" xfId="0" applyFill="1" applyBorder="1" applyProtection="1">
      <protection hidden="1"/>
    </xf>
    <xf numFmtId="4" fontId="0" fillId="0" borderId="14" xfId="0" applyNumberFormat="1" applyFill="1" applyBorder="1" applyProtection="1">
      <protection hidden="1"/>
    </xf>
    <xf numFmtId="4" fontId="0" fillId="0" borderId="59" xfId="0" applyNumberFormat="1" applyFill="1" applyBorder="1" applyAlignment="1" applyProtection="1">
      <alignment horizontal="right"/>
      <protection hidden="1"/>
    </xf>
    <xf numFmtId="4" fontId="0" fillId="0" borderId="70" xfId="0" applyNumberFormat="1" applyFill="1" applyBorder="1" applyProtection="1">
      <protection hidden="1"/>
    </xf>
    <xf numFmtId="0" fontId="0" fillId="0" borderId="71" xfId="0" applyFill="1" applyBorder="1" applyProtection="1">
      <protection hidden="1"/>
    </xf>
    <xf numFmtId="4" fontId="0" fillId="0" borderId="72" xfId="0" applyNumberFormat="1" applyFill="1" applyBorder="1" applyProtection="1">
      <protection hidden="1"/>
    </xf>
    <xf numFmtId="4" fontId="0" fillId="0" borderId="60" xfId="0" applyNumberFormat="1" applyFill="1" applyBorder="1" applyAlignment="1" applyProtection="1">
      <alignment horizontal="right"/>
      <protection hidden="1"/>
    </xf>
    <xf numFmtId="4" fontId="0" fillId="0" borderId="73" xfId="0" applyNumberFormat="1" applyFill="1" applyBorder="1" applyProtection="1">
      <protection hidden="1"/>
    </xf>
    <xf numFmtId="0" fontId="5" fillId="0" borderId="74" xfId="0" applyFont="1" applyFill="1" applyBorder="1" applyProtection="1">
      <protection hidden="1"/>
    </xf>
    <xf numFmtId="0" fontId="9" fillId="0" borderId="75" xfId="0" applyFont="1" applyFill="1" applyBorder="1" applyProtection="1">
      <protection hidden="1"/>
    </xf>
    <xf numFmtId="4" fontId="9" fillId="0" borderId="76" xfId="0" applyNumberFormat="1" applyFont="1" applyFill="1" applyBorder="1" applyProtection="1">
      <protection hidden="1"/>
    </xf>
    <xf numFmtId="4" fontId="9" fillId="0" borderId="77" xfId="0" applyNumberFormat="1" applyFont="1" applyFill="1" applyBorder="1" applyProtection="1">
      <protection hidden="1"/>
    </xf>
    <xf numFmtId="4" fontId="9" fillId="0" borderId="78" xfId="0" applyNumberFormat="1" applyFont="1" applyFill="1" applyBorder="1" applyProtection="1">
      <protection hidden="1"/>
    </xf>
    <xf numFmtId="4" fontId="9" fillId="0" borderId="79" xfId="0" applyNumberFormat="1" applyFont="1" applyFill="1" applyBorder="1" applyProtection="1">
      <protection hidden="1"/>
    </xf>
    <xf numFmtId="0" fontId="1" fillId="0" borderId="0" xfId="1" applyFill="1" applyProtection="1">
      <protection hidden="1"/>
    </xf>
    <xf numFmtId="0" fontId="11" fillId="0" borderId="0" xfId="1" applyFont="1" applyFill="1" applyProtection="1">
      <protection hidden="1"/>
    </xf>
    <xf numFmtId="0" fontId="13" fillId="0" borderId="0" xfId="1" applyFont="1" applyFill="1" applyAlignment="1" applyProtection="1">
      <alignment shrinkToFit="1"/>
      <protection hidden="1"/>
    </xf>
    <xf numFmtId="0" fontId="1" fillId="0" borderId="0" xfId="1" applyFill="1" applyAlignment="1" applyProtection="1">
      <alignment horizontal="left" shrinkToFit="1"/>
      <protection hidden="1"/>
    </xf>
    <xf numFmtId="0" fontId="8" fillId="0" borderId="0" xfId="1" applyFont="1" applyFill="1" applyBorder="1" applyProtection="1">
      <protection hidden="1"/>
    </xf>
    <xf numFmtId="0" fontId="1" fillId="0" borderId="0" xfId="1" applyFill="1" applyBorder="1" applyProtection="1">
      <protection hidden="1"/>
    </xf>
    <xf numFmtId="4" fontId="0" fillId="0" borderId="80" xfId="0" applyNumberFormat="1" applyBorder="1" applyProtection="1">
      <protection hidden="1"/>
    </xf>
    <xf numFmtId="4" fontId="0" fillId="0" borderId="14" xfId="0" applyNumberFormat="1" applyBorder="1" applyProtection="1">
      <protection hidden="1"/>
    </xf>
    <xf numFmtId="4" fontId="1" fillId="0" borderId="0" xfId="0" applyNumberFormat="1" applyFont="1" applyFill="1" applyProtection="1">
      <protection hidden="1"/>
    </xf>
    <xf numFmtId="4" fontId="1" fillId="0" borderId="0" xfId="0" applyNumberFormat="1" applyFont="1" applyFill="1"/>
    <xf numFmtId="0" fontId="11" fillId="0" borderId="0" xfId="0" applyFont="1" applyFill="1" applyAlignment="1" applyProtection="1">
      <protection hidden="1"/>
    </xf>
    <xf numFmtId="0" fontId="2" fillId="0" borderId="0" xfId="1" applyFont="1" applyFill="1" applyProtection="1">
      <protection hidden="1"/>
    </xf>
    <xf numFmtId="0" fontId="1" fillId="0" borderId="0" xfId="1" applyFont="1" applyFill="1" applyProtection="1">
      <protection hidden="1"/>
    </xf>
    <xf numFmtId="0" fontId="13" fillId="0" borderId="0" xfId="1" applyFont="1" applyFill="1" applyBorder="1" applyAlignment="1" applyProtection="1">
      <alignment horizontal="center" vertical="center"/>
      <protection hidden="1"/>
    </xf>
    <xf numFmtId="0" fontId="15" fillId="0" borderId="0" xfId="1" applyFont="1" applyFill="1" applyBorder="1" applyAlignment="1" applyProtection="1">
      <alignment horizontal="right"/>
      <protection hidden="1"/>
    </xf>
    <xf numFmtId="0" fontId="1" fillId="0" borderId="0" xfId="1" applyFont="1" applyFill="1" applyBorder="1" applyAlignment="1" applyProtection="1">
      <alignment horizontal="center"/>
      <protection hidden="1"/>
    </xf>
    <xf numFmtId="0" fontId="1" fillId="0" borderId="0" xfId="1" applyFont="1" applyFill="1"/>
    <xf numFmtId="0" fontId="1" fillId="0" borderId="0" xfId="1" applyFont="1" applyFill="1" applyBorder="1" applyProtection="1">
      <protection hidden="1"/>
    </xf>
    <xf numFmtId="0" fontId="1" fillId="0" borderId="0" xfId="1" applyFont="1" applyFill="1" applyBorder="1" applyAlignment="1" applyProtection="1">
      <alignment horizontal="right" shrinkToFit="1"/>
      <protection hidden="1"/>
    </xf>
    <xf numFmtId="0" fontId="1" fillId="0" borderId="0" xfId="1" applyFont="1" applyFill="1" applyBorder="1" applyAlignment="1" applyProtection="1">
      <alignment horizontal="center" shrinkToFit="1"/>
      <protection hidden="1"/>
    </xf>
    <xf numFmtId="0" fontId="8" fillId="0" borderId="0" xfId="1" applyFont="1" applyFill="1" applyAlignment="1" applyProtection="1">
      <alignment horizontal="right"/>
      <protection hidden="1"/>
    </xf>
    <xf numFmtId="0" fontId="1" fillId="0" borderId="0" xfId="1" applyFont="1" applyFill="1" applyAlignment="1" applyProtection="1">
      <alignment horizontal="right"/>
      <protection hidden="1"/>
    </xf>
    <xf numFmtId="0" fontId="1" fillId="0" borderId="0" xfId="1" applyFont="1" applyFill="1" applyAlignment="1">
      <alignment horizontal="right"/>
    </xf>
    <xf numFmtId="0" fontId="12" fillId="0" borderId="0" xfId="1" applyFont="1" applyFill="1" applyBorder="1" applyProtection="1">
      <protection hidden="1"/>
    </xf>
    <xf numFmtId="0" fontId="13" fillId="0" borderId="0" xfId="1" applyFont="1" applyFill="1" applyProtection="1">
      <protection hidden="1"/>
    </xf>
    <xf numFmtId="0" fontId="14" fillId="0" borderId="0" xfId="1" applyFont="1" applyFill="1" applyBorder="1" applyProtection="1">
      <protection hidden="1"/>
    </xf>
    <xf numFmtId="0" fontId="7" fillId="0" borderId="0" xfId="1" applyFont="1" applyFill="1" applyBorder="1" applyProtection="1">
      <protection hidden="1"/>
    </xf>
    <xf numFmtId="0" fontId="19" fillId="0" borderId="0" xfId="1" applyFont="1" applyFill="1" applyBorder="1" applyProtection="1">
      <protection hidden="1"/>
    </xf>
    <xf numFmtId="4" fontId="1" fillId="0" borderId="0" xfId="1" applyNumberFormat="1" applyFont="1" applyFill="1" applyBorder="1" applyAlignment="1" applyProtection="1">
      <alignment shrinkToFit="1"/>
      <protection hidden="1"/>
    </xf>
    <xf numFmtId="4" fontId="1" fillId="0" borderId="0" xfId="1" applyNumberFormat="1" applyFont="1" applyFill="1" applyAlignment="1" applyProtection="1">
      <alignment shrinkToFit="1"/>
      <protection hidden="1"/>
    </xf>
    <xf numFmtId="4" fontId="23" fillId="0" borderId="0" xfId="1" applyNumberFormat="1" applyFont="1" applyFill="1" applyBorder="1" applyAlignment="1" applyProtection="1">
      <alignment shrinkToFit="1"/>
      <protection hidden="1"/>
    </xf>
    <xf numFmtId="0" fontId="17" fillId="0" borderId="0" xfId="1" applyFont="1" applyFill="1" applyBorder="1" applyProtection="1">
      <protection hidden="1"/>
    </xf>
    <xf numFmtId="0" fontId="5" fillId="0" borderId="0" xfId="1" applyFont="1" applyFill="1" applyBorder="1" applyProtection="1">
      <protection hidden="1"/>
    </xf>
    <xf numFmtId="4" fontId="23" fillId="0" borderId="0" xfId="1" applyNumberFormat="1" applyFont="1" applyFill="1" applyAlignment="1" applyProtection="1">
      <alignment shrinkToFit="1"/>
      <protection hidden="1"/>
    </xf>
    <xf numFmtId="4" fontId="2" fillId="0" borderId="0" xfId="1" applyNumberFormat="1" applyFont="1" applyFill="1" applyBorder="1" applyAlignment="1" applyProtection="1">
      <alignment shrinkToFit="1"/>
      <protection hidden="1"/>
    </xf>
    <xf numFmtId="0" fontId="5" fillId="0" borderId="0" xfId="1" applyFont="1" applyFill="1" applyBorder="1" applyProtection="1"/>
    <xf numFmtId="0" fontId="5" fillId="0" borderId="0" xfId="1" applyFont="1" applyFill="1" applyBorder="1"/>
    <xf numFmtId="4" fontId="5" fillId="0" borderId="0" xfId="1" applyNumberFormat="1" applyFont="1" applyFill="1" applyBorder="1" applyAlignment="1" applyProtection="1">
      <alignment shrinkToFit="1"/>
      <protection hidden="1"/>
    </xf>
    <xf numFmtId="0" fontId="19" fillId="0" borderId="0" xfId="1" applyFont="1" applyFill="1" applyBorder="1" applyProtection="1"/>
    <xf numFmtId="4" fontId="5" fillId="0" borderId="0" xfId="1" applyNumberFormat="1" applyFont="1" applyFill="1" applyBorder="1"/>
    <xf numFmtId="0" fontId="10" fillId="0" borderId="0" xfId="1" applyFont="1" applyFill="1" applyBorder="1" applyProtection="1"/>
    <xf numFmtId="4" fontId="9" fillId="0" borderId="0" xfId="1" applyNumberFormat="1" applyFont="1" applyFill="1" applyBorder="1" applyAlignment="1" applyProtection="1">
      <alignment shrinkToFit="1"/>
      <protection hidden="1"/>
    </xf>
    <xf numFmtId="4" fontId="8" fillId="0" borderId="0" xfId="1" applyNumberFormat="1" applyFont="1" applyFill="1" applyBorder="1" applyAlignment="1" applyProtection="1">
      <alignment shrinkToFit="1"/>
      <protection hidden="1"/>
    </xf>
    <xf numFmtId="0" fontId="39" fillId="0" borderId="0" xfId="1" applyFont="1" applyFill="1" applyBorder="1" applyProtection="1"/>
    <xf numFmtId="0" fontId="13" fillId="0" borderId="0" xfId="1" applyFont="1" applyFill="1"/>
    <xf numFmtId="4" fontId="13" fillId="0" borderId="0" xfId="1" applyNumberFormat="1" applyFont="1" applyFill="1" applyBorder="1" applyAlignment="1" applyProtection="1">
      <alignment shrinkToFit="1"/>
      <protection hidden="1"/>
    </xf>
    <xf numFmtId="4" fontId="13" fillId="0" borderId="0" xfId="1" applyNumberFormat="1" applyFont="1" applyFill="1" applyProtection="1">
      <protection hidden="1"/>
    </xf>
    <xf numFmtId="0" fontId="39" fillId="0" borderId="0" xfId="1" applyFont="1" applyFill="1" applyBorder="1" applyProtection="1">
      <protection hidden="1"/>
    </xf>
    <xf numFmtId="0" fontId="1" fillId="0" borderId="0" xfId="1" applyFont="1" applyFill="1" applyBorder="1" applyProtection="1">
      <protection locked="0"/>
    </xf>
    <xf numFmtId="4" fontId="30" fillId="0" borderId="0" xfId="1" applyNumberFormat="1" applyFont="1" applyFill="1" applyBorder="1" applyAlignment="1" applyProtection="1">
      <alignment shrinkToFit="1"/>
      <protection hidden="1"/>
    </xf>
    <xf numFmtId="0" fontId="12" fillId="0" borderId="0" xfId="1" applyFont="1" applyFill="1" applyBorder="1" applyProtection="1"/>
    <xf numFmtId="0" fontId="40" fillId="0" borderId="0" xfId="1" applyFont="1" applyFill="1" applyBorder="1" applyProtection="1"/>
    <xf numFmtId="0" fontId="20" fillId="0" borderId="0" xfId="1" applyFont="1" applyFill="1" applyBorder="1" applyProtection="1"/>
    <xf numFmtId="0" fontId="22" fillId="0" borderId="0" xfId="1" applyFont="1" applyFill="1" applyBorder="1" applyAlignment="1" applyProtection="1">
      <alignment horizontal="right"/>
    </xf>
    <xf numFmtId="0" fontId="22" fillId="0" borderId="0" xfId="1" applyFont="1" applyFill="1" applyBorder="1" applyProtection="1"/>
    <xf numFmtId="4" fontId="22" fillId="0" borderId="0" xfId="1" applyNumberFormat="1" applyFont="1" applyFill="1" applyBorder="1" applyAlignment="1" applyProtection="1">
      <alignment shrinkToFit="1"/>
      <protection hidden="1"/>
    </xf>
    <xf numFmtId="0" fontId="13" fillId="0" borderId="0" xfId="1" applyFont="1" applyFill="1" applyBorder="1" applyProtection="1"/>
    <xf numFmtId="0" fontId="26" fillId="0" borderId="0" xfId="1" applyFont="1" applyFill="1" applyBorder="1" applyProtection="1"/>
    <xf numFmtId="0" fontId="30" fillId="0" borderId="0" xfId="1" applyFont="1" applyFill="1" applyBorder="1" applyAlignment="1" applyProtection="1"/>
    <xf numFmtId="0" fontId="1" fillId="0" borderId="0" xfId="1" applyFont="1" applyFill="1" applyBorder="1" applyAlignment="1" applyProtection="1">
      <alignment vertical="top" wrapText="1" shrinkToFit="1"/>
      <protection locked="0"/>
    </xf>
    <xf numFmtId="4" fontId="39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ont="1" applyFill="1" applyAlignment="1">
      <alignment vertical="top" wrapText="1" shrinkToFit="1"/>
    </xf>
    <xf numFmtId="0" fontId="15" fillId="0" borderId="0" xfId="1" applyFont="1" applyFill="1" applyBorder="1" applyProtection="1">
      <protection hidden="1"/>
    </xf>
    <xf numFmtId="4" fontId="27" fillId="0" borderId="0" xfId="1" applyNumberFormat="1" applyFont="1" applyFill="1" applyBorder="1" applyProtection="1">
      <protection hidden="1"/>
    </xf>
    <xf numFmtId="0" fontId="1" fillId="0" borderId="0" xfId="1" applyFont="1" applyFill="1" applyBorder="1" applyAlignment="1" applyProtection="1">
      <alignment shrinkToFit="1"/>
      <protection hidden="1"/>
    </xf>
    <xf numFmtId="0" fontId="1" fillId="0" borderId="0" xfId="1" applyFont="1" applyFill="1" applyBorder="1" applyAlignment="1" applyProtection="1">
      <alignment horizontal="right" indent="4"/>
      <protection locked="0"/>
    </xf>
    <xf numFmtId="0" fontId="1" fillId="0" borderId="0" xfId="1" applyFont="1" applyFill="1" applyBorder="1" applyAlignment="1" applyProtection="1">
      <alignment horizontal="left" indent="2"/>
      <protection hidden="1"/>
    </xf>
    <xf numFmtId="0" fontId="20" fillId="0" borderId="0" xfId="1" applyFont="1" applyFill="1" applyBorder="1" applyProtection="1">
      <protection hidden="1"/>
    </xf>
    <xf numFmtId="4" fontId="1" fillId="0" borderId="0" xfId="1" applyNumberFormat="1" applyFont="1" applyFill="1" applyBorder="1" applyProtection="1">
      <protection hidden="1"/>
    </xf>
    <xf numFmtId="0" fontId="1" fillId="0" borderId="0" xfId="1" applyFont="1" applyAlignment="1" applyProtection="1">
      <alignment horizontal="center"/>
      <protection hidden="1"/>
    </xf>
    <xf numFmtId="10" fontId="1" fillId="0" borderId="0" xfId="1" applyNumberFormat="1" applyFont="1" applyFill="1" applyBorder="1" applyAlignment="1" applyProtection="1">
      <alignment horizontal="right" indent="4"/>
      <protection locked="0"/>
    </xf>
    <xf numFmtId="0" fontId="9" fillId="0" borderId="0" xfId="1" applyFont="1" applyFill="1" applyBorder="1" applyProtection="1">
      <protection hidden="1"/>
    </xf>
    <xf numFmtId="10" fontId="1" fillId="0" borderId="0" xfId="1" applyNumberFormat="1" applyFill="1" applyBorder="1" applyAlignment="1" applyProtection="1">
      <alignment horizontal="right" indent="4" shrinkToFit="1"/>
      <protection locked="0"/>
    </xf>
    <xf numFmtId="0" fontId="1" fillId="0" borderId="0" xfId="1" applyFont="1" applyFill="1" applyBorder="1" applyAlignment="1" applyProtection="1">
      <alignment vertical="top"/>
      <protection hidden="1"/>
    </xf>
    <xf numFmtId="4" fontId="2" fillId="0" borderId="0" xfId="1" applyNumberFormat="1" applyFont="1" applyFill="1" applyBorder="1" applyProtection="1">
      <protection hidden="1"/>
    </xf>
    <xf numFmtId="0" fontId="5" fillId="0" borderId="2" xfId="1" applyFont="1" applyBorder="1" applyProtection="1">
      <protection hidden="1"/>
    </xf>
    <xf numFmtId="0" fontId="1" fillId="0" borderId="3" xfId="1" applyBorder="1" applyProtection="1">
      <protection hidden="1"/>
    </xf>
    <xf numFmtId="0" fontId="36" fillId="0" borderId="3" xfId="1" applyFont="1" applyBorder="1" applyProtection="1">
      <protection hidden="1"/>
    </xf>
    <xf numFmtId="0" fontId="1" fillId="0" borderId="2" xfId="1" applyFont="1" applyBorder="1" applyAlignment="1" applyProtection="1">
      <alignment horizontal="center"/>
      <protection hidden="1"/>
    </xf>
    <xf numFmtId="0" fontId="1" fillId="0" borderId="42" xfId="1" applyFont="1" applyBorder="1" applyAlignment="1" applyProtection="1">
      <alignment horizontal="center"/>
      <protection hidden="1"/>
    </xf>
    <xf numFmtId="0" fontId="1" fillId="0" borderId="54" xfId="1" applyFont="1" applyBorder="1" applyAlignment="1" applyProtection="1">
      <alignment horizontal="center"/>
      <protection hidden="1"/>
    </xf>
    <xf numFmtId="0" fontId="1" fillId="0" borderId="54" xfId="1" applyFont="1" applyBorder="1" applyAlignment="1" applyProtection="1">
      <alignment horizontal="left"/>
      <protection hidden="1"/>
    </xf>
    <xf numFmtId="0" fontId="1" fillId="0" borderId="4" xfId="1" applyFont="1" applyBorder="1" applyAlignment="1" applyProtection="1">
      <alignment horizontal="left"/>
      <protection hidden="1"/>
    </xf>
    <xf numFmtId="0" fontId="1" fillId="0" borderId="7" xfId="1" applyBorder="1" applyProtection="1">
      <protection hidden="1"/>
    </xf>
    <xf numFmtId="0" fontId="1" fillId="0" borderId="7" xfId="1" applyFont="1" applyBorder="1" applyProtection="1">
      <protection hidden="1"/>
    </xf>
    <xf numFmtId="0" fontId="1" fillId="0" borderId="55" xfId="1" applyFont="1" applyBorder="1" applyProtection="1">
      <protection hidden="1"/>
    </xf>
    <xf numFmtId="14" fontId="1" fillId="0" borderId="55" xfId="1" applyNumberFormat="1" applyFont="1" applyBorder="1" applyAlignment="1" applyProtection="1">
      <alignment horizontal="right"/>
      <protection hidden="1"/>
    </xf>
    <xf numFmtId="14" fontId="1" fillId="0" borderId="6" xfId="1" applyNumberFormat="1" applyFont="1" applyBorder="1" applyAlignment="1" applyProtection="1">
      <alignment horizontal="right"/>
      <protection hidden="1"/>
    </xf>
    <xf numFmtId="0" fontId="1" fillId="0" borderId="55" xfId="1" applyFont="1" applyBorder="1" applyAlignment="1" applyProtection="1">
      <alignment horizontal="center"/>
      <protection hidden="1"/>
    </xf>
    <xf numFmtId="0" fontId="1" fillId="0" borderId="6" xfId="1" applyFont="1" applyBorder="1" applyProtection="1">
      <protection hidden="1"/>
    </xf>
    <xf numFmtId="0" fontId="1" fillId="0" borderId="9" xfId="1" applyBorder="1" applyProtection="1">
      <protection hidden="1"/>
    </xf>
    <xf numFmtId="0" fontId="1" fillId="0" borderId="10" xfId="1" applyBorder="1" applyProtection="1">
      <protection hidden="1"/>
    </xf>
    <xf numFmtId="0" fontId="1" fillId="0" borderId="21" xfId="1" applyBorder="1" applyProtection="1">
      <protection hidden="1"/>
    </xf>
    <xf numFmtId="0" fontId="1" fillId="0" borderId="8" xfId="1" applyBorder="1" applyProtection="1">
      <protection hidden="1"/>
    </xf>
    <xf numFmtId="0" fontId="1" fillId="0" borderId="11" xfId="1" applyBorder="1" applyProtection="1">
      <protection hidden="1"/>
    </xf>
    <xf numFmtId="0" fontId="1" fillId="0" borderId="22" xfId="1" applyFill="1" applyBorder="1" applyProtection="1">
      <protection hidden="1"/>
    </xf>
    <xf numFmtId="0" fontId="1" fillId="0" borderId="23" xfId="1" applyFill="1" applyBorder="1" applyProtection="1">
      <protection hidden="1"/>
    </xf>
    <xf numFmtId="4" fontId="1" fillId="0" borderId="22" xfId="1" applyNumberFormat="1" applyFill="1" applyBorder="1" applyProtection="1">
      <protection hidden="1"/>
    </xf>
    <xf numFmtId="4" fontId="1" fillId="0" borderId="24" xfId="1" applyNumberFormat="1" applyFill="1" applyBorder="1" applyAlignment="1" applyProtection="1">
      <alignment horizontal="right"/>
      <protection hidden="1"/>
    </xf>
    <xf numFmtId="4" fontId="1" fillId="0" borderId="24" xfId="1" applyNumberFormat="1" applyFill="1" applyBorder="1" applyProtection="1">
      <protection hidden="1"/>
    </xf>
    <xf numFmtId="4" fontId="1" fillId="0" borderId="25" xfId="1" applyNumberFormat="1" applyFill="1" applyBorder="1" applyProtection="1">
      <protection hidden="1"/>
    </xf>
    <xf numFmtId="0" fontId="1" fillId="0" borderId="26" xfId="1" applyFill="1" applyBorder="1" applyProtection="1">
      <protection hidden="1"/>
    </xf>
    <xf numFmtId="0" fontId="1" fillId="0" borderId="27" xfId="1" applyFill="1" applyBorder="1" applyProtection="1">
      <protection hidden="1"/>
    </xf>
    <xf numFmtId="4" fontId="1" fillId="0" borderId="26" xfId="1" applyNumberFormat="1" applyFill="1" applyBorder="1" applyProtection="1">
      <protection hidden="1"/>
    </xf>
    <xf numFmtId="4" fontId="1" fillId="0" borderId="28" xfId="1" applyNumberFormat="1" applyFill="1" applyBorder="1" applyAlignment="1" applyProtection="1">
      <alignment horizontal="right"/>
      <protection hidden="1"/>
    </xf>
    <xf numFmtId="4" fontId="1" fillId="0" borderId="28" xfId="1" applyNumberFormat="1" applyFill="1" applyBorder="1" applyProtection="1">
      <protection hidden="1"/>
    </xf>
    <xf numFmtId="4" fontId="1" fillId="0" borderId="81" xfId="1" applyNumberFormat="1" applyFill="1" applyBorder="1" applyProtection="1">
      <protection hidden="1"/>
    </xf>
    <xf numFmtId="0" fontId="5" fillId="0" borderId="9" xfId="1" applyFont="1" applyFill="1" applyBorder="1" applyProtection="1">
      <protection hidden="1"/>
    </xf>
    <xf numFmtId="0" fontId="9" fillId="0" borderId="10" xfId="1" applyFont="1" applyFill="1" applyBorder="1" applyProtection="1">
      <protection hidden="1"/>
    </xf>
    <xf numFmtId="4" fontId="9" fillId="0" borderId="9" xfId="1" applyNumberFormat="1" applyFont="1" applyFill="1" applyBorder="1" applyProtection="1">
      <protection hidden="1"/>
    </xf>
    <xf numFmtId="0" fontId="30" fillId="0" borderId="6" xfId="0" applyFont="1" applyFill="1" applyBorder="1"/>
    <xf numFmtId="0" fontId="1" fillId="0" borderId="1" xfId="0" applyFont="1" applyFill="1" applyBorder="1"/>
    <xf numFmtId="0" fontId="1" fillId="0" borderId="13" xfId="0" applyFont="1" applyFill="1" applyBorder="1"/>
    <xf numFmtId="0" fontId="1" fillId="0" borderId="19" xfId="0" applyNumberFormat="1" applyFont="1" applyFill="1" applyBorder="1"/>
    <xf numFmtId="0" fontId="1" fillId="0" borderId="6" xfId="0" applyFont="1" applyFill="1" applyBorder="1"/>
    <xf numFmtId="0" fontId="1" fillId="0" borderId="38" xfId="0" applyNumberFormat="1" applyFont="1" applyFill="1" applyBorder="1"/>
    <xf numFmtId="0" fontId="1" fillId="0" borderId="1" xfId="0" quotePrefix="1" applyNumberFormat="1" applyFont="1" applyFill="1" applyBorder="1"/>
    <xf numFmtId="0" fontId="1" fillId="0" borderId="38" xfId="0" quotePrefix="1" applyNumberFormat="1" applyFont="1" applyFill="1" applyBorder="1"/>
    <xf numFmtId="0" fontId="1" fillId="0" borderId="1" xfId="0" applyNumberFormat="1" applyFont="1" applyFill="1" applyBorder="1"/>
    <xf numFmtId="0" fontId="1" fillId="0" borderId="20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9" xfId="0" applyFont="1" applyFill="1" applyBorder="1"/>
    <xf numFmtId="0" fontId="1" fillId="0" borderId="38" xfId="0" applyFont="1" applyFill="1" applyBorder="1"/>
    <xf numFmtId="0" fontId="1" fillId="0" borderId="16" xfId="0" applyFont="1" applyFill="1" applyBorder="1"/>
    <xf numFmtId="0" fontId="1" fillId="0" borderId="19" xfId="0" applyNumberFormat="1" applyFont="1" applyFill="1" applyBorder="1" applyAlignment="1">
      <alignment wrapText="1"/>
    </xf>
    <xf numFmtId="0" fontId="1" fillId="0" borderId="38" xfId="0" applyNumberFormat="1" applyFont="1" applyFill="1" applyBorder="1" applyAlignment="1">
      <alignment wrapText="1"/>
    </xf>
    <xf numFmtId="0" fontId="1" fillId="0" borderId="20" xfId="0" applyFont="1" applyFill="1" applyBorder="1" applyAlignment="1">
      <alignment wrapText="1"/>
    </xf>
    <xf numFmtId="0" fontId="1" fillId="0" borderId="1" xfId="0" applyNumberFormat="1" applyFont="1" applyFill="1" applyBorder="1" applyAlignment="1">
      <alignment wrapText="1"/>
    </xf>
    <xf numFmtId="0" fontId="1" fillId="0" borderId="20" xfId="0" applyFont="1" applyFill="1" applyBorder="1" applyAlignment="1"/>
    <xf numFmtId="0" fontId="1" fillId="0" borderId="41" xfId="0" applyFont="1" applyFill="1" applyBorder="1"/>
    <xf numFmtId="0" fontId="1" fillId="0" borderId="39" xfId="0" applyFont="1" applyFill="1" applyBorder="1"/>
    <xf numFmtId="0" fontId="1" fillId="0" borderId="19" xfId="0" applyFont="1" applyFill="1" applyBorder="1" applyAlignment="1">
      <alignment wrapText="1"/>
    </xf>
    <xf numFmtId="0" fontId="1" fillId="0" borderId="38" xfId="0" applyFont="1" applyFill="1" applyBorder="1" applyAlignment="1">
      <alignment wrapText="1"/>
    </xf>
    <xf numFmtId="0" fontId="1" fillId="0" borderId="1" xfId="0" applyNumberFormat="1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4" fontId="10" fillId="0" borderId="6" xfId="0" applyNumberFormat="1" applyFont="1" applyFill="1" applyBorder="1"/>
    <xf numFmtId="4" fontId="10" fillId="0" borderId="44" xfId="0" applyNumberFormat="1" applyFont="1" applyFill="1" applyBorder="1"/>
    <xf numFmtId="4" fontId="10" fillId="0" borderId="40" xfId="0" applyNumberFormat="1" applyFont="1" applyFill="1" applyBorder="1"/>
    <xf numFmtId="4" fontId="10" fillId="0" borderId="45" xfId="0" applyNumberFormat="1" applyFont="1" applyFill="1" applyBorder="1"/>
    <xf numFmtId="4" fontId="10" fillId="0" borderId="18" xfId="0" applyNumberFormat="1" applyFont="1" applyFill="1" applyBorder="1"/>
    <xf numFmtId="0" fontId="21" fillId="0" borderId="2" xfId="0" applyFont="1" applyFill="1" applyBorder="1"/>
    <xf numFmtId="0" fontId="21" fillId="0" borderId="3" xfId="0" applyFont="1" applyFill="1" applyBorder="1"/>
    <xf numFmtId="0" fontId="22" fillId="0" borderId="3" xfId="0" applyFont="1" applyFill="1" applyBorder="1"/>
    <xf numFmtId="0" fontId="9" fillId="0" borderId="7" xfId="0" applyFont="1" applyFill="1" applyBorder="1"/>
    <xf numFmtId="0" fontId="9" fillId="0" borderId="0" xfId="0" applyFont="1" applyFill="1" applyBorder="1"/>
    <xf numFmtId="0" fontId="30" fillId="0" borderId="0" xfId="0" applyFont="1" applyFill="1" applyBorder="1"/>
    <xf numFmtId="4" fontId="41" fillId="0" borderId="7" xfId="0" applyNumberFormat="1" applyFont="1" applyFill="1" applyBorder="1"/>
    <xf numFmtId="4" fontId="41" fillId="0" borderId="0" xfId="0" applyNumberFormat="1" applyFont="1" applyFill="1" applyBorder="1"/>
    <xf numFmtId="4" fontId="41" fillId="0" borderId="6" xfId="0" applyNumberFormat="1" applyFont="1" applyFill="1" applyBorder="1"/>
    <xf numFmtId="0" fontId="21" fillId="0" borderId="9" xfId="0" applyFont="1" applyFill="1" applyBorder="1"/>
    <xf numFmtId="0" fontId="21" fillId="0" borderId="10" xfId="0" applyFont="1" applyFill="1" applyBorder="1"/>
    <xf numFmtId="4" fontId="34" fillId="0" borderId="9" xfId="0" applyNumberFormat="1" applyFont="1" applyFill="1" applyBorder="1"/>
    <xf numFmtId="0" fontId="34" fillId="0" borderId="10" xfId="0" applyFont="1" applyFill="1" applyBorder="1"/>
    <xf numFmtId="4" fontId="0" fillId="0" borderId="10" xfId="0" applyNumberFormat="1" applyFill="1" applyBorder="1"/>
    <xf numFmtId="2" fontId="0" fillId="0" borderId="3" xfId="0" applyNumberFormat="1" applyFill="1" applyBorder="1"/>
    <xf numFmtId="4" fontId="43" fillId="0" borderId="46" xfId="0" applyNumberFormat="1" applyFont="1" applyFill="1" applyBorder="1"/>
    <xf numFmtId="2" fontId="0" fillId="0" borderId="84" xfId="0" applyNumberFormat="1" applyFill="1" applyBorder="1"/>
    <xf numFmtId="2" fontId="0" fillId="0" borderId="86" xfId="0" applyNumberFormat="1" applyFill="1" applyBorder="1"/>
    <xf numFmtId="4" fontId="9" fillId="0" borderId="21" xfId="1" applyNumberFormat="1" applyFont="1" applyFill="1" applyBorder="1" applyProtection="1">
      <protection hidden="1"/>
    </xf>
    <xf numFmtId="4" fontId="9" fillId="0" borderId="46" xfId="1" applyNumberFormat="1" applyFont="1" applyFill="1" applyBorder="1" applyProtection="1">
      <protection hidden="1"/>
    </xf>
    <xf numFmtId="0" fontId="1" fillId="0" borderId="0" xfId="1" applyBorder="1" applyProtection="1">
      <protection hidden="1"/>
    </xf>
    <xf numFmtId="0" fontId="1" fillId="0" borderId="0" xfId="0" applyFont="1" applyFill="1" applyAlignment="1" applyProtection="1">
      <alignment horizontal="right" vertical="center" shrinkToFit="1"/>
      <protection hidden="1"/>
    </xf>
    <xf numFmtId="0" fontId="35" fillId="0" borderId="0" xfId="0" applyFont="1" applyAlignment="1">
      <alignment wrapText="1"/>
    </xf>
    <xf numFmtId="4" fontId="41" fillId="0" borderId="85" xfId="0" applyNumberFormat="1" applyFont="1" applyFill="1" applyBorder="1"/>
    <xf numFmtId="4" fontId="41" fillId="0" borderId="87" xfId="0" applyNumberFormat="1" applyFont="1" applyFill="1" applyBorder="1"/>
    <xf numFmtId="4" fontId="10" fillId="0" borderId="0" xfId="0" applyNumberFormat="1" applyFont="1" applyFill="1"/>
    <xf numFmtId="0" fontId="35" fillId="0" borderId="0" xfId="0" applyFont="1" applyFill="1"/>
    <xf numFmtId="2" fontId="1" fillId="0" borderId="0" xfId="0" applyNumberFormat="1" applyFont="1" applyFill="1"/>
    <xf numFmtId="4" fontId="10" fillId="0" borderId="50" xfId="0" applyNumberFormat="1" applyFont="1" applyFill="1" applyBorder="1"/>
    <xf numFmtId="4" fontId="10" fillId="0" borderId="15" xfId="0" applyNumberFormat="1" applyFont="1" applyFill="1" applyBorder="1"/>
    <xf numFmtId="4" fontId="10" fillId="0" borderId="51" xfId="0" applyNumberFormat="1" applyFont="1" applyFill="1" applyBorder="1"/>
    <xf numFmtId="4" fontId="10" fillId="0" borderId="0" xfId="0" applyNumberFormat="1" applyFont="1" applyFill="1" applyBorder="1"/>
    <xf numFmtId="4" fontId="10" fillId="0" borderId="49" xfId="0" applyNumberFormat="1" applyFont="1" applyFill="1" applyBorder="1"/>
    <xf numFmtId="4" fontId="10" fillId="0" borderId="17" xfId="0" applyNumberFormat="1" applyFont="1" applyFill="1" applyBorder="1"/>
    <xf numFmtId="4" fontId="10" fillId="0" borderId="83" xfId="0" applyNumberFormat="1" applyFont="1" applyFill="1" applyBorder="1"/>
    <xf numFmtId="4" fontId="10" fillId="0" borderId="5" xfId="0" applyNumberFormat="1" applyFont="1" applyFill="1" applyBorder="1"/>
    <xf numFmtId="4" fontId="10" fillId="0" borderId="88" xfId="0" applyNumberFormat="1" applyFont="1" applyFill="1" applyBorder="1"/>
    <xf numFmtId="4" fontId="41" fillId="0" borderId="15" xfId="0" applyNumberFormat="1" applyFont="1" applyFill="1" applyBorder="1"/>
    <xf numFmtId="4" fontId="41" fillId="0" borderId="44" xfId="0" applyNumberFormat="1" applyFont="1" applyFill="1" applyBorder="1"/>
    <xf numFmtId="4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Border="1"/>
    <xf numFmtId="4" fontId="2" fillId="0" borderId="10" xfId="0" applyNumberFormat="1" applyFont="1" applyFill="1" applyBorder="1"/>
    <xf numFmtId="4" fontId="10" fillId="0" borderId="90" xfId="0" applyNumberFormat="1" applyFont="1" applyFill="1" applyBorder="1" applyAlignment="1">
      <alignment horizontal="right"/>
    </xf>
    <xf numFmtId="4" fontId="10" fillId="0" borderId="91" xfId="0" applyNumberFormat="1" applyFont="1" applyFill="1" applyBorder="1"/>
    <xf numFmtId="4" fontId="10" fillId="0" borderId="85" xfId="0" applyNumberFormat="1" applyFont="1" applyFill="1" applyBorder="1"/>
    <xf numFmtId="4" fontId="10" fillId="0" borderId="90" xfId="0" applyNumberFormat="1" applyFont="1" applyFill="1" applyBorder="1"/>
    <xf numFmtId="4" fontId="42" fillId="0" borderId="91" xfId="0" applyNumberFormat="1" applyFont="1" applyFill="1" applyBorder="1"/>
    <xf numFmtId="4" fontId="10" fillId="0" borderId="85" xfId="0" applyNumberFormat="1" applyFont="1" applyFill="1" applyBorder="1" applyAlignment="1"/>
    <xf numFmtId="2" fontId="10" fillId="0" borderId="90" xfId="0" applyNumberFormat="1" applyFont="1" applyFill="1" applyBorder="1"/>
    <xf numFmtId="2" fontId="10" fillId="0" borderId="91" xfId="0" applyNumberFormat="1" applyFont="1" applyFill="1" applyBorder="1"/>
    <xf numFmtId="2" fontId="10" fillId="0" borderId="85" xfId="0" applyNumberFormat="1" applyFont="1" applyFill="1" applyBorder="1"/>
    <xf numFmtId="0" fontId="10" fillId="0" borderId="85" xfId="0" applyFont="1" applyFill="1" applyBorder="1" applyAlignment="1">
      <alignment horizontal="left"/>
    </xf>
    <xf numFmtId="4" fontId="0" fillId="0" borderId="3" xfId="0" applyNumberFormat="1" applyFill="1" applyBorder="1"/>
    <xf numFmtId="4" fontId="10" fillId="0" borderId="92" xfId="0" applyNumberFormat="1" applyFont="1" applyFill="1" applyBorder="1"/>
    <xf numFmtId="4" fontId="10" fillId="0" borderId="43" xfId="0" applyNumberFormat="1" applyFont="1" applyFill="1" applyBorder="1"/>
    <xf numFmtId="4" fontId="10" fillId="0" borderId="55" xfId="0" applyNumberFormat="1" applyFont="1" applyFill="1" applyBorder="1" applyAlignment="1">
      <alignment horizontal="right"/>
    </xf>
    <xf numFmtId="4" fontId="10" fillId="0" borderId="93" xfId="0" applyNumberFormat="1" applyFont="1" applyFill="1" applyBorder="1" applyAlignment="1">
      <alignment horizontal="right"/>
    </xf>
    <xf numFmtId="4" fontId="10" fillId="0" borderId="94" xfId="0" applyNumberFormat="1" applyFont="1" applyFill="1" applyBorder="1"/>
    <xf numFmtId="4" fontId="10" fillId="0" borderId="94" xfId="0" applyNumberFormat="1" applyFont="1" applyFill="1" applyBorder="1" applyAlignment="1">
      <alignment horizontal="left"/>
    </xf>
    <xf numFmtId="4" fontId="10" fillId="0" borderId="94" xfId="0" applyNumberFormat="1" applyFont="1" applyFill="1" applyBorder="1" applyAlignment="1">
      <alignment horizontal="right"/>
    </xf>
    <xf numFmtId="4" fontId="42" fillId="0" borderId="94" xfId="0" applyNumberFormat="1" applyFont="1" applyFill="1" applyBorder="1" applyAlignment="1">
      <alignment horizontal="right"/>
    </xf>
    <xf numFmtId="4" fontId="42" fillId="0" borderId="55" xfId="0" applyNumberFormat="1" applyFont="1" applyFill="1" applyBorder="1" applyAlignment="1">
      <alignment horizontal="right"/>
    </xf>
    <xf numFmtId="4" fontId="10" fillId="0" borderId="55" xfId="0" applyNumberFormat="1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22" fillId="0" borderId="4" xfId="0" applyFont="1" applyFill="1" applyBorder="1"/>
    <xf numFmtId="0" fontId="22" fillId="0" borderId="11" xfId="0" applyFont="1" applyFill="1" applyBorder="1"/>
    <xf numFmtId="4" fontId="10" fillId="0" borderId="16" xfId="0" applyNumberFormat="1" applyFont="1" applyFill="1" applyBorder="1"/>
    <xf numFmtId="4" fontId="10" fillId="0" borderId="18" xfId="0" quotePrefix="1" applyNumberFormat="1" applyFont="1" applyFill="1" applyBorder="1"/>
    <xf numFmtId="4" fontId="10" fillId="0" borderId="18" xfId="0" applyNumberFormat="1" applyFont="1" applyFill="1" applyBorder="1" applyAlignment="1"/>
    <xf numFmtId="4" fontId="10" fillId="0" borderId="11" xfId="0" applyNumberFormat="1" applyFont="1" applyFill="1" applyBorder="1"/>
    <xf numFmtId="0" fontId="10" fillId="0" borderId="16" xfId="0" applyFont="1" applyFill="1" applyBorder="1" applyAlignment="1">
      <alignment horizontal="left"/>
    </xf>
    <xf numFmtId="0" fontId="10" fillId="0" borderId="92" xfId="0" applyFont="1" applyFill="1" applyBorder="1" applyAlignment="1">
      <alignment horizontal="left"/>
    </xf>
    <xf numFmtId="0" fontId="34" fillId="0" borderId="11" xfId="0" applyFont="1" applyFill="1" applyBorder="1"/>
    <xf numFmtId="8" fontId="1" fillId="0" borderId="0" xfId="0" applyNumberFormat="1" applyFont="1" applyFill="1"/>
    <xf numFmtId="0" fontId="1" fillId="0" borderId="39" xfId="0" applyFont="1" applyFill="1" applyBorder="1" applyAlignment="1">
      <alignment shrinkToFit="1"/>
    </xf>
    <xf numFmtId="0" fontId="2" fillId="0" borderId="31" xfId="0" applyFont="1" applyBorder="1"/>
    <xf numFmtId="0" fontId="2" fillId="0" borderId="32" xfId="0" applyFont="1" applyBorder="1"/>
    <xf numFmtId="0" fontId="2" fillId="0" borderId="3" xfId="0" applyFont="1" applyBorder="1"/>
    <xf numFmtId="0" fontId="2" fillId="0" borderId="0" xfId="0" applyFont="1"/>
    <xf numFmtId="0" fontId="2" fillId="0" borderId="4" xfId="0" applyFont="1" applyBorder="1"/>
    <xf numFmtId="0" fontId="2" fillId="0" borderId="51" xfId="0" applyFont="1" applyBorder="1"/>
    <xf numFmtId="0" fontId="23" fillId="0" borderId="82" xfId="0" applyFont="1" applyBorder="1"/>
    <xf numFmtId="0" fontId="30" fillId="0" borderId="6" xfId="0" applyFont="1" applyBorder="1"/>
    <xf numFmtId="0" fontId="23" fillId="0" borderId="6" xfId="0" applyFont="1" applyBorder="1" applyAlignment="1">
      <alignment horizontal="center"/>
    </xf>
    <xf numFmtId="0" fontId="41" fillId="0" borderId="0" xfId="0" applyFont="1" applyAlignment="1">
      <alignment vertical="top" wrapText="1"/>
    </xf>
    <xf numFmtId="0" fontId="41" fillId="0" borderId="0" xfId="0" applyFont="1" applyAlignment="1">
      <alignment vertical="top" wrapText="1" shrinkToFit="1"/>
    </xf>
    <xf numFmtId="0" fontId="41" fillId="0" borderId="0" xfId="0" applyFont="1" applyAlignment="1">
      <alignment wrapText="1"/>
    </xf>
    <xf numFmtId="0" fontId="2" fillId="0" borderId="33" xfId="0" applyFont="1" applyBorder="1"/>
    <xf numFmtId="0" fontId="23" fillId="0" borderId="34" xfId="0" applyFont="1" applyBorder="1"/>
    <xf numFmtId="0" fontId="30" fillId="0" borderId="10" xfId="0" applyFont="1" applyBorder="1"/>
    <xf numFmtId="0" fontId="30" fillId="0" borderId="11" xfId="0" applyFont="1" applyBorder="1"/>
    <xf numFmtId="0" fontId="1" fillId="0" borderId="11" xfId="0" applyFont="1" applyBorder="1"/>
    <xf numFmtId="0" fontId="10" fillId="0" borderId="96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62" xfId="0" applyFont="1" applyBorder="1" applyAlignment="1">
      <alignment horizontal="left" vertical="center"/>
    </xf>
    <xf numFmtId="0" fontId="10" fillId="0" borderId="61" xfId="0" applyFont="1" applyBorder="1" applyAlignment="1">
      <alignment horizontal="center"/>
    </xf>
    <xf numFmtId="0" fontId="1" fillId="0" borderId="105" xfId="0" applyFont="1" applyFill="1" applyBorder="1" applyAlignment="1">
      <alignment horizontal="left"/>
    </xf>
    <xf numFmtId="0" fontId="1" fillId="0" borderId="16" xfId="0" applyFont="1" applyFill="1" applyBorder="1" applyAlignment="1">
      <alignment horizontal="left"/>
    </xf>
    <xf numFmtId="4" fontId="10" fillId="0" borderId="50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8" xfId="0" applyFont="1" applyFill="1" applyBorder="1"/>
    <xf numFmtId="4" fontId="10" fillId="0" borderId="106" xfId="0" applyNumberFormat="1" applyFont="1" applyFill="1" applyBorder="1"/>
    <xf numFmtId="0" fontId="1" fillId="0" borderId="109" xfId="0" applyNumberFormat="1" applyFont="1" applyFill="1" applyBorder="1"/>
    <xf numFmtId="0" fontId="1" fillId="0" borderId="110" xfId="0" applyFont="1" applyFill="1" applyBorder="1"/>
    <xf numFmtId="4" fontId="10" fillId="0" borderId="111" xfId="0" applyNumberFormat="1" applyFont="1" applyFill="1" applyBorder="1"/>
    <xf numFmtId="4" fontId="10" fillId="0" borderId="112" xfId="0" applyNumberFormat="1" applyFont="1" applyFill="1" applyBorder="1"/>
    <xf numFmtId="4" fontId="10" fillId="0" borderId="110" xfId="0" applyNumberFormat="1" applyFont="1" applyFill="1" applyBorder="1"/>
    <xf numFmtId="4" fontId="10" fillId="0" borderId="113" xfId="0" applyNumberFormat="1" applyFont="1" applyFill="1" applyBorder="1" applyAlignment="1">
      <alignment horizontal="right"/>
    </xf>
    <xf numFmtId="4" fontId="10" fillId="0" borderId="75" xfId="0" applyNumberFormat="1" applyFont="1" applyFill="1" applyBorder="1"/>
    <xf numFmtId="4" fontId="10" fillId="0" borderId="114" xfId="0" applyNumberFormat="1" applyFont="1" applyFill="1" applyBorder="1"/>
    <xf numFmtId="4" fontId="10" fillId="0" borderId="115" xfId="0" applyNumberFormat="1" applyFont="1" applyFill="1" applyBorder="1"/>
    <xf numFmtId="4" fontId="10" fillId="0" borderId="107" xfId="0" applyNumberFormat="1" applyFont="1" applyFill="1" applyBorder="1"/>
    <xf numFmtId="4" fontId="10" fillId="0" borderId="51" xfId="0" applyNumberFormat="1" applyFont="1" applyFill="1" applyBorder="1" applyAlignment="1">
      <alignment horizontal="right"/>
    </xf>
    <xf numFmtId="0" fontId="1" fillId="0" borderId="75" xfId="0" applyFont="1" applyFill="1" applyBorder="1"/>
    <xf numFmtId="0" fontId="1" fillId="0" borderId="116" xfId="0" applyFont="1" applyFill="1" applyBorder="1"/>
    <xf numFmtId="2" fontId="10" fillId="0" borderId="114" xfId="0" applyNumberFormat="1" applyFont="1" applyFill="1" applyBorder="1"/>
    <xf numFmtId="0" fontId="0" fillId="0" borderId="75" xfId="0" applyFill="1" applyBorder="1"/>
    <xf numFmtId="4" fontId="0" fillId="0" borderId="75" xfId="0" applyNumberFormat="1" applyFill="1" applyBorder="1"/>
    <xf numFmtId="4" fontId="0" fillId="0" borderId="7" xfId="0" applyNumberFormat="1" applyFill="1" applyBorder="1"/>
    <xf numFmtId="0" fontId="0" fillId="0" borderId="6" xfId="0" applyFill="1" applyBorder="1"/>
    <xf numFmtId="0" fontId="23" fillId="0" borderId="7" xfId="0" applyFont="1" applyBorder="1" applyAlignment="1">
      <alignment horizontal="center"/>
    </xf>
    <xf numFmtId="0" fontId="1" fillId="0" borderId="9" xfId="0" applyFont="1" applyBorder="1"/>
    <xf numFmtId="4" fontId="10" fillId="0" borderId="7" xfId="0" applyNumberFormat="1" applyFont="1" applyFill="1" applyBorder="1"/>
    <xf numFmtId="4" fontId="10" fillId="0" borderId="95" xfId="0" applyNumberFormat="1" applyFont="1" applyFill="1" applyBorder="1"/>
    <xf numFmtId="4" fontId="10" fillId="0" borderId="106" xfId="0" applyNumberFormat="1" applyFont="1" applyFill="1" applyBorder="1" applyAlignment="1"/>
    <xf numFmtId="0" fontId="10" fillId="0" borderId="95" xfId="0" applyFont="1" applyFill="1" applyBorder="1" applyAlignment="1">
      <alignment horizontal="left"/>
    </xf>
    <xf numFmtId="4" fontId="10" fillId="0" borderId="9" xfId="0" applyNumberFormat="1" applyFont="1" applyFill="1" applyBorder="1"/>
    <xf numFmtId="0" fontId="2" fillId="0" borderId="42" xfId="0" applyFont="1" applyBorder="1" applyAlignment="1">
      <alignment horizontal="center"/>
    </xf>
    <xf numFmtId="0" fontId="23" fillId="0" borderId="43" xfId="0" applyFont="1" applyBorder="1" applyAlignment="1">
      <alignment horizontal="center"/>
    </xf>
    <xf numFmtId="0" fontId="1" fillId="0" borderId="21" xfId="0" applyFont="1" applyBorder="1"/>
    <xf numFmtId="4" fontId="10" fillId="0" borderId="89" xfId="0" applyNumberFormat="1" applyFont="1" applyFill="1" applyBorder="1"/>
    <xf numFmtId="4" fontId="10" fillId="0" borderId="89" xfId="0" applyNumberFormat="1" applyFont="1" applyFill="1" applyBorder="1" applyAlignment="1"/>
    <xf numFmtId="4" fontId="10" fillId="0" borderId="21" xfId="0" applyNumberFormat="1" applyFont="1" applyFill="1" applyBorder="1"/>
    <xf numFmtId="2" fontId="0" fillId="0" borderId="54" xfId="0" applyNumberFormat="1" applyFill="1" applyBorder="1"/>
    <xf numFmtId="4" fontId="41" fillId="0" borderId="94" xfId="0" applyNumberFormat="1" applyFont="1" applyFill="1" applyBorder="1"/>
    <xf numFmtId="4" fontId="41" fillId="0" borderId="8" xfId="0" applyNumberFormat="1" applyFont="1" applyFill="1" applyBorder="1"/>
    <xf numFmtId="2" fontId="10" fillId="0" borderId="40" xfId="0" applyNumberFormat="1" applyFont="1" applyFill="1" applyBorder="1"/>
    <xf numFmtId="2" fontId="10" fillId="0" borderId="43" xfId="0" applyNumberFormat="1" applyFont="1" applyFill="1" applyBorder="1"/>
    <xf numFmtId="0" fontId="0" fillId="0" borderId="2" xfId="0" applyFill="1" applyBorder="1"/>
    <xf numFmtId="2" fontId="0" fillId="0" borderId="4" xfId="0" applyNumberFormat="1" applyFill="1" applyBorder="1"/>
    <xf numFmtId="0" fontId="2" fillId="0" borderId="9" xfId="0" applyFont="1" applyFill="1" applyBorder="1" applyAlignment="1">
      <alignment horizontal="right"/>
    </xf>
    <xf numFmtId="4" fontId="41" fillId="0" borderId="11" xfId="0" applyNumberFormat="1" applyFont="1" applyFill="1" applyBorder="1"/>
    <xf numFmtId="0" fontId="1" fillId="0" borderId="0" xfId="0" applyFont="1" applyFill="1" applyProtection="1">
      <protection locked="0"/>
    </xf>
    <xf numFmtId="0" fontId="1" fillId="0" borderId="0" xfId="0" applyFont="1" applyFill="1" applyBorder="1" applyAlignment="1" applyProtection="1">
      <alignment vertical="top"/>
      <protection hidden="1"/>
    </xf>
    <xf numFmtId="2" fontId="10" fillId="0" borderId="45" xfId="0" applyNumberFormat="1" applyFont="1" applyFill="1" applyBorder="1" applyAlignment="1">
      <alignment horizontal="right"/>
    </xf>
    <xf numFmtId="0" fontId="1" fillId="0" borderId="0" xfId="0" applyFont="1" applyFill="1" applyAlignment="1">
      <alignment wrapText="1" shrinkToFit="1"/>
    </xf>
    <xf numFmtId="0" fontId="10" fillId="0" borderId="0" xfId="0" applyFont="1" applyFill="1"/>
    <xf numFmtId="4" fontId="10" fillId="0" borderId="49" xfId="0" applyNumberFormat="1" applyFont="1" applyFill="1" applyBorder="1" applyAlignment="1">
      <alignment horizontal="right"/>
    </xf>
    <xf numFmtId="4" fontId="10" fillId="0" borderId="17" xfId="0" applyNumberFormat="1" applyFont="1" applyFill="1" applyBorder="1" applyAlignment="1">
      <alignment horizontal="right"/>
    </xf>
    <xf numFmtId="0" fontId="44" fillId="0" borderId="0" xfId="0" applyFont="1" applyFill="1" applyProtection="1">
      <protection hidden="1"/>
    </xf>
    <xf numFmtId="0" fontId="45" fillId="0" borderId="0" xfId="0" applyFont="1" applyFill="1" applyProtection="1">
      <protection hidden="1"/>
    </xf>
    <xf numFmtId="0" fontId="1" fillId="0" borderId="47" xfId="0" applyFont="1" applyFill="1" applyBorder="1" applyAlignment="1">
      <alignment vertical="center" wrapText="1"/>
    </xf>
    <xf numFmtId="0" fontId="1" fillId="0" borderId="48" xfId="0" applyFont="1" applyBorder="1" applyAlignment="1">
      <alignment vertical="center" wrapText="1"/>
    </xf>
    <xf numFmtId="0" fontId="1" fillId="0" borderId="49" xfId="0" applyFont="1" applyFill="1" applyBorder="1" applyAlignment="1">
      <alignment vertical="center"/>
    </xf>
    <xf numFmtId="0" fontId="1" fillId="0" borderId="50" xfId="0" applyFont="1" applyBorder="1" applyAlignment="1">
      <alignment vertical="center"/>
    </xf>
    <xf numFmtId="0" fontId="1" fillId="0" borderId="47" xfId="0" applyFont="1" applyFill="1" applyBorder="1" applyAlignment="1">
      <alignment vertical="center"/>
    </xf>
    <xf numFmtId="0" fontId="1" fillId="0" borderId="48" xfId="0" applyFont="1" applyBorder="1" applyAlignment="1">
      <alignment vertical="center"/>
    </xf>
    <xf numFmtId="0" fontId="1" fillId="0" borderId="47" xfId="0" applyFont="1" applyFill="1" applyBorder="1" applyAlignment="1">
      <alignment vertical="center" shrinkToFit="1"/>
    </xf>
    <xf numFmtId="0" fontId="1" fillId="0" borderId="48" xfId="0" applyFont="1" applyBorder="1" applyAlignment="1">
      <alignment vertical="center" shrinkToFit="1"/>
    </xf>
    <xf numFmtId="0" fontId="1" fillId="0" borderId="107" xfId="0" applyFont="1" applyBorder="1" applyAlignment="1">
      <alignment vertical="center"/>
    </xf>
    <xf numFmtId="0" fontId="1" fillId="0" borderId="108" xfId="0" applyFont="1" applyBorder="1" applyAlignment="1">
      <alignment vertical="center"/>
    </xf>
    <xf numFmtId="0" fontId="1" fillId="0" borderId="52" xfId="0" applyFont="1" applyFill="1" applyBorder="1" applyAlignment="1">
      <alignment vertical="center"/>
    </xf>
    <xf numFmtId="0" fontId="1" fillId="0" borderId="51" xfId="0" applyFont="1" applyFill="1" applyBorder="1" applyAlignment="1">
      <alignment vertical="center"/>
    </xf>
    <xf numFmtId="0" fontId="1" fillId="0" borderId="50" xfId="0" applyFont="1" applyFill="1" applyBorder="1" applyAlignment="1">
      <alignment vertical="center"/>
    </xf>
    <xf numFmtId="0" fontId="1" fillId="0" borderId="49" xfId="0" applyFont="1" applyFill="1" applyBorder="1" applyAlignment="1">
      <alignment horizontal="right" vertical="center"/>
    </xf>
    <xf numFmtId="0" fontId="1" fillId="0" borderId="107" xfId="0" applyFont="1" applyFill="1" applyBorder="1" applyAlignment="1">
      <alignment horizontal="right" vertical="center"/>
    </xf>
    <xf numFmtId="0" fontId="1" fillId="0" borderId="47" xfId="0" applyNumberFormat="1" applyFont="1" applyFill="1" applyBorder="1" applyAlignment="1">
      <alignment horizontal="left" vertical="center"/>
    </xf>
    <xf numFmtId="0" fontId="1" fillId="0" borderId="108" xfId="0" applyFont="1" applyFill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1" fillId="0" borderId="2" xfId="0" applyFont="1" applyBorder="1" applyAlignment="1">
      <alignment horizontal="center" vertical="center" shrinkToFit="1"/>
    </xf>
    <xf numFmtId="0" fontId="41" fillId="0" borderId="3" xfId="0" applyFont="1" applyBorder="1" applyAlignment="1">
      <alignment horizontal="center" vertical="center" shrinkToFit="1"/>
    </xf>
    <xf numFmtId="0" fontId="41" fillId="0" borderId="97" xfId="0" applyFont="1" applyBorder="1" applyAlignment="1">
      <alignment horizontal="center" vertical="center" shrinkToFit="1"/>
    </xf>
    <xf numFmtId="0" fontId="10" fillId="0" borderId="9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99" xfId="0" applyFont="1" applyBorder="1" applyAlignment="1">
      <alignment horizontal="center" vertical="center"/>
    </xf>
    <xf numFmtId="0" fontId="41" fillId="0" borderId="49" xfId="0" applyFont="1" applyBorder="1" applyAlignment="1">
      <alignment horizontal="left" vertical="top" wrapText="1"/>
    </xf>
    <xf numFmtId="0" fontId="41" fillId="0" borderId="100" xfId="0" applyFont="1" applyBorder="1" applyAlignment="1">
      <alignment horizontal="left" vertical="top" wrapText="1"/>
    </xf>
    <xf numFmtId="0" fontId="10" fillId="0" borderId="89" xfId="0" applyFont="1" applyBorder="1" applyAlignment="1">
      <alignment horizontal="left" vertical="top" wrapText="1" shrinkToFit="1"/>
    </xf>
    <xf numFmtId="0" fontId="10" fillId="0" borderId="101" xfId="0" applyFont="1" applyBorder="1" applyAlignment="1">
      <alignment horizontal="left" vertical="top" wrapText="1" shrinkToFit="1"/>
    </xf>
    <xf numFmtId="0" fontId="10" fillId="0" borderId="102" xfId="0" applyFont="1" applyBorder="1" applyAlignment="1">
      <alignment horizontal="center" vertical="center" wrapText="1"/>
    </xf>
    <xf numFmtId="0" fontId="10" fillId="0" borderId="103" xfId="0" applyFont="1" applyBorder="1" applyAlignment="1">
      <alignment horizontal="center" vertical="center" wrapText="1"/>
    </xf>
    <xf numFmtId="0" fontId="10" fillId="0" borderId="104" xfId="0" applyFont="1" applyBorder="1" applyAlignment="1">
      <alignment horizontal="left" vertical="center"/>
    </xf>
    <xf numFmtId="0" fontId="10" fillId="0" borderId="60" xfId="0" applyFont="1" applyBorder="1" applyAlignment="1">
      <alignment horizontal="left" vertical="center"/>
    </xf>
    <xf numFmtId="0" fontId="10" fillId="2" borderId="45" xfId="0" applyFont="1" applyFill="1" applyBorder="1" applyAlignment="1">
      <alignment horizontal="left" vertical="top" wrapText="1"/>
    </xf>
    <xf numFmtId="0" fontId="10" fillId="2" borderId="98" xfId="0" applyFont="1" applyFill="1" applyBorder="1" applyAlignment="1">
      <alignment horizontal="left" vertical="top" wrapText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" fillId="0" borderId="12" xfId="0" applyFont="1" applyBorder="1" applyAlignment="1" applyProtection="1">
      <alignment vertical="justify"/>
      <protection hidden="1"/>
    </xf>
    <xf numFmtId="0" fontId="1" fillId="0" borderId="55" xfId="0" applyFont="1" applyBorder="1" applyAlignment="1" applyProtection="1">
      <alignment vertical="justify"/>
      <protection hidden="1"/>
    </xf>
    <xf numFmtId="0" fontId="16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Alignment="1">
      <alignment horizontal="center" vertical="top" wrapText="1" shrinkToFit="1"/>
    </xf>
    <xf numFmtId="0" fontId="1" fillId="0" borderId="0" xfId="0" applyFont="1" applyFill="1" applyBorder="1" applyAlignment="1" applyProtection="1">
      <alignment vertical="top"/>
      <protection hidden="1"/>
    </xf>
    <xf numFmtId="0" fontId="30" fillId="0" borderId="0" xfId="1" applyFont="1" applyFill="1" applyBorder="1" applyAlignment="1" applyProtection="1">
      <alignment horizontal="left"/>
      <protection hidden="1"/>
    </xf>
    <xf numFmtId="0" fontId="30" fillId="0" borderId="0" xfId="1" applyFont="1" applyFill="1" applyBorder="1" applyAlignment="1" applyProtection="1">
      <alignment horizontal="left"/>
    </xf>
    <xf numFmtId="0" fontId="39" fillId="0" borderId="0" xfId="1" applyFont="1" applyFill="1" applyBorder="1" applyAlignment="1" applyProtection="1">
      <alignment horizontal="left" shrinkToFit="1"/>
      <protection hidden="1"/>
    </xf>
    <xf numFmtId="0" fontId="11" fillId="0" borderId="0" xfId="0" applyFont="1" applyFill="1" applyAlignment="1" applyProtection="1">
      <protection hidden="1"/>
    </xf>
    <xf numFmtId="0" fontId="11" fillId="0" borderId="0" xfId="0" applyFont="1" applyFill="1" applyAlignment="1" applyProtection="1">
      <alignment shrinkToFit="1"/>
      <protection hidden="1"/>
    </xf>
    <xf numFmtId="0" fontId="0" fillId="0" borderId="0" xfId="0" applyFill="1" applyAlignment="1" applyProtection="1">
      <alignment shrinkToFit="1"/>
      <protection hidden="1"/>
    </xf>
    <xf numFmtId="0" fontId="3" fillId="0" borderId="0" xfId="0" applyFont="1" applyFill="1" applyAlignment="1" applyProtection="1">
      <alignment shrinkToFit="1"/>
      <protection hidden="1"/>
    </xf>
    <xf numFmtId="0" fontId="3" fillId="0" borderId="0" xfId="0" applyFont="1" applyFill="1" applyAlignment="1" applyProtection="1">
      <alignment horizontal="left" vertical="center" shrinkToFit="1"/>
      <protection hidden="1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1" fillId="0" borderId="0" xfId="0" applyFont="1" applyFill="1" applyAlignment="1" applyProtection="1">
      <alignment shrinkToFit="1"/>
      <protection hidden="1"/>
    </xf>
    <xf numFmtId="0" fontId="1" fillId="0" borderId="0" xfId="0" applyFont="1" applyFill="1" applyAlignment="1">
      <alignment horizontal="justify" vertical="top" wrapText="1" shrinkToFit="1"/>
    </xf>
    <xf numFmtId="0" fontId="1" fillId="0" borderId="0" xfId="0" applyFont="1" applyAlignment="1" applyProtection="1">
      <alignment vertical="top" wrapText="1"/>
      <protection hidden="1"/>
    </xf>
    <xf numFmtId="0" fontId="1" fillId="0" borderId="0" xfId="0" applyFont="1" applyAlignment="1" applyProtection="1">
      <alignment vertical="top"/>
      <protection hidden="1"/>
    </xf>
    <xf numFmtId="0" fontId="1" fillId="0" borderId="0" xfId="0" applyFont="1" applyFill="1" applyAlignment="1">
      <alignment horizontal="left" vertical="top" wrapText="1" shrinkToFit="1"/>
    </xf>
    <xf numFmtId="0" fontId="1" fillId="0" borderId="0" xfId="0" applyFont="1" applyAlignment="1">
      <alignment horizontal="left" vertical="top" wrapText="1" shrinkToFit="1"/>
    </xf>
    <xf numFmtId="0" fontId="1" fillId="0" borderId="0" xfId="0" applyFont="1" applyAlignment="1">
      <alignment horizontal="justify" vertical="top" wrapText="1" shrinkToFit="1"/>
    </xf>
    <xf numFmtId="0" fontId="1" fillId="0" borderId="43" xfId="1" applyFont="1" applyBorder="1" applyAlignment="1" applyProtection="1">
      <alignment vertical="justify"/>
      <protection hidden="1"/>
    </xf>
    <xf numFmtId="0" fontId="10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horizontal="left" vertical="center" shrinkToFit="1"/>
      <protection hidden="1"/>
    </xf>
    <xf numFmtId="0" fontId="1" fillId="0" borderId="0" xfId="1" applyFont="1" applyFill="1" applyAlignment="1" applyProtection="1">
      <alignment horizontal="right"/>
      <protection hidden="1"/>
    </xf>
    <xf numFmtId="0" fontId="1" fillId="0" borderId="0" xfId="1" applyFont="1" applyFill="1" applyAlignment="1">
      <alignment horizontal="right"/>
    </xf>
    <xf numFmtId="0" fontId="10" fillId="0" borderId="0" xfId="1" applyFont="1" applyFill="1" applyAlignment="1" applyProtection="1">
      <alignment horizontal="left" shrinkToFit="1"/>
      <protection hidden="1"/>
    </xf>
    <xf numFmtId="0" fontId="11" fillId="0" borderId="0" xfId="0" applyFont="1" applyFill="1" applyAlignment="1" applyProtection="1">
      <alignment vertical="center"/>
      <protection hidden="1"/>
    </xf>
    <xf numFmtId="0" fontId="12" fillId="0" borderId="0" xfId="0" applyFont="1" applyFill="1" applyAlignment="1" applyProtection="1">
      <alignment horizontal="left" vertical="top" wrapText="1"/>
      <protection hidden="1"/>
    </xf>
    <xf numFmtId="0" fontId="1" fillId="0" borderId="0" xfId="0" applyFont="1" applyFill="1" applyAlignment="1">
      <alignment horizontal="left" wrapText="1" shrinkToFit="1"/>
    </xf>
    <xf numFmtId="0" fontId="1" fillId="0" borderId="0" xfId="0" applyFont="1" applyAlignment="1" applyProtection="1">
      <alignment horizontal="right"/>
      <protection hidden="1"/>
    </xf>
    <xf numFmtId="0" fontId="12" fillId="0" borderId="0" xfId="0" applyFont="1" applyFill="1" applyBorder="1" applyAlignment="1" applyProtection="1">
      <alignment wrapText="1" shrinkToFit="1"/>
      <protection locked="0"/>
    </xf>
    <xf numFmtId="0" fontId="0" fillId="0" borderId="0" xfId="0" applyFill="1" applyAlignment="1">
      <alignment wrapText="1" shrinkToFit="1"/>
    </xf>
    <xf numFmtId="0" fontId="3" fillId="0" borderId="0" xfId="0" applyFont="1" applyFill="1" applyAlignment="1" applyProtection="1">
      <alignment horizontal="right"/>
      <protection hidden="1"/>
    </xf>
    <xf numFmtId="0" fontId="3" fillId="0" borderId="0" xfId="0" applyFont="1" applyFill="1" applyAlignment="1">
      <alignment horizontal="right"/>
    </xf>
    <xf numFmtId="0" fontId="1" fillId="0" borderId="43" xfId="0" applyFont="1" applyBorder="1" applyAlignment="1" applyProtection="1">
      <alignment vertical="justify"/>
      <protection hidden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3" tint="-0.249977111117893"/>
  </sheetPr>
  <dimension ref="A1:R115"/>
  <sheetViews>
    <sheetView tabSelected="1" zoomScaleNormal="100" workbookViewId="0">
      <selection activeCell="C115" sqref="C115"/>
    </sheetView>
  </sheetViews>
  <sheetFormatPr defaultRowHeight="12.75" x14ac:dyDescent="0.2"/>
  <cols>
    <col min="1" max="1" width="5.85546875" style="14" customWidth="1"/>
    <col min="2" max="2" width="40.140625" style="14" customWidth="1"/>
    <col min="3" max="3" width="17" style="14" customWidth="1"/>
    <col min="4" max="4" width="15.140625" style="14" customWidth="1"/>
    <col min="5" max="6" width="13" style="14" customWidth="1"/>
    <col min="7" max="13" width="10.7109375" style="14" customWidth="1"/>
    <col min="14" max="14" width="11.85546875" style="14" customWidth="1"/>
    <col min="15" max="15" width="12.5703125" style="14" customWidth="1"/>
    <col min="16" max="16" width="14.42578125" style="14" customWidth="1"/>
    <col min="17" max="17" width="9.140625" style="14"/>
    <col min="18" max="18" width="11.7109375" style="14" bestFit="1" customWidth="1"/>
    <col min="19" max="16384" width="9.140625" style="14"/>
  </cols>
  <sheetData>
    <row r="1" spans="1:18" s="5" customFormat="1" ht="20.25" x14ac:dyDescent="0.3">
      <c r="A1" s="130" t="s">
        <v>34</v>
      </c>
      <c r="B1" s="4"/>
      <c r="C1" s="90"/>
      <c r="D1" s="90"/>
      <c r="E1" s="14"/>
      <c r="F1" s="14"/>
      <c r="G1" s="14"/>
      <c r="H1" s="14"/>
      <c r="I1" s="91"/>
      <c r="M1" s="91" t="s">
        <v>35</v>
      </c>
    </row>
    <row r="2" spans="1:18" s="5" customFormat="1" ht="15" x14ac:dyDescent="0.2">
      <c r="A2" s="92" t="s">
        <v>205</v>
      </c>
      <c r="B2" s="4"/>
      <c r="C2" s="90"/>
      <c r="D2" s="93"/>
      <c r="E2" s="14"/>
      <c r="F2" s="14"/>
      <c r="G2" s="14"/>
      <c r="H2" s="14"/>
      <c r="I2" s="14"/>
    </row>
    <row r="3" spans="1:18" s="5" customFormat="1" ht="15" x14ac:dyDescent="0.2">
      <c r="A3" s="92" t="s">
        <v>123</v>
      </c>
      <c r="B3" s="4"/>
      <c r="C3" s="90"/>
      <c r="D3" s="93"/>
      <c r="E3" s="14"/>
      <c r="F3" s="14"/>
      <c r="G3" s="14"/>
      <c r="H3" s="14"/>
      <c r="I3" s="14"/>
    </row>
    <row r="4" spans="1:18" s="5" customFormat="1" ht="22.5" customHeight="1" x14ac:dyDescent="0.2">
      <c r="A4" s="14"/>
      <c r="B4" s="4"/>
      <c r="C4" s="90"/>
      <c r="D4" s="90"/>
      <c r="E4" s="14"/>
      <c r="F4" s="14"/>
      <c r="G4" s="14"/>
      <c r="H4" s="14"/>
      <c r="I4" s="14"/>
    </row>
    <row r="5" spans="1:18" s="5" customFormat="1" ht="15.75" x14ac:dyDescent="0.25">
      <c r="A5" s="131" t="s">
        <v>289</v>
      </c>
      <c r="B5" s="4"/>
      <c r="C5" s="90"/>
      <c r="D5" s="90"/>
      <c r="E5" s="14"/>
      <c r="F5" s="14"/>
      <c r="G5" s="14"/>
      <c r="H5" s="14"/>
      <c r="I5" s="14"/>
    </row>
    <row r="6" spans="1:18" s="5" customFormat="1" ht="20.100000000000001" customHeight="1" thickBot="1" x14ac:dyDescent="0.25">
      <c r="A6" s="14"/>
      <c r="B6" s="4"/>
      <c r="C6" s="90"/>
      <c r="D6" s="90"/>
      <c r="E6" s="14"/>
      <c r="F6" s="14"/>
      <c r="G6" s="14"/>
      <c r="H6" s="14"/>
      <c r="I6" s="94"/>
      <c r="M6" s="101"/>
      <c r="N6" s="5" t="s">
        <v>104</v>
      </c>
    </row>
    <row r="7" spans="1:18" s="5" customFormat="1" ht="16.5" customHeight="1" thickTop="1" x14ac:dyDescent="0.2">
      <c r="A7" s="410" t="s">
        <v>36</v>
      </c>
      <c r="B7" s="411" t="s">
        <v>37</v>
      </c>
      <c r="C7" s="412" t="s">
        <v>38</v>
      </c>
      <c r="D7" s="414"/>
      <c r="E7" s="434" t="s">
        <v>3</v>
      </c>
      <c r="F7" s="463" t="s">
        <v>4</v>
      </c>
      <c r="G7" s="435" t="s">
        <v>39</v>
      </c>
      <c r="H7" s="505" t="s">
        <v>277</v>
      </c>
      <c r="I7" s="506"/>
      <c r="J7" s="506"/>
      <c r="K7" s="507"/>
      <c r="L7" s="508" t="s">
        <v>278</v>
      </c>
      <c r="M7" s="509"/>
      <c r="N7" s="510"/>
    </row>
    <row r="8" spans="1:18" s="5" customFormat="1" ht="15" customHeight="1" x14ac:dyDescent="0.25">
      <c r="A8" s="415"/>
      <c r="B8" s="416"/>
      <c r="C8" s="413"/>
      <c r="D8" s="417"/>
      <c r="E8" s="456"/>
      <c r="F8" s="464"/>
      <c r="G8" s="418"/>
      <c r="H8" s="419"/>
      <c r="I8" s="420"/>
      <c r="J8" s="421"/>
      <c r="K8" s="421"/>
      <c r="L8" s="511" t="s">
        <v>279</v>
      </c>
      <c r="M8" s="512"/>
      <c r="N8" s="513"/>
    </row>
    <row r="9" spans="1:18" s="5" customFormat="1" ht="33.75" customHeight="1" x14ac:dyDescent="0.25">
      <c r="A9" s="415"/>
      <c r="B9" s="416"/>
      <c r="C9" s="413"/>
      <c r="D9" s="417"/>
      <c r="E9" s="456"/>
      <c r="F9" s="464"/>
      <c r="G9" s="418"/>
      <c r="H9" s="514" t="s">
        <v>280</v>
      </c>
      <c r="I9" s="516" t="s">
        <v>281</v>
      </c>
      <c r="J9" s="518" t="s">
        <v>282</v>
      </c>
      <c r="K9" s="519"/>
      <c r="L9" s="520" t="s">
        <v>283</v>
      </c>
      <c r="M9" s="521"/>
      <c r="N9" s="522" t="s">
        <v>284</v>
      </c>
    </row>
    <row r="10" spans="1:18" s="5" customFormat="1" ht="15" customHeight="1" thickBot="1" x14ac:dyDescent="0.3">
      <c r="A10" s="422"/>
      <c r="B10" s="423"/>
      <c r="C10" s="424"/>
      <c r="D10" s="425"/>
      <c r="E10" s="457"/>
      <c r="F10" s="465"/>
      <c r="G10" s="426"/>
      <c r="H10" s="515"/>
      <c r="I10" s="517"/>
      <c r="J10" s="427" t="s">
        <v>40</v>
      </c>
      <c r="K10" s="428" t="s">
        <v>41</v>
      </c>
      <c r="L10" s="429" t="s">
        <v>288</v>
      </c>
      <c r="M10" s="430" t="s">
        <v>7</v>
      </c>
      <c r="N10" s="523"/>
    </row>
    <row r="11" spans="1:18" s="5" customFormat="1" ht="12.75" customHeight="1" thickTop="1" x14ac:dyDescent="0.2">
      <c r="A11" s="498">
        <v>1000</v>
      </c>
      <c r="B11" s="497" t="s">
        <v>207</v>
      </c>
      <c r="C11" s="306" t="s">
        <v>42</v>
      </c>
      <c r="D11" s="409" t="s">
        <v>43</v>
      </c>
      <c r="E11" s="458">
        <f>'1000'!G15</f>
        <v>8604144.1899999995</v>
      </c>
      <c r="F11" s="389">
        <f>'1000'!G17</f>
        <v>8608866.2899999991</v>
      </c>
      <c r="G11" s="330">
        <v>0</v>
      </c>
      <c r="H11" s="390">
        <f>F11-E11-G11</f>
        <v>4722.0999999996275</v>
      </c>
      <c r="I11" s="374">
        <v>0</v>
      </c>
      <c r="J11" s="389">
        <f>H11-I11</f>
        <v>4722.0999999996275</v>
      </c>
      <c r="K11" s="332">
        <v>0</v>
      </c>
      <c r="L11" s="365">
        <f>'1000'!G29</f>
        <v>1000</v>
      </c>
      <c r="M11" s="366">
        <f>'1000'!G30</f>
        <v>3722.1</v>
      </c>
      <c r="N11" s="332"/>
      <c r="O11" s="102"/>
      <c r="R11" s="102"/>
    </row>
    <row r="12" spans="1:18" s="5" customFormat="1" ht="12" customHeight="1" x14ac:dyDescent="0.2">
      <c r="A12" s="499"/>
      <c r="B12" s="492"/>
      <c r="C12" s="306"/>
      <c r="D12" s="307"/>
      <c r="E12" s="459"/>
      <c r="F12" s="389"/>
      <c r="G12" s="401"/>
      <c r="H12" s="390"/>
      <c r="I12" s="374"/>
      <c r="J12" s="388"/>
      <c r="K12" s="331"/>
      <c r="L12" s="363"/>
      <c r="M12" s="364"/>
      <c r="N12" s="331"/>
      <c r="O12" s="102"/>
      <c r="R12" s="102"/>
    </row>
    <row r="13" spans="1:18" s="5" customFormat="1" ht="12" customHeight="1" x14ac:dyDescent="0.2">
      <c r="A13" s="489">
        <v>1001</v>
      </c>
      <c r="B13" s="491" t="s">
        <v>208</v>
      </c>
      <c r="C13" s="308" t="s">
        <v>44</v>
      </c>
      <c r="D13" s="309" t="s">
        <v>45</v>
      </c>
      <c r="E13" s="458">
        <f>'1001'!G15</f>
        <v>3354231.64</v>
      </c>
      <c r="F13" s="466">
        <f>'1001'!G17</f>
        <v>3354498.47</v>
      </c>
      <c r="G13" s="330">
        <v>0</v>
      </c>
      <c r="H13" s="391">
        <f>F13-E13-G13</f>
        <v>266.83000000007451</v>
      </c>
      <c r="I13" s="377">
        <v>0</v>
      </c>
      <c r="J13" s="389">
        <f>H13-I13</f>
        <v>266.83000000007451</v>
      </c>
      <c r="K13" s="332">
        <v>0</v>
      </c>
      <c r="L13" s="365">
        <f>'1001'!G29</f>
        <v>0</v>
      </c>
      <c r="M13" s="366">
        <f>'1001'!G30</f>
        <v>266.83</v>
      </c>
      <c r="N13" s="332"/>
      <c r="O13" s="102"/>
      <c r="R13" s="102"/>
    </row>
    <row r="14" spans="1:18" s="5" customFormat="1" ht="12" customHeight="1" x14ac:dyDescent="0.2">
      <c r="A14" s="490"/>
      <c r="B14" s="492"/>
      <c r="C14" s="310"/>
      <c r="D14" s="307"/>
      <c r="E14" s="459"/>
      <c r="F14" s="388"/>
      <c r="G14" s="401"/>
      <c r="H14" s="392"/>
      <c r="I14" s="378"/>
      <c r="J14" s="388"/>
      <c r="K14" s="331"/>
      <c r="L14" s="363"/>
      <c r="M14" s="364"/>
      <c r="N14" s="331"/>
      <c r="O14" s="102"/>
      <c r="R14" s="102"/>
    </row>
    <row r="15" spans="1:18" s="5" customFormat="1" ht="12" customHeight="1" x14ac:dyDescent="0.2">
      <c r="A15" s="489">
        <v>1010</v>
      </c>
      <c r="B15" s="491" t="s">
        <v>209</v>
      </c>
      <c r="C15" s="311" t="s">
        <v>47</v>
      </c>
      <c r="D15" s="309" t="s">
        <v>48</v>
      </c>
      <c r="E15" s="458">
        <f>'1010'!G15</f>
        <v>6206519.0599999996</v>
      </c>
      <c r="F15" s="389">
        <f>'1010'!G17</f>
        <v>6212994.8799999999</v>
      </c>
      <c r="G15" s="330">
        <v>0</v>
      </c>
      <c r="H15" s="390">
        <f>F15-E15-G15</f>
        <v>6475.820000000298</v>
      </c>
      <c r="I15" s="379">
        <v>0</v>
      </c>
      <c r="J15" s="389">
        <f>H15-I15</f>
        <v>6475.820000000298</v>
      </c>
      <c r="K15" s="332">
        <v>0</v>
      </c>
      <c r="L15" s="365">
        <f>'1010'!G29</f>
        <v>0</v>
      </c>
      <c r="M15" s="366">
        <f>'1010'!G30</f>
        <v>6475.82</v>
      </c>
      <c r="N15" s="332"/>
      <c r="O15" s="102"/>
      <c r="R15" s="102"/>
    </row>
    <row r="16" spans="1:18" s="5" customFormat="1" ht="12" customHeight="1" x14ac:dyDescent="0.2">
      <c r="A16" s="490"/>
      <c r="B16" s="492"/>
      <c r="C16" s="312"/>
      <c r="D16" s="309"/>
      <c r="E16" s="459"/>
      <c r="F16" s="388"/>
      <c r="G16" s="401"/>
      <c r="H16" s="393"/>
      <c r="I16" s="379"/>
      <c r="J16" s="388"/>
      <c r="K16" s="331"/>
      <c r="L16" s="363"/>
      <c r="M16" s="364"/>
      <c r="N16" s="331"/>
      <c r="O16" s="102"/>
      <c r="R16" s="102"/>
    </row>
    <row r="17" spans="1:18" s="5" customFormat="1" ht="12" customHeight="1" x14ac:dyDescent="0.2">
      <c r="A17" s="489">
        <v>1012</v>
      </c>
      <c r="B17" s="491" t="s">
        <v>32</v>
      </c>
      <c r="C17" s="313" t="s">
        <v>124</v>
      </c>
      <c r="D17" s="314" t="s">
        <v>55</v>
      </c>
      <c r="E17" s="458">
        <f>'1012'!G15</f>
        <v>34051299.43</v>
      </c>
      <c r="F17" s="389">
        <f>'1012'!G17</f>
        <v>34259004.769999996</v>
      </c>
      <c r="G17" s="330">
        <v>0</v>
      </c>
      <c r="H17" s="390">
        <f>F17-E17-G17</f>
        <v>207705.33999999613</v>
      </c>
      <c r="I17" s="380">
        <v>0</v>
      </c>
      <c r="J17" s="389">
        <f t="shared" ref="J17" si="0">H17-I17</f>
        <v>207705.33999999613</v>
      </c>
      <c r="K17" s="332">
        <v>0</v>
      </c>
      <c r="L17" s="365">
        <f>'1012'!G29</f>
        <v>20000</v>
      </c>
      <c r="M17" s="366">
        <f>'1012'!G30</f>
        <v>187705.34</v>
      </c>
      <c r="N17" s="332"/>
      <c r="O17" s="102"/>
      <c r="R17" s="102"/>
    </row>
    <row r="18" spans="1:18" s="5" customFormat="1" ht="12" customHeight="1" x14ac:dyDescent="0.2">
      <c r="A18" s="490"/>
      <c r="B18" s="492"/>
      <c r="C18" s="310"/>
      <c r="D18" s="95"/>
      <c r="E18" s="459"/>
      <c r="F18" s="388"/>
      <c r="G18" s="401"/>
      <c r="H18" s="394"/>
      <c r="I18" s="378"/>
      <c r="J18" s="388"/>
      <c r="K18" s="331"/>
      <c r="L18" s="363"/>
      <c r="M18" s="364"/>
      <c r="N18" s="331"/>
      <c r="O18" s="102"/>
      <c r="R18" s="102"/>
    </row>
    <row r="19" spans="1:18" s="5" customFormat="1" ht="12" customHeight="1" x14ac:dyDescent="0.2">
      <c r="A19" s="489">
        <v>1013</v>
      </c>
      <c r="B19" s="493" t="s">
        <v>258</v>
      </c>
      <c r="C19" s="315" t="s">
        <v>259</v>
      </c>
      <c r="D19" s="309" t="s">
        <v>64</v>
      </c>
      <c r="E19" s="458">
        <f>'1013'!G15</f>
        <v>23572584.59</v>
      </c>
      <c r="F19" s="389">
        <f>'1013'!G17</f>
        <v>23778537.420000002</v>
      </c>
      <c r="G19" s="330">
        <v>0</v>
      </c>
      <c r="H19" s="390">
        <f>F19-E19-G19</f>
        <v>205952.83000000194</v>
      </c>
      <c r="I19" s="379">
        <v>0</v>
      </c>
      <c r="J19" s="389">
        <f t="shared" ref="J19" si="1">H19-I19</f>
        <v>205952.83000000194</v>
      </c>
      <c r="K19" s="332">
        <v>0</v>
      </c>
      <c r="L19" s="365">
        <f>'1013'!G29</f>
        <v>20000</v>
      </c>
      <c r="M19" s="366">
        <f>'1013'!G30</f>
        <v>185952.83</v>
      </c>
      <c r="N19" s="332"/>
      <c r="O19" s="102"/>
      <c r="R19" s="102"/>
    </row>
    <row r="20" spans="1:18" s="5" customFormat="1" ht="12" customHeight="1" x14ac:dyDescent="0.2">
      <c r="A20" s="490"/>
      <c r="B20" s="494"/>
      <c r="C20" s="315"/>
      <c r="D20" s="309" t="s">
        <v>65</v>
      </c>
      <c r="E20" s="459"/>
      <c r="F20" s="388"/>
      <c r="G20" s="401"/>
      <c r="H20" s="394"/>
      <c r="I20" s="379"/>
      <c r="J20" s="388"/>
      <c r="K20" s="331"/>
      <c r="L20" s="363"/>
      <c r="M20" s="364"/>
      <c r="N20" s="331"/>
      <c r="O20" s="102"/>
      <c r="R20" s="102"/>
    </row>
    <row r="21" spans="1:18" s="5" customFormat="1" ht="12" customHeight="1" x14ac:dyDescent="0.2">
      <c r="A21" s="489">
        <v>1014</v>
      </c>
      <c r="B21" s="491" t="s">
        <v>273</v>
      </c>
      <c r="C21" s="316" t="s">
        <v>54</v>
      </c>
      <c r="D21" s="314" t="s">
        <v>55</v>
      </c>
      <c r="E21" s="458">
        <f>'1014'!G15</f>
        <v>23562565.629999999</v>
      </c>
      <c r="F21" s="389">
        <f>'1014'!G17</f>
        <v>23747651.539999999</v>
      </c>
      <c r="G21" s="330">
        <v>0</v>
      </c>
      <c r="H21" s="390">
        <f>F21-E21-G21</f>
        <v>185085.91000000015</v>
      </c>
      <c r="I21" s="380">
        <f>'1014'!G25</f>
        <v>23340</v>
      </c>
      <c r="J21" s="389">
        <f t="shared" ref="J21" si="2">H21-I21</f>
        <v>161745.91000000015</v>
      </c>
      <c r="K21" s="332">
        <v>0</v>
      </c>
      <c r="L21" s="365">
        <f>'1014'!G29</f>
        <v>0</v>
      </c>
      <c r="M21" s="366">
        <f>'1014'!G30</f>
        <v>161745.91</v>
      </c>
      <c r="N21" s="332"/>
      <c r="O21" s="102"/>
      <c r="R21" s="102"/>
    </row>
    <row r="22" spans="1:18" s="5" customFormat="1" ht="12" customHeight="1" x14ac:dyDescent="0.2">
      <c r="A22" s="490"/>
      <c r="B22" s="492"/>
      <c r="C22" s="317"/>
      <c r="D22" s="307"/>
      <c r="E22" s="459"/>
      <c r="F22" s="388"/>
      <c r="G22" s="401"/>
      <c r="H22" s="393"/>
      <c r="I22" s="379"/>
      <c r="J22" s="388"/>
      <c r="K22" s="331"/>
      <c r="L22" s="363"/>
      <c r="M22" s="364"/>
      <c r="N22" s="331"/>
      <c r="O22" s="102"/>
      <c r="R22" s="102"/>
    </row>
    <row r="23" spans="1:18" s="5" customFormat="1" ht="12" customHeight="1" x14ac:dyDescent="0.2">
      <c r="A23" s="489">
        <v>1015</v>
      </c>
      <c r="B23" s="491" t="s">
        <v>345</v>
      </c>
      <c r="C23" s="306" t="s">
        <v>50</v>
      </c>
      <c r="D23" s="96" t="s">
        <v>51</v>
      </c>
      <c r="E23" s="458">
        <f>'1015'!G15</f>
        <v>20885009.100000001</v>
      </c>
      <c r="F23" s="389">
        <f>'1015'!G17</f>
        <v>20962413.030000001</v>
      </c>
      <c r="G23" s="330">
        <v>0</v>
      </c>
      <c r="H23" s="390">
        <f>F23-E23-G23</f>
        <v>77403.929999999702</v>
      </c>
      <c r="I23" s="380">
        <v>0</v>
      </c>
      <c r="J23" s="389">
        <f t="shared" ref="J23" si="3">H23-I23</f>
        <v>77403.929999999702</v>
      </c>
      <c r="K23" s="332">
        <v>0</v>
      </c>
      <c r="L23" s="365">
        <f>'1015'!G29</f>
        <v>12000</v>
      </c>
      <c r="M23" s="366">
        <f>'1015'!G30</f>
        <v>65403.93</v>
      </c>
      <c r="N23" s="332"/>
      <c r="O23" s="102"/>
      <c r="R23" s="102"/>
    </row>
    <row r="24" spans="1:18" s="5" customFormat="1" ht="12" customHeight="1" x14ac:dyDescent="0.2">
      <c r="A24" s="490"/>
      <c r="B24" s="492"/>
      <c r="C24" s="306"/>
      <c r="D24" s="95" t="s">
        <v>52</v>
      </c>
      <c r="E24" s="459"/>
      <c r="F24" s="388"/>
      <c r="G24" s="401"/>
      <c r="H24" s="393"/>
      <c r="I24" s="379"/>
      <c r="J24" s="388"/>
      <c r="K24" s="331"/>
      <c r="L24" s="363"/>
      <c r="M24" s="364"/>
      <c r="N24" s="331"/>
      <c r="O24" s="102"/>
      <c r="R24" s="102"/>
    </row>
    <row r="25" spans="1:18" s="5" customFormat="1" ht="12" customHeight="1" x14ac:dyDescent="0.2">
      <c r="A25" s="489">
        <v>1032</v>
      </c>
      <c r="B25" s="491" t="s">
        <v>210</v>
      </c>
      <c r="C25" s="308" t="s">
        <v>56</v>
      </c>
      <c r="D25" s="309" t="s">
        <v>49</v>
      </c>
      <c r="E25" s="458">
        <f>'1032'!G15</f>
        <v>8868405.1300000008</v>
      </c>
      <c r="F25" s="389">
        <f>'1032'!G17</f>
        <v>8951477.2899999991</v>
      </c>
      <c r="G25" s="330">
        <v>0</v>
      </c>
      <c r="H25" s="390">
        <f>F25-E25-G25</f>
        <v>83072.159999998286</v>
      </c>
      <c r="I25" s="380">
        <v>0</v>
      </c>
      <c r="J25" s="389">
        <f t="shared" ref="J25" si="4">H25-I25</f>
        <v>83072.159999998286</v>
      </c>
      <c r="K25" s="332">
        <v>0</v>
      </c>
      <c r="L25" s="365">
        <f>'1032'!G29</f>
        <v>0</v>
      </c>
      <c r="M25" s="366">
        <f>'1032'!G30</f>
        <v>83072.160000000003</v>
      </c>
      <c r="N25" s="332"/>
      <c r="O25" s="102"/>
      <c r="R25" s="102"/>
    </row>
    <row r="26" spans="1:18" s="5" customFormat="1" ht="12" customHeight="1" x14ac:dyDescent="0.2">
      <c r="A26" s="490"/>
      <c r="B26" s="492"/>
      <c r="C26" s="310"/>
      <c r="D26" s="307"/>
      <c r="E26" s="459"/>
      <c r="F26" s="388"/>
      <c r="G26" s="401"/>
      <c r="H26" s="393"/>
      <c r="I26" s="379"/>
      <c r="J26" s="388"/>
      <c r="K26" s="331"/>
      <c r="L26" s="363"/>
      <c r="M26" s="364"/>
      <c r="N26" s="331"/>
      <c r="O26" s="102"/>
      <c r="R26" s="102"/>
    </row>
    <row r="27" spans="1:18" s="5" customFormat="1" ht="12" customHeight="1" x14ac:dyDescent="0.2">
      <c r="A27" s="489">
        <v>1033</v>
      </c>
      <c r="B27" s="491" t="s">
        <v>211</v>
      </c>
      <c r="C27" s="313" t="s">
        <v>57</v>
      </c>
      <c r="D27" s="309" t="s">
        <v>58</v>
      </c>
      <c r="E27" s="458">
        <f>'1033'!G15</f>
        <v>5738118.7999999998</v>
      </c>
      <c r="F27" s="389">
        <f>'1033'!G17</f>
        <v>5738118.7999999998</v>
      </c>
      <c r="G27" s="330">
        <v>0</v>
      </c>
      <c r="H27" s="390">
        <f>F27-E27-G27</f>
        <v>0</v>
      </c>
      <c r="I27" s="380">
        <v>0</v>
      </c>
      <c r="J27" s="389">
        <f t="shared" ref="J27" si="5">H27-I27</f>
        <v>0</v>
      </c>
      <c r="K27" s="332">
        <v>0</v>
      </c>
      <c r="L27" s="367">
        <f>'1033'!G29</f>
        <v>0</v>
      </c>
      <c r="M27" s="366">
        <f>'1033'!G30</f>
        <v>0</v>
      </c>
      <c r="N27" s="332"/>
      <c r="O27" s="102"/>
      <c r="R27" s="102"/>
    </row>
    <row r="28" spans="1:18" s="5" customFormat="1" ht="12" customHeight="1" x14ac:dyDescent="0.2">
      <c r="A28" s="490"/>
      <c r="B28" s="492"/>
      <c r="C28" s="306"/>
      <c r="D28" s="309"/>
      <c r="E28" s="459"/>
      <c r="F28" s="388"/>
      <c r="G28" s="401"/>
      <c r="H28" s="393"/>
      <c r="I28" s="378"/>
      <c r="J28" s="388"/>
      <c r="K28" s="331"/>
      <c r="L28" s="363"/>
      <c r="M28" s="364"/>
      <c r="N28" s="331"/>
      <c r="O28" s="102"/>
      <c r="R28" s="102"/>
    </row>
    <row r="29" spans="1:18" s="5" customFormat="1" ht="12" customHeight="1" x14ac:dyDescent="0.2">
      <c r="A29" s="489">
        <v>1034</v>
      </c>
      <c r="B29" s="493" t="s">
        <v>212</v>
      </c>
      <c r="C29" s="308" t="s">
        <v>59</v>
      </c>
      <c r="D29" s="314" t="s">
        <v>53</v>
      </c>
      <c r="E29" s="458">
        <f>'1034'!G15</f>
        <v>11893279.189999999</v>
      </c>
      <c r="F29" s="389">
        <f>'1034'!G17</f>
        <v>11904783.43</v>
      </c>
      <c r="G29" s="330">
        <v>0</v>
      </c>
      <c r="H29" s="390">
        <f>F29-E29-G29</f>
        <v>11504.240000000224</v>
      </c>
      <c r="I29" s="379">
        <v>0</v>
      </c>
      <c r="J29" s="389">
        <f t="shared" ref="J29" si="6">H29-I29</f>
        <v>11504.240000000224</v>
      </c>
      <c r="K29" s="332">
        <v>0</v>
      </c>
      <c r="L29" s="365">
        <f>'1034'!G29</f>
        <v>2000</v>
      </c>
      <c r="M29" s="366">
        <f>'1034'!G30</f>
        <v>9504.24</v>
      </c>
      <c r="N29" s="332"/>
      <c r="O29" s="102"/>
      <c r="R29" s="102"/>
    </row>
    <row r="30" spans="1:18" s="5" customFormat="1" ht="12" customHeight="1" x14ac:dyDescent="0.2">
      <c r="A30" s="490"/>
      <c r="B30" s="494"/>
      <c r="C30" s="310"/>
      <c r="D30" s="307"/>
      <c r="E30" s="459"/>
      <c r="F30" s="388"/>
      <c r="G30" s="401"/>
      <c r="H30" s="393"/>
      <c r="I30" s="378"/>
      <c r="J30" s="388"/>
      <c r="K30" s="331"/>
      <c r="L30" s="363"/>
      <c r="M30" s="364"/>
      <c r="N30" s="331"/>
      <c r="O30" s="102"/>
      <c r="R30" s="102"/>
    </row>
    <row r="31" spans="1:18" s="5" customFormat="1" ht="12" customHeight="1" x14ac:dyDescent="0.2">
      <c r="A31" s="489">
        <v>1100</v>
      </c>
      <c r="B31" s="491" t="s">
        <v>213</v>
      </c>
      <c r="C31" s="306" t="s">
        <v>60</v>
      </c>
      <c r="D31" s="309" t="s">
        <v>53</v>
      </c>
      <c r="E31" s="458">
        <f>'1100'!G15</f>
        <v>18566525.310000002</v>
      </c>
      <c r="F31" s="389">
        <f>'1100'!G17</f>
        <v>18634822.649999999</v>
      </c>
      <c r="G31" s="330">
        <f>'1100'!G21</f>
        <v>0</v>
      </c>
      <c r="H31" s="390">
        <f>F31-E31-G31</f>
        <v>68297.339999996126</v>
      </c>
      <c r="I31" s="379">
        <f>'1100'!G25</f>
        <v>7117</v>
      </c>
      <c r="J31" s="389">
        <f>H31-I31</f>
        <v>61180.339999996126</v>
      </c>
      <c r="K31" s="332">
        <v>0</v>
      </c>
      <c r="L31" s="365">
        <f>'1100'!G29</f>
        <v>6000</v>
      </c>
      <c r="M31" s="366">
        <f>'1100'!G30</f>
        <v>25120.240000000002</v>
      </c>
      <c r="N31" s="332">
        <v>30060.1</v>
      </c>
      <c r="O31" s="102"/>
      <c r="P31" s="102"/>
      <c r="R31" s="102"/>
    </row>
    <row r="32" spans="1:18" s="5" customFormat="1" ht="12" customHeight="1" x14ac:dyDescent="0.2">
      <c r="A32" s="490"/>
      <c r="B32" s="492"/>
      <c r="C32" s="317"/>
      <c r="D32" s="307"/>
      <c r="E32" s="458"/>
      <c r="F32" s="389"/>
      <c r="G32" s="401"/>
      <c r="H32" s="393"/>
      <c r="I32" s="378"/>
      <c r="J32" s="388"/>
      <c r="K32" s="331"/>
      <c r="L32" s="365"/>
      <c r="M32" s="364"/>
      <c r="N32" s="331"/>
      <c r="O32" s="102"/>
      <c r="R32" s="102"/>
    </row>
    <row r="33" spans="1:18" s="5" customFormat="1" ht="12" customHeight="1" x14ac:dyDescent="0.2">
      <c r="A33" s="489">
        <v>1101</v>
      </c>
      <c r="B33" s="491" t="s">
        <v>214</v>
      </c>
      <c r="C33" s="306" t="s">
        <v>61</v>
      </c>
      <c r="D33" s="309" t="s">
        <v>45</v>
      </c>
      <c r="E33" s="437">
        <f>'1101'!G15</f>
        <v>36763239.420000002</v>
      </c>
      <c r="F33" s="466">
        <f>'1101'!G17</f>
        <v>37305775.810000002</v>
      </c>
      <c r="G33" s="330">
        <v>0</v>
      </c>
      <c r="H33" s="390">
        <f>F33-E33-G33</f>
        <v>542536.3900000006</v>
      </c>
      <c r="I33" s="379">
        <f>'1101'!G25</f>
        <v>14903</v>
      </c>
      <c r="J33" s="389">
        <f>H33-I33</f>
        <v>527633.3900000006</v>
      </c>
      <c r="K33" s="332">
        <v>0</v>
      </c>
      <c r="L33" s="367">
        <f>'1101'!G29</f>
        <v>10000</v>
      </c>
      <c r="M33" s="366">
        <f>'1101'!G30</f>
        <v>517633.39</v>
      </c>
      <c r="N33" s="332"/>
      <c r="O33" s="102"/>
      <c r="R33" s="102"/>
    </row>
    <row r="34" spans="1:18" s="5" customFormat="1" ht="12" customHeight="1" x14ac:dyDescent="0.2">
      <c r="A34" s="490"/>
      <c r="B34" s="492"/>
      <c r="C34" s="317"/>
      <c r="D34" s="318"/>
      <c r="E34" s="459"/>
      <c r="F34" s="388"/>
      <c r="G34" s="401"/>
      <c r="H34" s="394"/>
      <c r="I34" s="378"/>
      <c r="J34" s="388"/>
      <c r="K34" s="331"/>
      <c r="L34" s="363"/>
      <c r="M34" s="364"/>
      <c r="N34" s="331"/>
      <c r="O34" s="102"/>
      <c r="R34" s="102"/>
    </row>
    <row r="35" spans="1:18" s="5" customFormat="1" ht="12" customHeight="1" x14ac:dyDescent="0.2">
      <c r="A35" s="489">
        <v>1102</v>
      </c>
      <c r="B35" s="491" t="s">
        <v>215</v>
      </c>
      <c r="C35" s="319" t="s">
        <v>238</v>
      </c>
      <c r="D35" s="314" t="s">
        <v>62</v>
      </c>
      <c r="E35" s="437">
        <f>'1102'!G15</f>
        <v>59987154.880000003</v>
      </c>
      <c r="F35" s="466">
        <f>'1102'!G17</f>
        <v>60717667.010000005</v>
      </c>
      <c r="G35" s="334">
        <f>'1102'!G21</f>
        <v>82514.28</v>
      </c>
      <c r="H35" s="391">
        <f>F35-E35-G35</f>
        <v>647997.85000000265</v>
      </c>
      <c r="I35" s="380">
        <f>'1102'!G25</f>
        <v>46638</v>
      </c>
      <c r="J35" s="389">
        <f>H35-I35</f>
        <v>601359.85000000265</v>
      </c>
      <c r="K35" s="332">
        <v>0</v>
      </c>
      <c r="L35" s="365">
        <f>'1102'!G29</f>
        <v>25000</v>
      </c>
      <c r="M35" s="368">
        <f>'1102'!G30</f>
        <v>443295.69</v>
      </c>
      <c r="N35" s="333">
        <v>133064.16</v>
      </c>
      <c r="O35" s="102"/>
      <c r="R35" s="102"/>
    </row>
    <row r="36" spans="1:18" s="5" customFormat="1" ht="12" customHeight="1" x14ac:dyDescent="0.2">
      <c r="A36" s="490"/>
      <c r="B36" s="492"/>
      <c r="C36" s="320"/>
      <c r="D36" s="318"/>
      <c r="E36" s="459"/>
      <c r="F36" s="388"/>
      <c r="G36" s="401"/>
      <c r="H36" s="394"/>
      <c r="I36" s="378"/>
      <c r="J36" s="388"/>
      <c r="K36" s="331"/>
      <c r="L36" s="363"/>
      <c r="M36" s="364"/>
      <c r="N36" s="331"/>
      <c r="O36" s="102"/>
      <c r="R36" s="102"/>
    </row>
    <row r="37" spans="1:18" s="5" customFormat="1" ht="12" customHeight="1" x14ac:dyDescent="0.2">
      <c r="A37" s="489">
        <v>1103</v>
      </c>
      <c r="B37" s="491" t="s">
        <v>216</v>
      </c>
      <c r="C37" s="319" t="s">
        <v>63</v>
      </c>
      <c r="D37" s="321" t="s">
        <v>64</v>
      </c>
      <c r="E37" s="437">
        <f>'1103'!G16</f>
        <v>60638870.329999998</v>
      </c>
      <c r="F37" s="466">
        <f>'1103'!G18</f>
        <v>61368578.789999999</v>
      </c>
      <c r="G37" s="402">
        <f>'1103'!G22</f>
        <v>32160</v>
      </c>
      <c r="H37" s="391">
        <f>F37-E37-G37</f>
        <v>697548.46000000089</v>
      </c>
      <c r="I37" s="380">
        <f>'1103'!G26</f>
        <v>8822.5</v>
      </c>
      <c r="J37" s="389">
        <f>H37-I37</f>
        <v>688725.96000000089</v>
      </c>
      <c r="K37" s="332">
        <v>0</v>
      </c>
      <c r="L37" s="365">
        <f>'1103'!G30</f>
        <v>0</v>
      </c>
      <c r="M37" s="368">
        <f>'1103'!G31</f>
        <v>0</v>
      </c>
      <c r="N37" s="333">
        <v>688725.96</v>
      </c>
      <c r="O37" s="102"/>
      <c r="R37" s="102"/>
    </row>
    <row r="38" spans="1:18" s="5" customFormat="1" ht="12" customHeight="1" x14ac:dyDescent="0.2">
      <c r="A38" s="490"/>
      <c r="B38" s="492"/>
      <c r="C38" s="322"/>
      <c r="D38" s="96" t="s">
        <v>65</v>
      </c>
      <c r="E38" s="458"/>
      <c r="F38" s="389"/>
      <c r="G38" s="330"/>
      <c r="H38" s="395"/>
      <c r="I38" s="381"/>
      <c r="J38" s="388"/>
      <c r="K38" s="331"/>
      <c r="L38" s="363"/>
      <c r="M38" s="364"/>
      <c r="N38" s="331"/>
      <c r="O38" s="102"/>
      <c r="R38" s="102"/>
    </row>
    <row r="39" spans="1:18" s="5" customFormat="1" ht="12" customHeight="1" x14ac:dyDescent="0.2">
      <c r="A39" s="489">
        <v>1104</v>
      </c>
      <c r="B39" s="491" t="s">
        <v>214</v>
      </c>
      <c r="C39" s="319" t="s">
        <v>66</v>
      </c>
      <c r="D39" s="314" t="s">
        <v>49</v>
      </c>
      <c r="E39" s="437">
        <f>'1104'!G15</f>
        <v>24460360.390000001</v>
      </c>
      <c r="F39" s="466">
        <f>'1104'!G17</f>
        <v>24554372.870000001</v>
      </c>
      <c r="G39" s="334">
        <v>0</v>
      </c>
      <c r="H39" s="390">
        <f>F39-E39-G39</f>
        <v>94012.480000000447</v>
      </c>
      <c r="I39" s="379">
        <f>'1104'!G25</f>
        <v>21456</v>
      </c>
      <c r="J39" s="389">
        <f t="shared" ref="J39" si="7">H39-I39</f>
        <v>72556.480000000447</v>
      </c>
      <c r="K39" s="332">
        <v>0</v>
      </c>
      <c r="L39" s="365">
        <f>'1104'!G29</f>
        <v>14148</v>
      </c>
      <c r="M39" s="366">
        <f>'1104'!G30</f>
        <v>58408.480000000003</v>
      </c>
      <c r="N39" s="332"/>
      <c r="O39" s="102"/>
      <c r="R39" s="102"/>
    </row>
    <row r="40" spans="1:18" s="5" customFormat="1" ht="12" customHeight="1" x14ac:dyDescent="0.2">
      <c r="A40" s="490"/>
      <c r="B40" s="492"/>
      <c r="C40" s="322"/>
      <c r="D40" s="309"/>
      <c r="E40" s="458"/>
      <c r="F40" s="389"/>
      <c r="G40" s="330"/>
      <c r="H40" s="396"/>
      <c r="I40" s="381"/>
      <c r="J40" s="388"/>
      <c r="K40" s="331"/>
      <c r="L40" s="363"/>
      <c r="M40" s="364"/>
      <c r="N40" s="331"/>
      <c r="O40" s="102"/>
      <c r="R40" s="102"/>
    </row>
    <row r="41" spans="1:18" s="5" customFormat="1" ht="12" customHeight="1" x14ac:dyDescent="0.2">
      <c r="A41" s="489">
        <v>1105</v>
      </c>
      <c r="B41" s="491" t="s">
        <v>216</v>
      </c>
      <c r="C41" s="319" t="s">
        <v>67</v>
      </c>
      <c r="D41" s="323" t="s">
        <v>58</v>
      </c>
      <c r="E41" s="460">
        <f>'1105'!G15</f>
        <v>17986548.080000002</v>
      </c>
      <c r="F41" s="467">
        <f>'1105'!G17</f>
        <v>18154273.16</v>
      </c>
      <c r="G41" s="403">
        <v>0</v>
      </c>
      <c r="H41" s="391">
        <f>F41-E41-G41</f>
        <v>167725.07999999821</v>
      </c>
      <c r="I41" s="382">
        <v>0</v>
      </c>
      <c r="J41" s="389">
        <f t="shared" ref="J41" si="8">H41-I41</f>
        <v>167725.07999999821</v>
      </c>
      <c r="K41" s="332">
        <v>0</v>
      </c>
      <c r="L41" s="365">
        <f>'1105'!G29</f>
        <v>15000</v>
      </c>
      <c r="M41" s="366">
        <f>'1105'!G30</f>
        <v>152725.07999999999</v>
      </c>
      <c r="N41" s="332"/>
      <c r="O41" s="102"/>
      <c r="R41" s="102"/>
    </row>
    <row r="42" spans="1:18" s="5" customFormat="1" ht="12" customHeight="1" x14ac:dyDescent="0.2">
      <c r="A42" s="490"/>
      <c r="B42" s="492"/>
      <c r="C42" s="322"/>
      <c r="D42" s="307"/>
      <c r="E42" s="459"/>
      <c r="F42" s="388"/>
      <c r="G42" s="401"/>
      <c r="H42" s="390"/>
      <c r="I42" s="378"/>
      <c r="J42" s="388"/>
      <c r="K42" s="331"/>
      <c r="L42" s="363"/>
      <c r="M42" s="364"/>
      <c r="N42" s="331"/>
      <c r="O42" s="102"/>
      <c r="R42" s="102"/>
    </row>
    <row r="43" spans="1:18" s="5" customFormat="1" ht="12" customHeight="1" x14ac:dyDescent="0.2">
      <c r="A43" s="489">
        <v>1120</v>
      </c>
      <c r="B43" s="491" t="s">
        <v>33</v>
      </c>
      <c r="C43" s="319" t="s">
        <v>68</v>
      </c>
      <c r="D43" s="309" t="s">
        <v>45</v>
      </c>
      <c r="E43" s="458">
        <f>'1120'!G15</f>
        <v>28833348.460000001</v>
      </c>
      <c r="F43" s="389">
        <f>'1120'!G17</f>
        <v>28920062.23</v>
      </c>
      <c r="G43" s="330">
        <v>0</v>
      </c>
      <c r="H43" s="391">
        <f>F43-E43-G43</f>
        <v>86713.769999999553</v>
      </c>
      <c r="I43" s="379">
        <f>'1120'!G25</f>
        <v>34690</v>
      </c>
      <c r="J43" s="389">
        <f t="shared" ref="J43" si="9">H43-I43</f>
        <v>52023.769999999553</v>
      </c>
      <c r="K43" s="332">
        <v>0</v>
      </c>
      <c r="L43" s="365">
        <f>'1120'!G29</f>
        <v>10400</v>
      </c>
      <c r="M43" s="366">
        <f>'1120'!G30</f>
        <v>41623.769999999997</v>
      </c>
      <c r="N43" s="332"/>
      <c r="O43" s="102"/>
      <c r="R43" s="102"/>
    </row>
    <row r="44" spans="1:18" s="5" customFormat="1" ht="12" customHeight="1" x14ac:dyDescent="0.2">
      <c r="A44" s="490"/>
      <c r="B44" s="492"/>
      <c r="C44" s="320"/>
      <c r="D44" s="318"/>
      <c r="E44" s="459"/>
      <c r="F44" s="388"/>
      <c r="G44" s="401"/>
      <c r="H44" s="394"/>
      <c r="I44" s="378"/>
      <c r="J44" s="388"/>
      <c r="K44" s="331"/>
      <c r="L44" s="363"/>
      <c r="M44" s="364"/>
      <c r="N44" s="331"/>
      <c r="O44" s="102"/>
      <c r="R44" s="102"/>
    </row>
    <row r="45" spans="1:18" s="161" customFormat="1" ht="12" customHeight="1" x14ac:dyDescent="0.2">
      <c r="A45" s="500">
        <v>1121</v>
      </c>
      <c r="B45" s="502" t="s">
        <v>217</v>
      </c>
      <c r="C45" s="308" t="s">
        <v>69</v>
      </c>
      <c r="D45" s="436" t="s">
        <v>70</v>
      </c>
      <c r="E45" s="437">
        <f>'1121'!G15</f>
        <v>21532408.370000001</v>
      </c>
      <c r="F45" s="466">
        <f>'1121'!G17</f>
        <v>22017687.079999998</v>
      </c>
      <c r="G45" s="334">
        <f>'1121'!G21</f>
        <v>15960</v>
      </c>
      <c r="H45" s="391">
        <f>F45-E45-G45</f>
        <v>469318.70999999717</v>
      </c>
      <c r="I45" s="368">
        <f>'1121'!G25</f>
        <v>204192</v>
      </c>
      <c r="J45" s="389">
        <f t="shared" ref="J45" si="10">H45-I45</f>
        <v>265126.70999999717</v>
      </c>
      <c r="K45" s="480">
        <v>0</v>
      </c>
      <c r="L45" s="483">
        <f>'1121'!G29</f>
        <v>40000</v>
      </c>
      <c r="M45" s="484">
        <f>'1121'!G30</f>
        <v>225126.71</v>
      </c>
      <c r="N45" s="333"/>
      <c r="O45" s="102"/>
    </row>
    <row r="46" spans="1:18" s="449" customFormat="1" ht="12" customHeight="1" thickBot="1" x14ac:dyDescent="0.25">
      <c r="A46" s="501"/>
      <c r="B46" s="503"/>
      <c r="C46" s="438"/>
      <c r="D46" s="439"/>
      <c r="E46" s="440"/>
      <c r="F46" s="441"/>
      <c r="G46" s="442"/>
      <c r="H46" s="443"/>
      <c r="I46" s="444"/>
      <c r="J46" s="445"/>
      <c r="K46" s="446"/>
      <c r="L46" s="447"/>
      <c r="M46" s="444"/>
      <c r="N46" s="446"/>
      <c r="O46" s="102"/>
    </row>
    <row r="47" spans="1:18" s="5" customFormat="1" ht="12" customHeight="1" x14ac:dyDescent="0.2">
      <c r="A47" s="498">
        <v>1122</v>
      </c>
      <c r="B47" s="497" t="s">
        <v>260</v>
      </c>
      <c r="C47" s="313" t="s">
        <v>71</v>
      </c>
      <c r="D47" s="325" t="s">
        <v>58</v>
      </c>
      <c r="E47" s="458">
        <f>'1122'!G15</f>
        <v>43285990.289999999</v>
      </c>
      <c r="F47" s="389">
        <f>'1122'!G17</f>
        <v>43605727.449999996</v>
      </c>
      <c r="G47" s="330">
        <v>0</v>
      </c>
      <c r="H47" s="448">
        <f>F47-E47-G47</f>
        <v>319737.15999999642</v>
      </c>
      <c r="I47" s="389">
        <f>'1122'!G25</f>
        <v>169332</v>
      </c>
      <c r="J47" s="389">
        <f t="shared" ref="J47" si="11">H47-I47</f>
        <v>150405.15999999642</v>
      </c>
      <c r="K47" s="332">
        <v>0</v>
      </c>
      <c r="L47" s="365">
        <f>'1122'!G29</f>
        <v>15000</v>
      </c>
      <c r="M47" s="366">
        <f>'1122'!G30</f>
        <v>135405.16</v>
      </c>
      <c r="N47" s="332"/>
      <c r="O47" s="102"/>
      <c r="R47" s="102"/>
    </row>
    <row r="48" spans="1:18" s="5" customFormat="1" ht="12" customHeight="1" x14ac:dyDescent="0.2">
      <c r="A48" s="490"/>
      <c r="B48" s="492"/>
      <c r="C48" s="431"/>
      <c r="D48" s="432"/>
      <c r="E48" s="461"/>
      <c r="F48" s="406"/>
      <c r="G48" s="405"/>
      <c r="H48" s="433"/>
      <c r="I48" s="406"/>
      <c r="J48" s="388"/>
      <c r="K48" s="331"/>
      <c r="L48" s="363"/>
      <c r="M48" s="364"/>
      <c r="N48" s="331"/>
      <c r="O48" s="102"/>
      <c r="R48" s="102"/>
    </row>
    <row r="49" spans="1:18" s="5" customFormat="1" ht="12" customHeight="1" x14ac:dyDescent="0.2">
      <c r="A49" s="489">
        <v>1123</v>
      </c>
      <c r="B49" s="497" t="s">
        <v>294</v>
      </c>
      <c r="C49" s="313" t="s">
        <v>72</v>
      </c>
      <c r="D49" s="325" t="s">
        <v>73</v>
      </c>
      <c r="E49" s="458">
        <f>'1123'!G15</f>
        <v>45801266.82</v>
      </c>
      <c r="F49" s="389">
        <f>'1123'!G17</f>
        <v>45882938.75</v>
      </c>
      <c r="G49" s="330">
        <f>'1123'!G21</f>
        <v>0</v>
      </c>
      <c r="H49" s="390">
        <f>F49-E49-G49</f>
        <v>81671.929999999702</v>
      </c>
      <c r="I49" s="379">
        <f>'1123'!G25</f>
        <v>9492</v>
      </c>
      <c r="J49" s="389">
        <f t="shared" ref="J49" si="12">H49-I49</f>
        <v>72179.929999999702</v>
      </c>
      <c r="K49" s="332">
        <v>0</v>
      </c>
      <c r="L49" s="365">
        <f>'1123'!G29</f>
        <v>0</v>
      </c>
      <c r="M49" s="366">
        <f>'1123'!G30</f>
        <v>0</v>
      </c>
      <c r="N49" s="332">
        <v>72179.929999999993</v>
      </c>
      <c r="O49" s="102"/>
      <c r="R49" s="102"/>
    </row>
    <row r="50" spans="1:18" s="5" customFormat="1" ht="12" customHeight="1" x14ac:dyDescent="0.2">
      <c r="A50" s="490"/>
      <c r="B50" s="492"/>
      <c r="C50" s="313"/>
      <c r="D50" s="307"/>
      <c r="E50" s="459"/>
      <c r="F50" s="389"/>
      <c r="G50" s="330"/>
      <c r="H50" s="397"/>
      <c r="I50" s="378"/>
      <c r="J50" s="388"/>
      <c r="K50" s="331"/>
      <c r="L50" s="363"/>
      <c r="M50" s="364"/>
      <c r="N50" s="331"/>
      <c r="O50" s="102"/>
      <c r="R50" s="102"/>
    </row>
    <row r="51" spans="1:18" s="5" customFormat="1" ht="12" customHeight="1" x14ac:dyDescent="0.2">
      <c r="A51" s="489">
        <v>1150</v>
      </c>
      <c r="B51" s="491" t="s">
        <v>218</v>
      </c>
      <c r="C51" s="326" t="s">
        <v>74</v>
      </c>
      <c r="D51" s="314" t="s">
        <v>62</v>
      </c>
      <c r="E51" s="458">
        <f>'1150'!G15</f>
        <v>25206284.300000001</v>
      </c>
      <c r="F51" s="466">
        <f>'1150'!G17</f>
        <v>25383896.740000002</v>
      </c>
      <c r="G51" s="334">
        <v>0</v>
      </c>
      <c r="H51" s="391">
        <f>F51-E51-G51</f>
        <v>177612.44000000134</v>
      </c>
      <c r="I51" s="366">
        <v>0</v>
      </c>
      <c r="J51" s="389">
        <f t="shared" ref="J51" si="13">H51-I51</f>
        <v>177612.44000000134</v>
      </c>
      <c r="K51" s="332">
        <v>0</v>
      </c>
      <c r="L51" s="365">
        <f>'1150'!G29</f>
        <v>5000</v>
      </c>
      <c r="M51" s="366">
        <f>'1150'!G30</f>
        <v>172612.44</v>
      </c>
      <c r="N51" s="332"/>
      <c r="O51" s="102"/>
      <c r="R51" s="102"/>
    </row>
    <row r="52" spans="1:18" s="5" customFormat="1" ht="12" customHeight="1" x14ac:dyDescent="0.2">
      <c r="A52" s="490"/>
      <c r="B52" s="492"/>
      <c r="C52" s="327"/>
      <c r="D52" s="307"/>
      <c r="E52" s="459"/>
      <c r="F52" s="388"/>
      <c r="G52" s="330"/>
      <c r="H52" s="390"/>
      <c r="I52" s="378"/>
      <c r="J52" s="388"/>
      <c r="K52" s="331"/>
      <c r="L52" s="365"/>
      <c r="M52" s="366"/>
      <c r="N52" s="332"/>
      <c r="O52" s="102"/>
      <c r="R52" s="102"/>
    </row>
    <row r="53" spans="1:18" s="5" customFormat="1" ht="12" customHeight="1" x14ac:dyDescent="0.2">
      <c r="A53" s="489">
        <v>1160</v>
      </c>
      <c r="B53" s="487" t="s">
        <v>295</v>
      </c>
      <c r="C53" s="306" t="s">
        <v>237</v>
      </c>
      <c r="D53" s="309" t="s">
        <v>75</v>
      </c>
      <c r="E53" s="458">
        <f>'1160'!G15</f>
        <v>67454495.739999995</v>
      </c>
      <c r="F53" s="389">
        <f>'1160'!G17</f>
        <v>67724282.829999998</v>
      </c>
      <c r="G53" s="334">
        <f>'1160'!G21</f>
        <v>40750</v>
      </c>
      <c r="H53" s="391">
        <f>F53-E53-G53</f>
        <v>229037.09000000358</v>
      </c>
      <c r="I53" s="366">
        <f>'1160'!G25</f>
        <v>45342</v>
      </c>
      <c r="J53" s="389">
        <f t="shared" ref="J53" si="14">H53-I53</f>
        <v>183695.09000000358</v>
      </c>
      <c r="K53" s="332">
        <v>0</v>
      </c>
      <c r="L53" s="367">
        <f>'1160'!G29</f>
        <v>0</v>
      </c>
      <c r="M53" s="368">
        <f>'1160'!G30</f>
        <v>0</v>
      </c>
      <c r="N53" s="333">
        <v>183695.09</v>
      </c>
      <c r="O53" s="102"/>
      <c r="R53" s="102"/>
    </row>
    <row r="54" spans="1:18" s="5" customFormat="1" ht="12" customHeight="1" x14ac:dyDescent="0.2">
      <c r="A54" s="490"/>
      <c r="B54" s="488"/>
      <c r="C54" s="306"/>
      <c r="D54" s="309"/>
      <c r="E54" s="459"/>
      <c r="F54" s="388"/>
      <c r="G54" s="330"/>
      <c r="H54" s="390"/>
      <c r="I54" s="378"/>
      <c r="J54" s="388"/>
      <c r="K54" s="331"/>
      <c r="L54" s="365"/>
      <c r="M54" s="366"/>
      <c r="N54" s="332"/>
      <c r="O54" s="102"/>
      <c r="R54" s="102"/>
    </row>
    <row r="55" spans="1:18" s="5" customFormat="1" ht="12" customHeight="1" x14ac:dyDescent="0.2">
      <c r="A55" s="489">
        <v>1200</v>
      </c>
      <c r="B55" s="491" t="s">
        <v>246</v>
      </c>
      <c r="C55" s="316" t="s">
        <v>76</v>
      </c>
      <c r="D55" s="314" t="s">
        <v>53</v>
      </c>
      <c r="E55" s="437">
        <f>'1200'!G15</f>
        <v>20275430.32</v>
      </c>
      <c r="F55" s="466">
        <f>'1200'!G17</f>
        <v>20668928</v>
      </c>
      <c r="G55" s="334">
        <f>'1200'!G21</f>
        <v>0</v>
      </c>
      <c r="H55" s="391">
        <f>F55-E55-G55</f>
        <v>393497.6799999997</v>
      </c>
      <c r="I55" s="366">
        <f>'1200'!G25</f>
        <v>0</v>
      </c>
      <c r="J55" s="389">
        <f t="shared" ref="J55" si="15">H55-I55</f>
        <v>393497.6799999997</v>
      </c>
      <c r="K55" s="332">
        <v>0</v>
      </c>
      <c r="L55" s="367">
        <f>'1200'!G29</f>
        <v>40000</v>
      </c>
      <c r="M55" s="368">
        <f>'1200'!G30</f>
        <v>353497.68</v>
      </c>
      <c r="N55" s="333"/>
      <c r="O55" s="102"/>
      <c r="R55" s="102"/>
    </row>
    <row r="56" spans="1:18" s="5" customFormat="1" ht="12" customHeight="1" x14ac:dyDescent="0.2">
      <c r="A56" s="490"/>
      <c r="B56" s="492"/>
      <c r="C56" s="306"/>
      <c r="D56" s="309"/>
      <c r="E56" s="458"/>
      <c r="F56" s="389"/>
      <c r="G56" s="401"/>
      <c r="H56" s="390"/>
      <c r="I56" s="366"/>
      <c r="J56" s="388"/>
      <c r="K56" s="331"/>
      <c r="L56" s="365"/>
      <c r="M56" s="366"/>
      <c r="N56" s="332"/>
      <c r="O56" s="102"/>
      <c r="R56" s="102"/>
    </row>
    <row r="57" spans="1:18" s="5" customFormat="1" ht="12" customHeight="1" x14ac:dyDescent="0.2">
      <c r="A57" s="489">
        <v>1201</v>
      </c>
      <c r="B57" s="491" t="s">
        <v>219</v>
      </c>
      <c r="C57" s="316" t="s">
        <v>77</v>
      </c>
      <c r="D57" s="314" t="s">
        <v>78</v>
      </c>
      <c r="E57" s="437">
        <f>'1201'!G15</f>
        <v>32463939.789999999</v>
      </c>
      <c r="F57" s="466">
        <f>'1201'!G17</f>
        <v>34516233.550000004</v>
      </c>
      <c r="G57" s="330">
        <f>'1201'!G21</f>
        <v>5130</v>
      </c>
      <c r="H57" s="391">
        <f>F57-E57-G57</f>
        <v>2047163.7600000054</v>
      </c>
      <c r="I57" s="380">
        <f>'1201'!G25</f>
        <v>1809363</v>
      </c>
      <c r="J57" s="389">
        <f t="shared" ref="J57" si="16">H57-I57</f>
        <v>237800.76000000536</v>
      </c>
      <c r="K57" s="332">
        <v>0</v>
      </c>
      <c r="L57" s="367">
        <f>'1201'!G29</f>
        <v>30000</v>
      </c>
      <c r="M57" s="368">
        <f>'1201'!G30</f>
        <v>207800.76</v>
      </c>
      <c r="N57" s="333"/>
      <c r="O57" s="102"/>
      <c r="R57" s="102"/>
    </row>
    <row r="58" spans="1:18" s="5" customFormat="1" ht="12" customHeight="1" x14ac:dyDescent="0.2">
      <c r="A58" s="490"/>
      <c r="B58" s="492"/>
      <c r="C58" s="317"/>
      <c r="D58" s="309"/>
      <c r="E58" s="458"/>
      <c r="F58" s="389"/>
      <c r="G58" s="330"/>
      <c r="H58" s="394"/>
      <c r="I58" s="366"/>
      <c r="J58" s="388"/>
      <c r="K58" s="331"/>
      <c r="L58" s="365"/>
      <c r="M58" s="366"/>
      <c r="N58" s="332"/>
      <c r="O58" s="102"/>
      <c r="R58" s="102"/>
    </row>
    <row r="59" spans="1:18" s="5" customFormat="1" ht="12" customHeight="1" x14ac:dyDescent="0.2">
      <c r="A59" s="489">
        <v>1202</v>
      </c>
      <c r="B59" s="491" t="s">
        <v>230</v>
      </c>
      <c r="C59" s="313" t="s">
        <v>231</v>
      </c>
      <c r="D59" s="314" t="s">
        <v>73</v>
      </c>
      <c r="E59" s="437">
        <f>'1202'!G15</f>
        <v>32006267.559999999</v>
      </c>
      <c r="F59" s="466">
        <f>'1202'!G17</f>
        <v>32239689.010000002</v>
      </c>
      <c r="G59" s="334">
        <v>0</v>
      </c>
      <c r="H59" s="390">
        <f>F59-E59-G59</f>
        <v>233421.45000000298</v>
      </c>
      <c r="I59" s="380">
        <f>'1202'!G25</f>
        <v>18189</v>
      </c>
      <c r="J59" s="389">
        <f t="shared" ref="J59" si="17">H59-I59</f>
        <v>215232.45000000298</v>
      </c>
      <c r="K59" s="332">
        <v>0</v>
      </c>
      <c r="L59" s="367">
        <f>'1202'!G29</f>
        <v>25000</v>
      </c>
      <c r="M59" s="368">
        <f>'1202'!G30</f>
        <v>190232.45</v>
      </c>
      <c r="N59" s="333"/>
      <c r="O59" s="102"/>
      <c r="R59" s="102"/>
    </row>
    <row r="60" spans="1:18" s="5" customFormat="1" ht="12" customHeight="1" x14ac:dyDescent="0.2">
      <c r="A60" s="490"/>
      <c r="B60" s="492"/>
      <c r="C60" s="310"/>
      <c r="D60" s="307"/>
      <c r="E60" s="459"/>
      <c r="F60" s="388"/>
      <c r="G60" s="401"/>
      <c r="H60" s="393"/>
      <c r="I60" s="378"/>
      <c r="J60" s="388"/>
      <c r="K60" s="331"/>
      <c r="L60" s="363"/>
      <c r="M60" s="364"/>
      <c r="N60" s="331"/>
      <c r="O60" s="102"/>
      <c r="R60" s="102"/>
    </row>
    <row r="61" spans="1:18" s="5" customFormat="1" ht="12" customHeight="1" x14ac:dyDescent="0.2">
      <c r="A61" s="489">
        <v>1204</v>
      </c>
      <c r="B61" s="491" t="s">
        <v>220</v>
      </c>
      <c r="C61" s="308" t="s">
        <v>79</v>
      </c>
      <c r="D61" s="314" t="s">
        <v>55</v>
      </c>
      <c r="E61" s="437">
        <f>'1204'!G15</f>
        <v>71341061.170000002</v>
      </c>
      <c r="F61" s="389">
        <f>'1204'!G17</f>
        <v>72261074.239999995</v>
      </c>
      <c r="G61" s="330">
        <f>'1204'!G21</f>
        <v>102040</v>
      </c>
      <c r="H61" s="391">
        <f>F61-E61-G61</f>
        <v>817973.06999999285</v>
      </c>
      <c r="I61" s="380">
        <f>'1204'!G25</f>
        <v>427316</v>
      </c>
      <c r="J61" s="389">
        <f t="shared" ref="J61" si="18">H61-I61</f>
        <v>390657.06999999285</v>
      </c>
      <c r="K61" s="332">
        <v>0</v>
      </c>
      <c r="L61" s="367">
        <f>'1204'!G29</f>
        <v>40000</v>
      </c>
      <c r="M61" s="366">
        <f>'1204'!G30</f>
        <v>350657.07</v>
      </c>
      <c r="N61" s="332"/>
      <c r="O61" s="102"/>
      <c r="R61" s="102"/>
    </row>
    <row r="62" spans="1:18" s="5" customFormat="1" ht="12" customHeight="1" x14ac:dyDescent="0.2">
      <c r="A62" s="490"/>
      <c r="B62" s="492"/>
      <c r="C62" s="310"/>
      <c r="D62" s="309"/>
      <c r="E62" s="459"/>
      <c r="F62" s="388"/>
      <c r="G62" s="401"/>
      <c r="H62" s="394"/>
      <c r="I62" s="378"/>
      <c r="J62" s="388"/>
      <c r="K62" s="331"/>
      <c r="L62" s="363"/>
      <c r="M62" s="364"/>
      <c r="N62" s="331"/>
      <c r="O62" s="102"/>
      <c r="R62" s="102"/>
    </row>
    <row r="63" spans="1:18" s="5" customFormat="1" ht="12" customHeight="1" x14ac:dyDescent="0.2">
      <c r="A63" s="489">
        <v>1205</v>
      </c>
      <c r="B63" s="491" t="s">
        <v>221</v>
      </c>
      <c r="C63" s="306" t="s">
        <v>236</v>
      </c>
      <c r="D63" s="314" t="s">
        <v>55</v>
      </c>
      <c r="E63" s="458">
        <f>'1205'!G15</f>
        <v>26364208.73</v>
      </c>
      <c r="F63" s="389">
        <f>'1205'!G17</f>
        <v>27997027.609999999</v>
      </c>
      <c r="G63" s="330">
        <f>'1205'!G21</f>
        <v>35530</v>
      </c>
      <c r="H63" s="390">
        <f>F63-E63-G63</f>
        <v>1597288.879999999</v>
      </c>
      <c r="I63" s="366">
        <f>'1205'!G25</f>
        <v>602748</v>
      </c>
      <c r="J63" s="389">
        <f t="shared" ref="J63" si="19">H63-I63</f>
        <v>994540.87999999896</v>
      </c>
      <c r="K63" s="332">
        <v>0</v>
      </c>
      <c r="L63" s="365">
        <f>'1205'!G29</f>
        <v>40000</v>
      </c>
      <c r="M63" s="366">
        <f>'1205'!G30</f>
        <v>954540.88</v>
      </c>
      <c r="N63" s="332"/>
      <c r="O63" s="102"/>
      <c r="R63" s="102"/>
    </row>
    <row r="64" spans="1:18" s="5" customFormat="1" ht="12" customHeight="1" x14ac:dyDescent="0.2">
      <c r="A64" s="490"/>
      <c r="B64" s="492"/>
      <c r="C64" s="317"/>
      <c r="D64" s="307"/>
      <c r="E64" s="459"/>
      <c r="F64" s="388"/>
      <c r="G64" s="401"/>
      <c r="H64" s="394"/>
      <c r="I64" s="378"/>
      <c r="J64" s="388"/>
      <c r="K64" s="331"/>
      <c r="L64" s="363"/>
      <c r="M64" s="364"/>
      <c r="N64" s="331"/>
      <c r="O64" s="102"/>
      <c r="R64" s="102"/>
    </row>
    <row r="65" spans="1:18" s="5" customFormat="1" ht="12" customHeight="1" x14ac:dyDescent="0.2">
      <c r="A65" s="489">
        <v>1206</v>
      </c>
      <c r="B65" s="491" t="s">
        <v>234</v>
      </c>
      <c r="C65" s="316" t="s">
        <v>80</v>
      </c>
      <c r="D65" s="314" t="s">
        <v>81</v>
      </c>
      <c r="E65" s="437">
        <f>'1206'!G15</f>
        <v>36352297.399999999</v>
      </c>
      <c r="F65" s="389">
        <f>'1206'!G17</f>
        <v>36352297.399999999</v>
      </c>
      <c r="G65" s="334">
        <v>0</v>
      </c>
      <c r="H65" s="391">
        <f>F65-E65-G65</f>
        <v>0</v>
      </c>
      <c r="I65" s="366">
        <f>'1206'!G25</f>
        <v>0</v>
      </c>
      <c r="J65" s="389">
        <f t="shared" ref="J65" si="20">H65-I65</f>
        <v>0</v>
      </c>
      <c r="K65" s="332">
        <v>0</v>
      </c>
      <c r="L65" s="367">
        <f>'1206'!G29</f>
        <v>0</v>
      </c>
      <c r="M65" s="368">
        <f>'1206'!G30</f>
        <v>0</v>
      </c>
      <c r="N65" s="333"/>
      <c r="O65" s="102"/>
      <c r="R65" s="102"/>
    </row>
    <row r="66" spans="1:18" s="5" customFormat="1" ht="12" customHeight="1" x14ac:dyDescent="0.2">
      <c r="A66" s="490"/>
      <c r="B66" s="492"/>
      <c r="C66" s="317"/>
      <c r="D66" s="318"/>
      <c r="E66" s="458"/>
      <c r="F66" s="389"/>
      <c r="G66" s="401"/>
      <c r="H66" s="390"/>
      <c r="I66" s="378"/>
      <c r="J66" s="388"/>
      <c r="K66" s="331"/>
      <c r="L66" s="365"/>
      <c r="M66" s="366"/>
      <c r="N66" s="332"/>
      <c r="O66" s="102"/>
      <c r="R66" s="102"/>
    </row>
    <row r="67" spans="1:18" s="5" customFormat="1" ht="12" customHeight="1" x14ac:dyDescent="0.2">
      <c r="A67" s="489">
        <v>1207</v>
      </c>
      <c r="B67" s="491" t="s">
        <v>222</v>
      </c>
      <c r="C67" s="322" t="s">
        <v>248</v>
      </c>
      <c r="D67" s="309" t="s">
        <v>45</v>
      </c>
      <c r="E67" s="437">
        <f>'1207'!G15</f>
        <v>37039928.5</v>
      </c>
      <c r="F67" s="466">
        <f>'1207'!G17</f>
        <v>37473606.339999996</v>
      </c>
      <c r="G67" s="330">
        <f>'1207'!G21</f>
        <v>58330</v>
      </c>
      <c r="H67" s="391">
        <f>F67-E67-G67</f>
        <v>375347.83999999613</v>
      </c>
      <c r="I67" s="366">
        <f>'1207'!G25</f>
        <v>46918</v>
      </c>
      <c r="J67" s="389">
        <f t="shared" ref="J67" si="21">H67-I67</f>
        <v>328429.83999999613</v>
      </c>
      <c r="K67" s="332">
        <v>0</v>
      </c>
      <c r="L67" s="367">
        <f>'1207'!G29</f>
        <v>60000</v>
      </c>
      <c r="M67" s="368">
        <f>'1207'!G30</f>
        <v>268429.84000000003</v>
      </c>
      <c r="N67" s="333"/>
      <c r="O67" s="102"/>
      <c r="R67" s="102"/>
    </row>
    <row r="68" spans="1:18" s="5" customFormat="1" ht="12" customHeight="1" x14ac:dyDescent="0.2">
      <c r="A68" s="490"/>
      <c r="B68" s="492"/>
      <c r="C68" s="320"/>
      <c r="D68" s="318"/>
      <c r="E68" s="458"/>
      <c r="F68" s="389"/>
      <c r="G68" s="330"/>
      <c r="H68" s="394"/>
      <c r="I68" s="366"/>
      <c r="J68" s="388"/>
      <c r="K68" s="331"/>
      <c r="L68" s="363"/>
      <c r="M68" s="364"/>
      <c r="N68" s="331"/>
      <c r="O68" s="102"/>
      <c r="R68" s="102"/>
    </row>
    <row r="69" spans="1:18" s="5" customFormat="1" ht="12" customHeight="1" x14ac:dyDescent="0.2">
      <c r="A69" s="489">
        <v>1208</v>
      </c>
      <c r="B69" s="491" t="s">
        <v>292</v>
      </c>
      <c r="C69" s="322" t="s">
        <v>82</v>
      </c>
      <c r="D69" s="309" t="s">
        <v>49</v>
      </c>
      <c r="E69" s="437">
        <f>'1208'!G15</f>
        <v>34145423.469999999</v>
      </c>
      <c r="F69" s="466">
        <f>'1208'!G17</f>
        <v>34266363.329999998</v>
      </c>
      <c r="G69" s="334">
        <f>'1208'!G21</f>
        <v>79230.009999999995</v>
      </c>
      <c r="H69" s="390">
        <f>F69-E69-G69</f>
        <v>41709.849999999409</v>
      </c>
      <c r="I69" s="380">
        <f>'1208'!G25</f>
        <v>83085</v>
      </c>
      <c r="J69" s="389">
        <v>0</v>
      </c>
      <c r="K69" s="332">
        <f>H69-I69</f>
        <v>-41375.150000000591</v>
      </c>
      <c r="L69" s="365">
        <f>'1208'!G29</f>
        <v>0</v>
      </c>
      <c r="M69" s="366">
        <f>'1208'!G30</f>
        <v>0</v>
      </c>
      <c r="N69" s="332"/>
      <c r="O69" s="102"/>
      <c r="R69" s="102"/>
    </row>
    <row r="70" spans="1:18" s="5" customFormat="1" ht="12" customHeight="1" x14ac:dyDescent="0.2">
      <c r="A70" s="490"/>
      <c r="B70" s="492"/>
      <c r="C70" s="320"/>
      <c r="D70" s="318"/>
      <c r="E70" s="458"/>
      <c r="F70" s="389"/>
      <c r="G70" s="401"/>
      <c r="H70" s="390"/>
      <c r="I70" s="366"/>
      <c r="J70" s="388"/>
      <c r="K70" s="331"/>
      <c r="L70" s="363"/>
      <c r="M70" s="364"/>
      <c r="N70" s="331"/>
      <c r="O70" s="102"/>
      <c r="R70" s="102"/>
    </row>
    <row r="71" spans="1:18" s="5" customFormat="1" ht="12" customHeight="1" x14ac:dyDescent="0.2">
      <c r="A71" s="489">
        <v>1300</v>
      </c>
      <c r="B71" s="491" t="s">
        <v>223</v>
      </c>
      <c r="C71" s="328" t="s">
        <v>83</v>
      </c>
      <c r="D71" s="309" t="s">
        <v>55</v>
      </c>
      <c r="E71" s="437">
        <f>'1300'!G15</f>
        <v>15486986.1</v>
      </c>
      <c r="F71" s="466">
        <f>'1300'!G17</f>
        <v>15785339.779999999</v>
      </c>
      <c r="G71" s="330">
        <v>0</v>
      </c>
      <c r="H71" s="391">
        <f>F71-E71-G71</f>
        <v>298353.6799999997</v>
      </c>
      <c r="I71" s="380">
        <v>0</v>
      </c>
      <c r="J71" s="389">
        <f t="shared" ref="J71" si="22">H71-I71</f>
        <v>298353.6799999997</v>
      </c>
      <c r="K71" s="332">
        <v>0</v>
      </c>
      <c r="L71" s="365">
        <f>'1300'!G29</f>
        <v>20000</v>
      </c>
      <c r="M71" s="366">
        <f>'1300'!G30</f>
        <v>278353.68</v>
      </c>
      <c r="N71" s="332"/>
      <c r="O71" s="102"/>
      <c r="R71" s="102"/>
    </row>
    <row r="72" spans="1:18" s="5" customFormat="1" ht="12" customHeight="1" x14ac:dyDescent="0.2">
      <c r="A72" s="490"/>
      <c r="B72" s="492"/>
      <c r="C72" s="320"/>
      <c r="D72" s="318"/>
      <c r="E72" s="458"/>
      <c r="F72" s="389"/>
      <c r="G72" s="330"/>
      <c r="H72" s="397"/>
      <c r="I72" s="366"/>
      <c r="J72" s="388"/>
      <c r="K72" s="331"/>
      <c r="L72" s="363"/>
      <c r="M72" s="364"/>
      <c r="N72" s="331"/>
      <c r="O72" s="102"/>
      <c r="R72" s="102"/>
    </row>
    <row r="73" spans="1:18" s="5" customFormat="1" ht="12" customHeight="1" x14ac:dyDescent="0.2">
      <c r="A73" s="489">
        <v>1301</v>
      </c>
      <c r="B73" s="491" t="s">
        <v>224</v>
      </c>
      <c r="C73" s="322" t="s">
        <v>84</v>
      </c>
      <c r="D73" s="309" t="s">
        <v>45</v>
      </c>
      <c r="E73" s="437">
        <f>'1301'!G15</f>
        <v>32221888.57</v>
      </c>
      <c r="F73" s="466">
        <f>'1301'!G17</f>
        <v>32580401.580000002</v>
      </c>
      <c r="G73" s="334">
        <v>1841.33</v>
      </c>
      <c r="H73" s="391">
        <f>F73-E73-G73</f>
        <v>356671.68000000162</v>
      </c>
      <c r="I73" s="380">
        <v>0</v>
      </c>
      <c r="J73" s="389">
        <f t="shared" ref="J73" si="23">H73-I73</f>
        <v>356671.68000000162</v>
      </c>
      <c r="K73" s="332">
        <v>0</v>
      </c>
      <c r="L73" s="365">
        <f>'1301'!G29</f>
        <v>15000</v>
      </c>
      <c r="M73" s="366">
        <f>'1301'!G30</f>
        <v>341671.67999999999</v>
      </c>
      <c r="N73" s="332"/>
      <c r="O73" s="102"/>
      <c r="R73" s="102"/>
    </row>
    <row r="74" spans="1:18" s="5" customFormat="1" ht="12" customHeight="1" x14ac:dyDescent="0.2">
      <c r="A74" s="490"/>
      <c r="B74" s="492"/>
      <c r="C74" s="320"/>
      <c r="D74" s="318"/>
      <c r="E74" s="459"/>
      <c r="F74" s="389"/>
      <c r="G74" s="330"/>
      <c r="H74" s="390"/>
      <c r="I74" s="366"/>
      <c r="J74" s="388"/>
      <c r="K74" s="331"/>
      <c r="L74" s="363"/>
      <c r="M74" s="364"/>
      <c r="N74" s="331"/>
      <c r="O74" s="102"/>
      <c r="R74" s="102"/>
    </row>
    <row r="75" spans="1:18" s="5" customFormat="1" ht="12" customHeight="1" x14ac:dyDescent="0.2">
      <c r="A75" s="489">
        <v>1302</v>
      </c>
      <c r="B75" s="493" t="s">
        <v>85</v>
      </c>
      <c r="C75" s="322" t="s">
        <v>86</v>
      </c>
      <c r="D75" s="309" t="s">
        <v>55</v>
      </c>
      <c r="E75" s="458">
        <f>'1302'!G15</f>
        <v>6416239.3499999996</v>
      </c>
      <c r="F75" s="466">
        <f>'1302'!G17</f>
        <v>6676731.0800000001</v>
      </c>
      <c r="G75" s="334">
        <v>0</v>
      </c>
      <c r="H75" s="391">
        <f>F75-E75-G75</f>
        <v>260491.73000000045</v>
      </c>
      <c r="I75" s="380">
        <v>0</v>
      </c>
      <c r="J75" s="389">
        <f t="shared" ref="J75" si="24">H75-I75</f>
        <v>260491.73000000045</v>
      </c>
      <c r="K75" s="332">
        <v>0</v>
      </c>
      <c r="L75" s="365">
        <f>'1302'!G29</f>
        <v>35000</v>
      </c>
      <c r="M75" s="366">
        <f>'1302'!G30</f>
        <v>225491.73199999999</v>
      </c>
      <c r="N75" s="332"/>
      <c r="O75" s="102"/>
      <c r="R75" s="102"/>
    </row>
    <row r="76" spans="1:18" s="5" customFormat="1" ht="12" customHeight="1" x14ac:dyDescent="0.2">
      <c r="A76" s="490"/>
      <c r="B76" s="494"/>
      <c r="C76" s="320"/>
      <c r="D76" s="318"/>
      <c r="E76" s="458"/>
      <c r="F76" s="389"/>
      <c r="G76" s="330"/>
      <c r="H76" s="390"/>
      <c r="I76" s="378"/>
      <c r="J76" s="388"/>
      <c r="K76" s="331"/>
      <c r="L76" s="363"/>
      <c r="M76" s="364"/>
      <c r="N76" s="331"/>
      <c r="O76" s="102"/>
      <c r="R76" s="102"/>
    </row>
    <row r="77" spans="1:18" s="5" customFormat="1" ht="12" customHeight="1" x14ac:dyDescent="0.2">
      <c r="A77" s="489">
        <v>1303</v>
      </c>
      <c r="B77" s="491" t="s">
        <v>225</v>
      </c>
      <c r="C77" s="322" t="s">
        <v>87</v>
      </c>
      <c r="D77" s="309" t="s">
        <v>53</v>
      </c>
      <c r="E77" s="437">
        <f>'1303'!G15</f>
        <v>8412290.3100000005</v>
      </c>
      <c r="F77" s="466">
        <f>'1303'!G17</f>
        <v>8613530.5999999996</v>
      </c>
      <c r="G77" s="334">
        <v>0</v>
      </c>
      <c r="H77" s="391">
        <f>F77-E77-G77</f>
        <v>201240.28999999911</v>
      </c>
      <c r="I77" s="379">
        <v>0</v>
      </c>
      <c r="J77" s="389">
        <f t="shared" ref="J77" si="25">H77-I77</f>
        <v>201240.28999999911</v>
      </c>
      <c r="K77" s="332">
        <v>0</v>
      </c>
      <c r="L77" s="365">
        <f>'1303'!G29</f>
        <v>20000</v>
      </c>
      <c r="M77" s="366">
        <f>'1303'!G30</f>
        <v>181240.29</v>
      </c>
      <c r="N77" s="332"/>
      <c r="O77" s="102"/>
      <c r="R77" s="102"/>
    </row>
    <row r="78" spans="1:18" s="5" customFormat="1" ht="12" customHeight="1" x14ac:dyDescent="0.2">
      <c r="A78" s="490"/>
      <c r="B78" s="492"/>
      <c r="C78" s="320"/>
      <c r="D78" s="318"/>
      <c r="E78" s="458"/>
      <c r="F78" s="388"/>
      <c r="G78" s="401"/>
      <c r="H78" s="390"/>
      <c r="I78" s="379"/>
      <c r="J78" s="388"/>
      <c r="K78" s="331"/>
      <c r="L78" s="363"/>
      <c r="M78" s="364"/>
      <c r="N78" s="331"/>
      <c r="O78" s="102"/>
      <c r="R78" s="102"/>
    </row>
    <row r="79" spans="1:18" s="5" customFormat="1" ht="12" customHeight="1" x14ac:dyDescent="0.2">
      <c r="A79" s="489">
        <v>1304</v>
      </c>
      <c r="B79" s="491" t="s">
        <v>225</v>
      </c>
      <c r="C79" s="313" t="s">
        <v>235</v>
      </c>
      <c r="D79" s="325" t="s">
        <v>58</v>
      </c>
      <c r="E79" s="437">
        <f>'1304'!G15</f>
        <v>13312524.18</v>
      </c>
      <c r="F79" s="466">
        <f>'1304'!G17</f>
        <v>13357581.449999999</v>
      </c>
      <c r="G79" s="330">
        <v>0</v>
      </c>
      <c r="H79" s="391">
        <f>F79-E79-G79</f>
        <v>45057.269999999553</v>
      </c>
      <c r="I79" s="383">
        <v>0</v>
      </c>
      <c r="J79" s="389">
        <f t="shared" ref="J79" si="26">H79-I79</f>
        <v>45057.269999999553</v>
      </c>
      <c r="K79" s="332">
        <v>0</v>
      </c>
      <c r="L79" s="365">
        <f>'1304'!G29</f>
        <v>0</v>
      </c>
      <c r="M79" s="366">
        <f>'1304'!G30</f>
        <v>45057.27</v>
      </c>
      <c r="N79" s="332"/>
      <c r="O79" s="102"/>
      <c r="R79" s="102"/>
    </row>
    <row r="80" spans="1:18" s="5" customFormat="1" ht="12" customHeight="1" x14ac:dyDescent="0.2">
      <c r="A80" s="490"/>
      <c r="B80" s="492"/>
      <c r="C80" s="310"/>
      <c r="D80" s="318"/>
      <c r="E80" s="459"/>
      <c r="F80" s="388"/>
      <c r="G80" s="330"/>
      <c r="H80" s="394"/>
      <c r="I80" s="384"/>
      <c r="J80" s="388"/>
      <c r="K80" s="331"/>
      <c r="L80" s="363"/>
      <c r="M80" s="364"/>
      <c r="N80" s="331"/>
      <c r="O80" s="102"/>
      <c r="R80" s="102"/>
    </row>
    <row r="81" spans="1:18" s="5" customFormat="1" ht="12" customHeight="1" x14ac:dyDescent="0.2">
      <c r="A81" s="489">
        <v>1350</v>
      </c>
      <c r="B81" s="491" t="s">
        <v>226</v>
      </c>
      <c r="C81" s="313" t="s">
        <v>88</v>
      </c>
      <c r="D81" s="309" t="s">
        <v>89</v>
      </c>
      <c r="E81" s="458">
        <f>'1350'!G15</f>
        <v>21574324.919999998</v>
      </c>
      <c r="F81" s="389">
        <f>'1350'!G17</f>
        <v>21675529.82</v>
      </c>
      <c r="G81" s="334">
        <f>'1350'!G21</f>
        <v>1080</v>
      </c>
      <c r="H81" s="391">
        <f>F81-E81-G81</f>
        <v>100124.90000000224</v>
      </c>
      <c r="I81" s="383">
        <v>0</v>
      </c>
      <c r="J81" s="389">
        <f t="shared" ref="J81" si="27">H81-I81</f>
        <v>100124.90000000224</v>
      </c>
      <c r="K81" s="332">
        <v>0</v>
      </c>
      <c r="L81" s="367">
        <f>'1350'!G29</f>
        <v>1000</v>
      </c>
      <c r="M81" s="368">
        <f>'1350'!G30</f>
        <v>99124.9</v>
      </c>
      <c r="N81" s="333"/>
      <c r="O81" s="102"/>
      <c r="R81" s="102"/>
    </row>
    <row r="82" spans="1:18" s="5" customFormat="1" ht="12" customHeight="1" x14ac:dyDescent="0.2">
      <c r="A82" s="490"/>
      <c r="B82" s="492"/>
      <c r="C82" s="310"/>
      <c r="D82" s="309"/>
      <c r="E82" s="458"/>
      <c r="F82" s="388"/>
      <c r="G82" s="330"/>
      <c r="H82" s="394"/>
      <c r="I82" s="384"/>
      <c r="J82" s="388"/>
      <c r="K82" s="331"/>
      <c r="L82" s="363"/>
      <c r="M82" s="366"/>
      <c r="N82" s="332"/>
      <c r="O82" s="102"/>
      <c r="R82" s="102"/>
    </row>
    <row r="83" spans="1:18" s="5" customFormat="1" ht="12" customHeight="1" x14ac:dyDescent="0.2">
      <c r="A83" s="489">
        <v>1351</v>
      </c>
      <c r="B83" s="491" t="s">
        <v>227</v>
      </c>
      <c r="C83" s="308" t="s">
        <v>90</v>
      </c>
      <c r="D83" s="314" t="s">
        <v>53</v>
      </c>
      <c r="E83" s="437">
        <f>'1351'!G15</f>
        <v>5701169.0300000003</v>
      </c>
      <c r="F83" s="466">
        <f>'1351'!G17</f>
        <v>5897652.7000000002</v>
      </c>
      <c r="G83" s="334">
        <v>0</v>
      </c>
      <c r="H83" s="391">
        <f>F83-E83-G83</f>
        <v>196483.66999999993</v>
      </c>
      <c r="I83" s="380">
        <v>0</v>
      </c>
      <c r="J83" s="389">
        <f t="shared" ref="J83" si="28">H83-I83</f>
        <v>196483.66999999993</v>
      </c>
      <c r="K83" s="332">
        <v>0</v>
      </c>
      <c r="L83" s="367">
        <f>'1351'!G29</f>
        <v>10000</v>
      </c>
      <c r="M83" s="368">
        <f>'1351'!G30</f>
        <v>186483.67</v>
      </c>
      <c r="N83" s="333"/>
      <c r="O83" s="102"/>
      <c r="R83" s="102"/>
    </row>
    <row r="84" spans="1:18" s="452" customFormat="1" ht="12" customHeight="1" thickBot="1" x14ac:dyDescent="0.25">
      <c r="A84" s="495"/>
      <c r="B84" s="496"/>
      <c r="C84" s="438"/>
      <c r="D84" s="450"/>
      <c r="E84" s="440"/>
      <c r="F84" s="441"/>
      <c r="G84" s="442"/>
      <c r="H84" s="443"/>
      <c r="I84" s="451"/>
      <c r="J84" s="441"/>
      <c r="K84" s="446"/>
      <c r="L84" s="447"/>
      <c r="M84" s="444"/>
      <c r="N84" s="446"/>
      <c r="O84" s="102"/>
      <c r="R84" s="453"/>
    </row>
    <row r="85" spans="1:18" s="5" customFormat="1" ht="12" customHeight="1" x14ac:dyDescent="0.2">
      <c r="A85" s="498">
        <v>1352</v>
      </c>
      <c r="B85" s="497" t="s">
        <v>228</v>
      </c>
      <c r="C85" s="313" t="s">
        <v>91</v>
      </c>
      <c r="D85" s="325" t="s">
        <v>58</v>
      </c>
      <c r="E85" s="458">
        <f>'1352'!G15</f>
        <v>6053193.1399999997</v>
      </c>
      <c r="F85" s="389">
        <f>'1352'!G17</f>
        <v>6105996.5199999996</v>
      </c>
      <c r="G85" s="330">
        <v>0</v>
      </c>
      <c r="H85" s="390">
        <f>F85-E85-G85</f>
        <v>52803.379999999888</v>
      </c>
      <c r="I85" s="385">
        <v>0</v>
      </c>
      <c r="J85" s="389">
        <f t="shared" ref="J85" si="29">H85-I85</f>
        <v>52803.379999999888</v>
      </c>
      <c r="K85" s="332">
        <v>0</v>
      </c>
      <c r="L85" s="365">
        <f>'1352'!G29</f>
        <v>25000</v>
      </c>
      <c r="M85" s="366">
        <f>'1352'!G30</f>
        <v>27803.38</v>
      </c>
      <c r="N85" s="332"/>
      <c r="O85" s="102"/>
      <c r="R85" s="102"/>
    </row>
    <row r="86" spans="1:18" s="5" customFormat="1" ht="12" customHeight="1" x14ac:dyDescent="0.2">
      <c r="A86" s="490"/>
      <c r="B86" s="492"/>
      <c r="C86" s="329"/>
      <c r="D86" s="398"/>
      <c r="E86" s="461"/>
      <c r="F86" s="406"/>
      <c r="G86" s="405"/>
      <c r="H86" s="397"/>
      <c r="I86" s="386"/>
      <c r="J86" s="388"/>
      <c r="K86" s="331"/>
      <c r="L86" s="363"/>
      <c r="M86" s="364"/>
      <c r="N86" s="331"/>
      <c r="O86" s="102"/>
      <c r="R86" s="102"/>
    </row>
    <row r="87" spans="1:18" s="5" customFormat="1" ht="12" customHeight="1" x14ac:dyDescent="0.2">
      <c r="A87" s="489">
        <v>1400</v>
      </c>
      <c r="B87" s="491" t="s">
        <v>229</v>
      </c>
      <c r="C87" s="97" t="s">
        <v>92</v>
      </c>
      <c r="D87" s="314" t="s">
        <v>45</v>
      </c>
      <c r="E87" s="458">
        <f>'1400'!G15</f>
        <v>19216005.949999999</v>
      </c>
      <c r="F87" s="389">
        <f>'1400'!G17</f>
        <v>19111994.940000001</v>
      </c>
      <c r="G87" s="330">
        <v>0</v>
      </c>
      <c r="H87" s="391">
        <f>F87-E87-G87</f>
        <v>-104011.00999999791</v>
      </c>
      <c r="I87" s="383">
        <v>0</v>
      </c>
      <c r="J87" s="389">
        <v>0</v>
      </c>
      <c r="K87" s="332">
        <f>H87-I87</f>
        <v>-104011.00999999791</v>
      </c>
      <c r="L87" s="365">
        <f>'1400'!G29</f>
        <v>0</v>
      </c>
      <c r="M87" s="366">
        <f>'1400'!G30</f>
        <v>0</v>
      </c>
      <c r="N87" s="332"/>
      <c r="O87" s="102"/>
      <c r="R87" s="102"/>
    </row>
    <row r="88" spans="1:18" s="5" customFormat="1" ht="12" customHeight="1" x14ac:dyDescent="0.2">
      <c r="A88" s="490"/>
      <c r="B88" s="492"/>
      <c r="C88" s="98"/>
      <c r="D88" s="307"/>
      <c r="E88" s="459"/>
      <c r="F88" s="388"/>
      <c r="G88" s="401"/>
      <c r="H88" s="394"/>
      <c r="I88" s="384"/>
      <c r="J88" s="388"/>
      <c r="K88" s="331"/>
      <c r="L88" s="363"/>
      <c r="M88" s="364"/>
      <c r="N88" s="331"/>
      <c r="O88" s="102"/>
      <c r="R88" s="102"/>
    </row>
    <row r="89" spans="1:18" s="5" customFormat="1" ht="12" customHeight="1" x14ac:dyDescent="0.2">
      <c r="A89" s="489">
        <v>1420</v>
      </c>
      <c r="B89" s="491" t="s">
        <v>249</v>
      </c>
      <c r="C89" s="97" t="s">
        <v>63</v>
      </c>
      <c r="D89" s="314" t="s">
        <v>251</v>
      </c>
      <c r="E89" s="458">
        <f>'1420'!G15</f>
        <v>24185846.800000001</v>
      </c>
      <c r="F89" s="389">
        <f>'1420'!G17</f>
        <v>24445046.650000002</v>
      </c>
      <c r="G89" s="330">
        <f>'1420'!G21</f>
        <v>51300</v>
      </c>
      <c r="H89" s="391">
        <f>F89-E89-G89</f>
        <v>207899.85000000149</v>
      </c>
      <c r="I89" s="380">
        <v>0</v>
      </c>
      <c r="J89" s="389">
        <f>H89-I89</f>
        <v>207899.85000000149</v>
      </c>
      <c r="K89" s="332">
        <v>0</v>
      </c>
      <c r="L89" s="365">
        <f>'1420'!G29</f>
        <v>21000</v>
      </c>
      <c r="M89" s="366">
        <f>'1420'!G30</f>
        <v>186899.85</v>
      </c>
      <c r="N89" s="332"/>
      <c r="O89" s="102"/>
      <c r="R89" s="102"/>
    </row>
    <row r="90" spans="1:18" s="5" customFormat="1" ht="12" customHeight="1" x14ac:dyDescent="0.2">
      <c r="A90" s="490"/>
      <c r="B90" s="492"/>
      <c r="C90" s="98"/>
      <c r="D90" s="307" t="s">
        <v>250</v>
      </c>
      <c r="E90" s="459"/>
      <c r="F90" s="388"/>
      <c r="G90" s="401"/>
      <c r="H90" s="394"/>
      <c r="I90" s="384"/>
      <c r="J90" s="388"/>
      <c r="K90" s="331"/>
      <c r="L90" s="363"/>
      <c r="M90" s="364"/>
      <c r="N90" s="331"/>
      <c r="O90" s="102"/>
      <c r="R90" s="102"/>
    </row>
    <row r="91" spans="1:18" s="5" customFormat="1" ht="12" customHeight="1" x14ac:dyDescent="0.2">
      <c r="A91" s="489">
        <v>1450</v>
      </c>
      <c r="B91" s="493" t="s">
        <v>336</v>
      </c>
      <c r="C91" s="316" t="s">
        <v>92</v>
      </c>
      <c r="D91" s="309" t="s">
        <v>45</v>
      </c>
      <c r="E91" s="458">
        <f>'1450'!G15</f>
        <v>29502874.120000001</v>
      </c>
      <c r="F91" s="466">
        <f>'1450'!G17</f>
        <v>29576546.84</v>
      </c>
      <c r="G91" s="330">
        <v>0</v>
      </c>
      <c r="H91" s="390">
        <f>F91-E91-G91</f>
        <v>73672.719999998808</v>
      </c>
      <c r="I91" s="385">
        <v>0</v>
      </c>
      <c r="J91" s="389">
        <f t="shared" ref="J91" si="30">H91-I91</f>
        <v>73672.719999998808</v>
      </c>
      <c r="K91" s="332">
        <v>0</v>
      </c>
      <c r="L91" s="367">
        <f>'1450'!G29</f>
        <v>10000</v>
      </c>
      <c r="M91" s="368">
        <f>'1450'!G30</f>
        <v>63672.72</v>
      </c>
      <c r="N91" s="333"/>
      <c r="O91" s="102"/>
      <c r="R91" s="102"/>
    </row>
    <row r="92" spans="1:18" s="5" customFormat="1" ht="12" customHeight="1" thickBot="1" x14ac:dyDescent="0.25">
      <c r="A92" s="490"/>
      <c r="B92" s="494" t="s">
        <v>122</v>
      </c>
      <c r="C92" s="161"/>
      <c r="D92" s="324"/>
      <c r="E92" s="462"/>
      <c r="F92" s="468"/>
      <c r="G92" s="404"/>
      <c r="H92" s="390"/>
      <c r="I92" s="375"/>
      <c r="J92" s="473"/>
      <c r="K92" s="472"/>
      <c r="L92" s="369"/>
      <c r="M92" s="370"/>
      <c r="N92" s="371"/>
      <c r="O92" s="102"/>
      <c r="R92" s="102"/>
    </row>
    <row r="93" spans="1:18" s="5" customFormat="1" ht="12" customHeight="1" thickTop="1" x14ac:dyDescent="0.2">
      <c r="A93" s="335"/>
      <c r="B93" s="336"/>
      <c r="C93" s="337"/>
      <c r="D93" s="399"/>
      <c r="E93" s="454"/>
      <c r="G93" s="455"/>
      <c r="H93" s="474"/>
      <c r="I93" s="387"/>
      <c r="J93" s="351"/>
      <c r="K93" s="475"/>
      <c r="L93" s="469"/>
      <c r="M93" s="349"/>
      <c r="N93" s="352"/>
      <c r="O93" s="102"/>
    </row>
    <row r="94" spans="1:18" s="5" customFormat="1" ht="12" customHeight="1" x14ac:dyDescent="0.25">
      <c r="A94" s="338" t="s">
        <v>23</v>
      </c>
      <c r="B94" s="339"/>
      <c r="C94" s="340"/>
      <c r="D94" s="305"/>
      <c r="E94" s="341">
        <f>SUM(E11:E92)</f>
        <v>1069324548.5599998</v>
      </c>
      <c r="F94" s="342">
        <f>SUM(F11:F92)</f>
        <v>1081390002.7300003</v>
      </c>
      <c r="G94" s="343">
        <f>SUM(G11:G92)</f>
        <v>505865.62000000005</v>
      </c>
      <c r="H94" s="341">
        <f>SUM(H11:H92)</f>
        <v>11559588.549999993</v>
      </c>
      <c r="I94" s="342">
        <f>SUM(I11:I91)</f>
        <v>3572943.5</v>
      </c>
      <c r="J94" s="358">
        <f>SUM(J11:J91)</f>
        <v>8132031.2099999916</v>
      </c>
      <c r="K94" s="343">
        <f>SUM(K11:K91)</f>
        <v>-145386.15999999852</v>
      </c>
      <c r="L94" s="470">
        <f>SUM(L11:L92)</f>
        <v>587548</v>
      </c>
      <c r="M94" s="372">
        <f>SUM(M11:M92)</f>
        <v>6436757.9719999991</v>
      </c>
      <c r="N94" s="373">
        <f>SUM(N11:N92)</f>
        <v>1107725.24</v>
      </c>
    </row>
    <row r="95" spans="1:18" s="5" customFormat="1" ht="12" customHeight="1" thickBot="1" x14ac:dyDescent="0.3">
      <c r="A95" s="344"/>
      <c r="B95" s="345"/>
      <c r="C95" s="99"/>
      <c r="D95" s="400"/>
      <c r="E95" s="346"/>
      <c r="F95" s="347"/>
      <c r="G95" s="407"/>
      <c r="H95" s="476"/>
      <c r="I95" s="376"/>
      <c r="J95" s="359" t="s">
        <v>285</v>
      </c>
      <c r="K95" s="477">
        <f>J94+K94</f>
        <v>7986645.0499999933</v>
      </c>
      <c r="L95" s="471" t="s">
        <v>286</v>
      </c>
      <c r="M95" s="348"/>
      <c r="N95" s="350">
        <f>L94+M94+N94</f>
        <v>8132031.2119999994</v>
      </c>
    </row>
    <row r="96" spans="1:18" ht="13.5" thickTop="1" x14ac:dyDescent="0.2">
      <c r="A96" s="482"/>
      <c r="B96" s="482"/>
      <c r="C96" s="482"/>
      <c r="D96" s="482"/>
      <c r="E96" s="482"/>
      <c r="G96" s="100"/>
      <c r="I96" s="100"/>
    </row>
    <row r="97" spans="1:16" x14ac:dyDescent="0.2">
      <c r="G97" s="204"/>
      <c r="H97" s="360"/>
      <c r="I97" s="100"/>
      <c r="L97" s="360"/>
      <c r="P97" s="100"/>
    </row>
    <row r="98" spans="1:16" s="5" customFormat="1" x14ac:dyDescent="0.2">
      <c r="A98" s="161" t="s">
        <v>328</v>
      </c>
      <c r="B98" s="161"/>
      <c r="C98" s="161"/>
      <c r="D98" s="161"/>
      <c r="E98" s="40"/>
      <c r="F98" s="40"/>
      <c r="G98" s="204"/>
      <c r="H98" s="204"/>
      <c r="I98" s="40"/>
      <c r="L98" s="150"/>
    </row>
    <row r="99" spans="1:16" s="5" customFormat="1" x14ac:dyDescent="0.2">
      <c r="A99" s="161"/>
      <c r="B99" s="161"/>
      <c r="C99" s="161" t="s">
        <v>331</v>
      </c>
      <c r="D99" s="105"/>
      <c r="E99" s="361"/>
      <c r="F99" s="361"/>
      <c r="G99" s="361"/>
      <c r="H99" s="204"/>
      <c r="I99" s="40"/>
      <c r="J99" s="102"/>
    </row>
    <row r="100" spans="1:16" s="5" customFormat="1" x14ac:dyDescent="0.2">
      <c r="A100" s="161"/>
      <c r="B100" s="161"/>
      <c r="C100" s="90" t="s">
        <v>330</v>
      </c>
      <c r="D100" s="105"/>
      <c r="E100" s="361"/>
      <c r="F100" s="361"/>
      <c r="G100" s="361"/>
      <c r="H100" s="40"/>
      <c r="I100" s="40"/>
    </row>
    <row r="101" spans="1:16" s="5" customFormat="1" x14ac:dyDescent="0.2">
      <c r="A101" s="161"/>
      <c r="B101" s="161"/>
      <c r="C101" s="161" t="s">
        <v>329</v>
      </c>
      <c r="D101" s="105"/>
      <c r="E101" s="361"/>
      <c r="F101" s="361"/>
      <c r="G101" s="361"/>
      <c r="H101" s="40"/>
      <c r="I101" s="40"/>
    </row>
    <row r="102" spans="1:16" s="5" customFormat="1" x14ac:dyDescent="0.2">
      <c r="A102" s="161"/>
      <c r="B102" s="161"/>
      <c r="C102" s="161"/>
      <c r="D102" s="161"/>
      <c r="E102" s="40"/>
      <c r="F102" s="40"/>
      <c r="G102" s="40"/>
      <c r="H102" s="40"/>
      <c r="I102" s="40"/>
    </row>
    <row r="103" spans="1:16" s="105" customFormat="1" ht="12" customHeight="1" x14ac:dyDescent="0.2">
      <c r="A103" s="40" t="s">
        <v>332</v>
      </c>
      <c r="B103" s="40"/>
      <c r="C103" s="40"/>
      <c r="D103" s="40"/>
      <c r="E103" s="40"/>
      <c r="F103" s="40"/>
      <c r="G103" s="40"/>
      <c r="H103" s="40"/>
      <c r="I103" s="153"/>
      <c r="J103" s="357"/>
      <c r="K103" s="357"/>
      <c r="L103" s="357"/>
      <c r="M103" s="357"/>
    </row>
    <row r="104" spans="1:16" s="5" customFormat="1" x14ac:dyDescent="0.2">
      <c r="A104" s="40"/>
      <c r="B104" s="40"/>
      <c r="C104" s="40" t="s">
        <v>335</v>
      </c>
      <c r="D104" s="40"/>
      <c r="E104" s="40"/>
      <c r="F104" s="40"/>
      <c r="G104" s="408"/>
      <c r="H104" s="40"/>
      <c r="I104" s="153"/>
    </row>
    <row r="105" spans="1:16" s="5" customFormat="1" x14ac:dyDescent="0.2">
      <c r="A105" s="40"/>
      <c r="B105" s="40"/>
      <c r="C105" s="40" t="s">
        <v>334</v>
      </c>
      <c r="D105" s="40"/>
      <c r="E105" s="40"/>
      <c r="F105" s="40"/>
      <c r="G105" s="40"/>
      <c r="H105" s="40"/>
      <c r="I105" s="153"/>
    </row>
    <row r="106" spans="1:16" s="5" customFormat="1" x14ac:dyDescent="0.2">
      <c r="A106" s="40"/>
      <c r="B106" s="40"/>
      <c r="C106" s="161" t="s">
        <v>333</v>
      </c>
      <c r="D106" s="362"/>
      <c r="E106" s="40"/>
      <c r="F106" s="40"/>
      <c r="G106" s="40"/>
      <c r="H106" s="40"/>
      <c r="I106" s="14"/>
    </row>
    <row r="107" spans="1:16" s="5" customFormat="1" ht="15" x14ac:dyDescent="0.2">
      <c r="A107" s="4"/>
      <c r="B107" s="4"/>
      <c r="C107" s="132"/>
      <c r="D107" s="132"/>
      <c r="E107" s="100"/>
      <c r="F107" s="153"/>
      <c r="G107" s="153"/>
      <c r="H107" s="153"/>
      <c r="I107" s="14"/>
    </row>
    <row r="108" spans="1:16" s="5" customFormat="1" ht="12.75" customHeight="1" x14ac:dyDescent="0.2">
      <c r="A108" s="504"/>
      <c r="B108" s="504"/>
      <c r="C108" s="504"/>
      <c r="D108" s="504"/>
      <c r="E108" s="504"/>
      <c r="F108" s="504"/>
      <c r="G108" s="504"/>
      <c r="H108" s="504"/>
      <c r="I108" s="504"/>
    </row>
    <row r="109" spans="1:16" s="5" customFormat="1" x14ac:dyDescent="0.2">
      <c r="A109" s="504"/>
      <c r="B109" s="504"/>
      <c r="C109" s="504"/>
      <c r="D109" s="504"/>
      <c r="E109" s="504"/>
      <c r="F109" s="504"/>
      <c r="G109" s="504"/>
      <c r="H109" s="504"/>
      <c r="I109" s="504"/>
    </row>
    <row r="110" spans="1:16" s="5" customFormat="1" ht="15" x14ac:dyDescent="0.2">
      <c r="A110" s="4"/>
      <c r="B110" s="4"/>
      <c r="C110" s="90"/>
      <c r="D110" s="90"/>
      <c r="E110" s="100"/>
      <c r="F110" s="153"/>
      <c r="G110" s="153"/>
      <c r="H110" s="153"/>
      <c r="I110" s="14"/>
    </row>
    <row r="111" spans="1:16" s="5" customFormat="1" ht="15" x14ac:dyDescent="0.2">
      <c r="A111" s="4"/>
      <c r="B111" s="4"/>
      <c r="C111" s="90"/>
      <c r="D111" s="90"/>
      <c r="E111" s="100"/>
      <c r="F111" s="153"/>
      <c r="G111" s="153"/>
      <c r="H111" s="153"/>
      <c r="I111" s="14"/>
    </row>
    <row r="112" spans="1:16" x14ac:dyDescent="0.2">
      <c r="A112" s="153"/>
      <c r="B112" s="153"/>
      <c r="C112" s="153"/>
      <c r="D112" s="153"/>
      <c r="E112" s="153"/>
      <c r="F112" s="153"/>
      <c r="G112" s="153"/>
      <c r="H112" s="153"/>
    </row>
    <row r="113" spans="1:8" x14ac:dyDescent="0.2">
      <c r="A113" s="153"/>
      <c r="B113" s="153"/>
      <c r="C113" s="153"/>
      <c r="D113" s="153"/>
      <c r="E113" s="153"/>
      <c r="F113" s="153"/>
      <c r="G113" s="153"/>
      <c r="H113" s="153"/>
    </row>
    <row r="114" spans="1:8" x14ac:dyDescent="0.2">
      <c r="A114" s="153"/>
      <c r="B114" s="153"/>
      <c r="C114" s="153"/>
      <c r="D114" s="153"/>
      <c r="E114" s="153"/>
      <c r="F114" s="153"/>
      <c r="G114" s="153"/>
      <c r="H114" s="153"/>
    </row>
    <row r="115" spans="1:8" x14ac:dyDescent="0.2">
      <c r="A115" s="153"/>
      <c r="B115" s="153"/>
      <c r="C115" s="153"/>
      <c r="D115" s="153"/>
      <c r="E115" s="153"/>
      <c r="F115" s="153"/>
      <c r="G115" s="153"/>
      <c r="H115" s="153"/>
    </row>
  </sheetData>
  <mergeCells count="91">
    <mergeCell ref="A108:I109"/>
    <mergeCell ref="H7:K7"/>
    <mergeCell ref="L7:N7"/>
    <mergeCell ref="L8:N8"/>
    <mergeCell ref="H9:H10"/>
    <mergeCell ref="I9:I10"/>
    <mergeCell ref="J9:K9"/>
    <mergeCell ref="L9:M9"/>
    <mergeCell ref="N9:N10"/>
    <mergeCell ref="B13:B14"/>
    <mergeCell ref="A13:A14"/>
    <mergeCell ref="A15:A16"/>
    <mergeCell ref="B15:B16"/>
    <mergeCell ref="A25:A26"/>
    <mergeCell ref="B25:B26"/>
    <mergeCell ref="A21:A22"/>
    <mergeCell ref="B21:B22"/>
    <mergeCell ref="A17:A18"/>
    <mergeCell ref="B17:B18"/>
    <mergeCell ref="A19:A20"/>
    <mergeCell ref="B19:B20"/>
    <mergeCell ref="A27:A28"/>
    <mergeCell ref="B27:B28"/>
    <mergeCell ref="A23:A24"/>
    <mergeCell ref="B23:B24"/>
    <mergeCell ref="A31:A32"/>
    <mergeCell ref="B31:B32"/>
    <mergeCell ref="A33:A34"/>
    <mergeCell ref="B33:B34"/>
    <mergeCell ref="A29:A30"/>
    <mergeCell ref="B29:B30"/>
    <mergeCell ref="A39:A40"/>
    <mergeCell ref="B39:B40"/>
    <mergeCell ref="A49:A50"/>
    <mergeCell ref="A41:A42"/>
    <mergeCell ref="B41:B42"/>
    <mergeCell ref="A35:A36"/>
    <mergeCell ref="B35:B36"/>
    <mergeCell ref="A37:A38"/>
    <mergeCell ref="B37:B38"/>
    <mergeCell ref="B43:B44"/>
    <mergeCell ref="A45:A46"/>
    <mergeCell ref="B45:B46"/>
    <mergeCell ref="A47:A48"/>
    <mergeCell ref="B47:B48"/>
    <mergeCell ref="A91:A92"/>
    <mergeCell ref="B91:B92"/>
    <mergeCell ref="A89:A90"/>
    <mergeCell ref="B89:B90"/>
    <mergeCell ref="A85:A86"/>
    <mergeCell ref="B85:B86"/>
    <mergeCell ref="A87:A88"/>
    <mergeCell ref="B87:B88"/>
    <mergeCell ref="A83:A84"/>
    <mergeCell ref="B83:B84"/>
    <mergeCell ref="B11:B12"/>
    <mergeCell ref="A11:A12"/>
    <mergeCell ref="B69:B70"/>
    <mergeCell ref="A71:A72"/>
    <mergeCell ref="B71:B72"/>
    <mergeCell ref="A63:A64"/>
    <mergeCell ref="B63:B64"/>
    <mergeCell ref="A65:A66"/>
    <mergeCell ref="B65:B66"/>
    <mergeCell ref="A59:A60"/>
    <mergeCell ref="B59:B60"/>
    <mergeCell ref="A61:A62"/>
    <mergeCell ref="B49:B50"/>
    <mergeCell ref="A43:A44"/>
    <mergeCell ref="A77:A78"/>
    <mergeCell ref="A67:A68"/>
    <mergeCell ref="B67:B68"/>
    <mergeCell ref="A69:A70"/>
    <mergeCell ref="A81:A82"/>
    <mergeCell ref="B81:B82"/>
    <mergeCell ref="B53:B54"/>
    <mergeCell ref="A51:A52"/>
    <mergeCell ref="B51:B52"/>
    <mergeCell ref="A53:A54"/>
    <mergeCell ref="A79:A80"/>
    <mergeCell ref="B79:B80"/>
    <mergeCell ref="B61:B62"/>
    <mergeCell ref="A55:A56"/>
    <mergeCell ref="B55:B56"/>
    <mergeCell ref="A57:A58"/>
    <mergeCell ref="B57:B58"/>
    <mergeCell ref="A73:A74"/>
    <mergeCell ref="B77:B78"/>
    <mergeCell ref="B73:B74"/>
    <mergeCell ref="A75:A76"/>
    <mergeCell ref="B75:B76"/>
  </mergeCells>
  <phoneticPr fontId="10" type="noConversion"/>
  <pageMargins left="0.39370078740157483" right="0" top="0.78740157480314965" bottom="0.19685039370078741" header="0.51181102362204722" footer="0.51181102362204722"/>
  <pageSetup paperSize="9" scale="75" firstPageNumber="276" orientation="landscape" useFirstPageNumber="1" r:id="rId1"/>
  <headerFooter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  <rowBreaks count="2" manualBreakCount="2">
    <brk id="46" max="13" man="1"/>
    <brk id="84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tabColor theme="3" tint="0.59999389629810485"/>
  </sheetPr>
  <dimension ref="A1:J58"/>
  <sheetViews>
    <sheetView topLeftCell="A13" zoomScaleNormal="100" workbookViewId="0">
      <selection activeCell="B36" sqref="B36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7.285156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25</v>
      </c>
      <c r="B1" s="485"/>
      <c r="C1" s="485"/>
      <c r="D1" s="485"/>
      <c r="E1" s="486"/>
      <c r="F1" s="26"/>
    </row>
    <row r="2" spans="1:10" ht="19.5" x14ac:dyDescent="0.4">
      <c r="A2" s="534" t="s">
        <v>98</v>
      </c>
      <c r="B2" s="534"/>
      <c r="C2" s="534"/>
      <c r="D2" s="534"/>
      <c r="E2" s="540" t="s">
        <v>136</v>
      </c>
      <c r="F2" s="540"/>
      <c r="G2" s="540"/>
      <c r="H2" s="540"/>
      <c r="I2" s="540"/>
    </row>
    <row r="3" spans="1:10" ht="9.75" customHeight="1" x14ac:dyDescent="0.4">
      <c r="A3" s="15"/>
      <c r="B3" s="15"/>
      <c r="C3" s="15"/>
      <c r="D3" s="15"/>
      <c r="E3" s="528" t="s">
        <v>99</v>
      </c>
      <c r="F3" s="528"/>
      <c r="G3" s="528"/>
      <c r="H3" s="528"/>
      <c r="I3" s="528"/>
    </row>
    <row r="4" spans="1:10" ht="15.75" x14ac:dyDescent="0.25">
      <c r="A4" s="17" t="s">
        <v>26</v>
      </c>
      <c r="E4" s="538" t="s">
        <v>137</v>
      </c>
      <c r="F4" s="538"/>
      <c r="G4" s="538"/>
      <c r="H4" s="538"/>
      <c r="I4" s="538"/>
    </row>
    <row r="5" spans="1:10" ht="9.75" customHeight="1" x14ac:dyDescent="0.25">
      <c r="A5" s="17"/>
      <c r="E5" s="528" t="s">
        <v>99</v>
      </c>
      <c r="F5" s="528"/>
      <c r="G5" s="528"/>
      <c r="H5" s="528"/>
      <c r="I5" s="528"/>
    </row>
    <row r="6" spans="1:10" ht="19.5" x14ac:dyDescent="0.4">
      <c r="A6" s="18" t="s">
        <v>24</v>
      </c>
      <c r="E6" s="19" t="s">
        <v>138</v>
      </c>
      <c r="F6" s="20"/>
      <c r="G6" s="21" t="s">
        <v>36</v>
      </c>
      <c r="H6" s="22">
        <v>1033</v>
      </c>
    </row>
    <row r="7" spans="1:10" ht="9.75" customHeight="1" x14ac:dyDescent="0.4">
      <c r="A7" s="18"/>
      <c r="E7" s="528" t="s">
        <v>100</v>
      </c>
      <c r="F7" s="528"/>
      <c r="G7" s="528"/>
      <c r="H7" s="528"/>
      <c r="I7" s="528"/>
    </row>
    <row r="8" spans="1:10" ht="4.5" customHeight="1" x14ac:dyDescent="0.4">
      <c r="A8" s="18"/>
      <c r="E8" s="23"/>
      <c r="F8" s="23"/>
      <c r="G8" s="23"/>
      <c r="H8" s="21"/>
      <c r="I8" s="23"/>
    </row>
    <row r="9" spans="1:10" ht="23.2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4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24" t="s">
        <v>253</v>
      </c>
      <c r="I12" s="525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5"/>
      <c r="I13" s="156"/>
      <c r="J13" s="26"/>
    </row>
    <row r="14" spans="1:10" s="40" customFormat="1" ht="18.75" x14ac:dyDescent="0.4">
      <c r="A14" s="34" t="s">
        <v>264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1040000</v>
      </c>
      <c r="F15" s="128">
        <v>5393483</v>
      </c>
      <c r="G15" s="6">
        <f>H15+I15</f>
        <v>5738118.7999999998</v>
      </c>
      <c r="H15" s="127">
        <v>5738118.7999999998</v>
      </c>
      <c r="I15" s="127">
        <v>0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1040000</v>
      </c>
      <c r="F17" s="128">
        <v>5393483</v>
      </c>
      <c r="G17" s="6">
        <f>H17+I17</f>
        <v>5738118.7999999998</v>
      </c>
      <c r="H17" s="127">
        <v>5738118.7999999998</v>
      </c>
      <c r="I17" s="127">
        <v>0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7" t="s">
        <v>101</v>
      </c>
      <c r="D21" s="41"/>
      <c r="E21" s="41"/>
      <c r="F21" s="41"/>
      <c r="G21" s="158">
        <f>H21+I21</f>
        <v>0</v>
      </c>
      <c r="H21" s="159">
        <v>0</v>
      </c>
      <c r="I21" s="159">
        <v>0</v>
      </c>
      <c r="J21" s="42"/>
    </row>
    <row r="22" spans="1:10" s="153" customFormat="1" ht="18" x14ac:dyDescent="0.35">
      <c r="A22" s="41"/>
      <c r="B22" s="41"/>
      <c r="C22" s="157"/>
      <c r="D22" s="41"/>
      <c r="E22" s="41"/>
      <c r="F22" s="41"/>
      <c r="G22" s="158"/>
      <c r="H22" s="159"/>
      <c r="I22" s="159"/>
      <c r="J22" s="42"/>
    </row>
    <row r="23" spans="1:10" s="153" customFormat="1" ht="19.5" x14ac:dyDescent="0.4">
      <c r="A23" s="238" t="s">
        <v>102</v>
      </c>
      <c r="B23" s="238"/>
      <c r="C23" s="239"/>
      <c r="D23" s="238"/>
      <c r="E23" s="238"/>
      <c r="F23" s="238"/>
      <c r="G23" s="240">
        <f>G17-G15-G21</f>
        <v>0</v>
      </c>
      <c r="H23" s="240">
        <f>H17-H15-H21</f>
        <v>0</v>
      </c>
      <c r="I23" s="240">
        <f>I17-I15-I21</f>
        <v>0</v>
      </c>
      <c r="J23" s="160"/>
    </row>
    <row r="24" spans="1:10" s="153" customFormat="1" ht="15" x14ac:dyDescent="0.3">
      <c r="A24" s="219" t="s">
        <v>274</v>
      </c>
      <c r="B24" s="219"/>
      <c r="C24" s="219"/>
      <c r="D24" s="219"/>
      <c r="E24" s="219"/>
      <c r="F24" s="219"/>
      <c r="G24" s="241">
        <f>G23-G25</f>
        <v>0</v>
      </c>
      <c r="H24" s="207"/>
      <c r="I24" s="207"/>
      <c r="J24" s="13"/>
    </row>
    <row r="25" spans="1:10" s="153" customFormat="1" ht="15" x14ac:dyDescent="0.3">
      <c r="A25" s="219" t="s">
        <v>265</v>
      </c>
      <c r="B25" s="219"/>
      <c r="C25" s="219"/>
      <c r="D25" s="219"/>
      <c r="E25" s="219"/>
      <c r="F25" s="219"/>
      <c r="G25" s="241">
        <v>0</v>
      </c>
      <c r="H25" s="207"/>
      <c r="I25" s="207"/>
      <c r="J25" s="13"/>
    </row>
    <row r="26" spans="1:10" s="153" customFormat="1" x14ac:dyDescent="0.2">
      <c r="A26" s="207"/>
      <c r="B26" s="207"/>
      <c r="C26" s="207"/>
      <c r="D26" s="207"/>
      <c r="E26" s="207"/>
      <c r="F26" s="207"/>
      <c r="G26" s="207"/>
      <c r="H26" s="195"/>
      <c r="I26" s="195"/>
      <c r="J26" s="13"/>
    </row>
    <row r="27" spans="1:10" s="153" customFormat="1" ht="16.5" x14ac:dyDescent="0.35">
      <c r="A27" s="242" t="s">
        <v>266</v>
      </c>
      <c r="B27" s="242" t="s">
        <v>267</v>
      </c>
      <c r="C27" s="242"/>
      <c r="D27" s="226"/>
      <c r="E27" s="226"/>
      <c r="F27" s="212"/>
      <c r="G27" s="240"/>
      <c r="H27" s="210"/>
      <c r="I27" s="243"/>
      <c r="J27" s="48"/>
    </row>
    <row r="28" spans="1:10" s="40" customFormat="1" ht="15" x14ac:dyDescent="0.3">
      <c r="A28" s="242"/>
      <c r="B28" s="242"/>
      <c r="C28" s="531" t="s">
        <v>27</v>
      </c>
      <c r="D28" s="531"/>
      <c r="E28" s="531"/>
      <c r="F28" s="212"/>
      <c r="G28" s="244">
        <f>G29+G30</f>
        <v>0</v>
      </c>
      <c r="H28" s="210"/>
      <c r="I28" s="243"/>
    </row>
    <row r="29" spans="1:10" s="40" customFormat="1" ht="18.75" x14ac:dyDescent="0.4">
      <c r="A29" s="245"/>
      <c r="B29" s="245"/>
      <c r="C29" s="246"/>
      <c r="D29" s="247"/>
      <c r="E29" s="248" t="s">
        <v>275</v>
      </c>
      <c r="F29" s="249" t="s">
        <v>6</v>
      </c>
      <c r="G29" s="250">
        <v>0</v>
      </c>
      <c r="H29" s="210"/>
      <c r="I29" s="243"/>
    </row>
    <row r="30" spans="1:10" s="40" customFormat="1" ht="18.75" x14ac:dyDescent="0.4">
      <c r="A30" s="245"/>
      <c r="B30" s="245"/>
      <c r="C30" s="251"/>
      <c r="D30" s="247"/>
      <c r="E30" s="252"/>
      <c r="F30" s="249" t="s">
        <v>7</v>
      </c>
      <c r="G30" s="250">
        <v>0</v>
      </c>
      <c r="H30" s="210"/>
      <c r="I30" s="243"/>
    </row>
    <row r="31" spans="1:10" s="40" customFormat="1" ht="20.25" customHeight="1" x14ac:dyDescent="0.4">
      <c r="A31" s="245"/>
      <c r="B31" s="253"/>
      <c r="C31" s="532" t="s">
        <v>276</v>
      </c>
      <c r="D31" s="532"/>
      <c r="E31" s="532"/>
      <c r="F31" s="532"/>
      <c r="G31" s="244">
        <f>G25</f>
        <v>0</v>
      </c>
      <c r="H31" s="210"/>
      <c r="I31" s="243"/>
    </row>
    <row r="32" spans="1:10" s="40" customFormat="1" ht="20.25" customHeight="1" x14ac:dyDescent="0.3">
      <c r="A32" s="254"/>
      <c r="B32" s="533" t="s">
        <v>339</v>
      </c>
      <c r="C32" s="533"/>
      <c r="D32" s="533"/>
      <c r="E32" s="533"/>
      <c r="F32" s="533"/>
      <c r="G32" s="255">
        <v>0</v>
      </c>
      <c r="H32" s="256"/>
      <c r="I32" s="256"/>
    </row>
    <row r="33" spans="1:10" s="40" customFormat="1" x14ac:dyDescent="0.2">
      <c r="A33" s="529"/>
      <c r="B33" s="529"/>
      <c r="C33" s="529"/>
      <c r="D33" s="529"/>
      <c r="E33" s="529"/>
      <c r="F33" s="529"/>
      <c r="G33" s="529"/>
      <c r="H33" s="529"/>
      <c r="I33" s="529"/>
    </row>
    <row r="34" spans="1:10" s="153" customFormat="1" x14ac:dyDescent="0.2">
      <c r="A34" s="529"/>
      <c r="B34" s="529"/>
      <c r="C34" s="529"/>
      <c r="D34" s="529"/>
      <c r="E34" s="529"/>
      <c r="F34" s="529"/>
      <c r="G34" s="529"/>
      <c r="H34" s="529"/>
      <c r="I34" s="529"/>
      <c r="J34" s="161"/>
    </row>
    <row r="35" spans="1:10" s="153" customFormat="1" ht="19.5" x14ac:dyDescent="0.4">
      <c r="A35" s="34" t="s">
        <v>268</v>
      </c>
      <c r="B35" s="34" t="s">
        <v>30</v>
      </c>
      <c r="C35" s="34"/>
      <c r="D35" s="56"/>
      <c r="E35" s="38"/>
      <c r="F35" s="3"/>
      <c r="G35" s="57"/>
      <c r="H35" s="50"/>
      <c r="I35" s="50"/>
      <c r="J35" s="161"/>
    </row>
    <row r="36" spans="1:10" s="153" customFormat="1" ht="18.75" x14ac:dyDescent="0.4">
      <c r="A36" s="34"/>
      <c r="B36" s="34"/>
      <c r="C36" s="34"/>
      <c r="D36" s="56"/>
      <c r="E36" s="13"/>
      <c r="F36" s="58" t="s">
        <v>105</v>
      </c>
      <c r="G36" s="154" t="s">
        <v>0</v>
      </c>
      <c r="H36" s="30"/>
      <c r="I36" s="60" t="s">
        <v>106</v>
      </c>
      <c r="J36" s="161"/>
    </row>
    <row r="37" spans="1:10" s="153" customFormat="1" ht="15" customHeight="1" x14ac:dyDescent="0.35">
      <c r="A37" s="162" t="s">
        <v>31</v>
      </c>
      <c r="B37" s="62"/>
      <c r="C37" s="2"/>
      <c r="D37" s="62"/>
      <c r="E37" s="38"/>
      <c r="F37" s="163">
        <v>0</v>
      </c>
      <c r="G37" s="163">
        <v>0</v>
      </c>
      <c r="H37" s="129"/>
      <c r="I37" s="64" t="s">
        <v>206</v>
      </c>
      <c r="J37" s="161"/>
    </row>
    <row r="38" spans="1:10" s="153" customFormat="1" ht="16.5" x14ac:dyDescent="0.35">
      <c r="A38" s="162" t="s">
        <v>107</v>
      </c>
      <c r="B38" s="62"/>
      <c r="C38" s="2"/>
      <c r="D38" s="65"/>
      <c r="E38" s="65"/>
      <c r="F38" s="163">
        <v>45324</v>
      </c>
      <c r="G38" s="163">
        <v>45324</v>
      </c>
      <c r="H38" s="129"/>
      <c r="I38" s="64">
        <f>G38/F38</f>
        <v>1</v>
      </c>
      <c r="J38" s="5"/>
    </row>
    <row r="39" spans="1:10" s="153" customFormat="1" ht="16.5" x14ac:dyDescent="0.35">
      <c r="A39" s="162" t="s">
        <v>108</v>
      </c>
      <c r="B39" s="62"/>
      <c r="C39" s="2"/>
      <c r="D39" s="65"/>
      <c r="E39" s="65"/>
      <c r="F39" s="163">
        <v>0</v>
      </c>
      <c r="G39" s="163">
        <v>0</v>
      </c>
      <c r="H39" s="129"/>
      <c r="I39" s="64" t="s">
        <v>206</v>
      </c>
      <c r="J39" s="5"/>
    </row>
    <row r="40" spans="1:10" s="153" customFormat="1" ht="16.5" x14ac:dyDescent="0.35">
      <c r="A40" s="162" t="s">
        <v>202</v>
      </c>
      <c r="B40" s="62"/>
      <c r="C40" s="2"/>
      <c r="D40" s="38"/>
      <c r="E40" s="38"/>
      <c r="F40" s="163">
        <v>36324</v>
      </c>
      <c r="G40" s="163">
        <v>36324</v>
      </c>
      <c r="H40" s="129"/>
      <c r="I40" s="64">
        <f>G40/F40</f>
        <v>1</v>
      </c>
      <c r="J40" s="5"/>
    </row>
    <row r="41" spans="1:10" s="153" customFormat="1" ht="16.5" x14ac:dyDescent="0.35">
      <c r="A41" s="162" t="s">
        <v>269</v>
      </c>
      <c r="B41" s="37"/>
      <c r="C41" s="37"/>
      <c r="D41" s="30"/>
      <c r="E41" s="30" t="s">
        <v>270</v>
      </c>
      <c r="F41" s="163">
        <v>0</v>
      </c>
      <c r="G41" s="163">
        <v>0</v>
      </c>
      <c r="H41" s="129"/>
      <c r="I41" s="164" t="s">
        <v>206</v>
      </c>
      <c r="J41" s="5"/>
    </row>
    <row r="42" spans="1:10" s="153" customFormat="1" x14ac:dyDescent="0.2">
      <c r="A42" s="530"/>
      <c r="B42" s="530"/>
      <c r="C42" s="530"/>
      <c r="D42" s="530"/>
      <c r="E42" s="530"/>
      <c r="F42" s="530"/>
      <c r="G42" s="530"/>
      <c r="H42" s="530"/>
      <c r="I42" s="530"/>
      <c r="J42" s="5"/>
    </row>
    <row r="43" spans="1:10" s="153" customFormat="1" x14ac:dyDescent="0.2">
      <c r="A43" s="152"/>
      <c r="B43" s="152"/>
      <c r="C43" s="152"/>
      <c r="D43" s="152"/>
      <c r="E43" s="152"/>
      <c r="F43" s="152"/>
      <c r="G43" s="152"/>
      <c r="H43" s="152"/>
      <c r="I43" s="152"/>
      <c r="J43" s="5"/>
    </row>
    <row r="44" spans="1:10" s="153" customFormat="1" ht="19.5" thickBot="1" x14ac:dyDescent="0.45">
      <c r="A44" s="34" t="s">
        <v>271</v>
      </c>
      <c r="B44" s="34" t="s">
        <v>12</v>
      </c>
      <c r="C44" s="36"/>
      <c r="D44" s="38"/>
      <c r="E44" s="38"/>
      <c r="F44" s="71"/>
      <c r="G44" s="72"/>
      <c r="H44" s="524" t="s">
        <v>109</v>
      </c>
      <c r="I44" s="525"/>
      <c r="J44" s="5"/>
    </row>
    <row r="45" spans="1:10" s="153" customFormat="1" ht="18" x14ac:dyDescent="0.35">
      <c r="A45" s="165"/>
      <c r="B45" s="166"/>
      <c r="C45" s="167"/>
      <c r="D45" s="166"/>
      <c r="E45" s="168" t="s">
        <v>290</v>
      </c>
      <c r="F45" s="169" t="s">
        <v>9</v>
      </c>
      <c r="G45" s="169" t="s">
        <v>10</v>
      </c>
      <c r="H45" s="170" t="s">
        <v>13</v>
      </c>
      <c r="I45" s="171" t="s">
        <v>110</v>
      </c>
      <c r="J45" s="5"/>
    </row>
    <row r="46" spans="1:10" s="153" customFormat="1" x14ac:dyDescent="0.2">
      <c r="A46" s="172"/>
      <c r="B46" s="173"/>
      <c r="C46" s="173"/>
      <c r="D46" s="173"/>
      <c r="E46" s="526"/>
      <c r="F46" s="527"/>
      <c r="G46" s="116"/>
      <c r="H46" s="117">
        <v>42004</v>
      </c>
      <c r="I46" s="174">
        <v>42004</v>
      </c>
      <c r="J46" s="5"/>
    </row>
    <row r="47" spans="1:10" s="153" customFormat="1" x14ac:dyDescent="0.2">
      <c r="A47" s="172"/>
      <c r="B47" s="173"/>
      <c r="C47" s="173"/>
      <c r="D47" s="173"/>
      <c r="E47" s="526"/>
      <c r="F47" s="527"/>
      <c r="G47" s="119"/>
      <c r="H47" s="119"/>
      <c r="I47" s="175"/>
      <c r="J47" s="5"/>
    </row>
    <row r="48" spans="1:10" s="153" customFormat="1" ht="13.5" thickBot="1" x14ac:dyDescent="0.25">
      <c r="A48" s="176"/>
      <c r="B48" s="177"/>
      <c r="C48" s="177"/>
      <c r="D48" s="177"/>
      <c r="E48" s="178"/>
      <c r="F48" s="179"/>
      <c r="G48" s="179"/>
      <c r="H48" s="179"/>
      <c r="I48" s="180"/>
      <c r="J48" s="5"/>
    </row>
    <row r="49" spans="1:10" s="153" customFormat="1" ht="13.5" thickTop="1" x14ac:dyDescent="0.2">
      <c r="A49" s="181"/>
      <c r="B49" s="74"/>
      <c r="C49" s="74" t="s">
        <v>6</v>
      </c>
      <c r="D49" s="74"/>
      <c r="E49" s="182">
        <v>18500</v>
      </c>
      <c r="F49" s="183">
        <v>0</v>
      </c>
      <c r="G49" s="75">
        <v>0</v>
      </c>
      <c r="H49" s="75">
        <f>E49+F49-G49</f>
        <v>18500</v>
      </c>
      <c r="I49" s="184">
        <v>18500</v>
      </c>
      <c r="J49" s="5"/>
    </row>
    <row r="50" spans="1:10" s="153" customFormat="1" x14ac:dyDescent="0.2">
      <c r="A50" s="185"/>
      <c r="B50" s="77"/>
      <c r="C50" s="77" t="s">
        <v>8</v>
      </c>
      <c r="D50" s="77"/>
      <c r="E50" s="186">
        <v>20378.129999999997</v>
      </c>
      <c r="F50" s="187">
        <v>30657</v>
      </c>
      <c r="G50" s="78">
        <v>40273</v>
      </c>
      <c r="H50" s="78">
        <f>E50+F50-G50</f>
        <v>10762.129999999997</v>
      </c>
      <c r="I50" s="188">
        <v>4152.13</v>
      </c>
      <c r="J50" s="5"/>
    </row>
    <row r="51" spans="1:10" s="153" customFormat="1" x14ac:dyDescent="0.2">
      <c r="A51" s="185"/>
      <c r="B51" s="77"/>
      <c r="C51" s="77" t="s">
        <v>7</v>
      </c>
      <c r="D51" s="77"/>
      <c r="E51" s="186">
        <v>131519.15000000002</v>
      </c>
      <c r="F51" s="187">
        <v>62787</v>
      </c>
      <c r="G51" s="78">
        <v>127243</v>
      </c>
      <c r="H51" s="78">
        <f>E51+F51-G51</f>
        <v>67063.150000000023</v>
      </c>
      <c r="I51" s="188">
        <f>2419.28+64643.87</f>
        <v>67063.150000000009</v>
      </c>
      <c r="J51" s="5"/>
    </row>
    <row r="52" spans="1:10" s="153" customFormat="1" x14ac:dyDescent="0.2">
      <c r="A52" s="185"/>
      <c r="B52" s="77"/>
      <c r="C52" s="77" t="s">
        <v>15</v>
      </c>
      <c r="D52" s="77"/>
      <c r="E52" s="186">
        <v>18921</v>
      </c>
      <c r="F52" s="187">
        <v>45324</v>
      </c>
      <c r="G52" s="78">
        <v>36324</v>
      </c>
      <c r="H52" s="78">
        <f>E52+F52-G52</f>
        <v>27921</v>
      </c>
      <c r="I52" s="188">
        <v>27921</v>
      </c>
      <c r="J52" s="5"/>
    </row>
    <row r="53" spans="1:10" s="153" customFormat="1" ht="18.75" thickBot="1" x14ac:dyDescent="0.4">
      <c r="A53" s="189" t="s">
        <v>2</v>
      </c>
      <c r="B53" s="190"/>
      <c r="C53" s="190"/>
      <c r="D53" s="190"/>
      <c r="E53" s="191">
        <f>E49+E50+E51+E52</f>
        <v>189318.28000000003</v>
      </c>
      <c r="F53" s="192">
        <f>F49+F50+F51+F52</f>
        <v>138768</v>
      </c>
      <c r="G53" s="193">
        <f>G49+G50+G51+G52</f>
        <v>203840</v>
      </c>
      <c r="H53" s="193">
        <f>H49+H50+H51+H52</f>
        <v>124246.28000000003</v>
      </c>
      <c r="I53" s="194">
        <f>I49+I50+I51+I52</f>
        <v>117636.28000000001</v>
      </c>
      <c r="J53" s="5"/>
    </row>
    <row r="54" spans="1:10" ht="18" x14ac:dyDescent="0.35">
      <c r="A54" s="79"/>
      <c r="B54" s="68"/>
      <c r="C54" s="68"/>
      <c r="D54" s="38"/>
      <c r="E54" s="38"/>
      <c r="F54" s="71"/>
      <c r="G54" s="88"/>
      <c r="H54" s="80"/>
      <c r="I54" s="80"/>
    </row>
    <row r="55" spans="1:10" ht="18" x14ac:dyDescent="0.35">
      <c r="A55" s="79"/>
      <c r="B55" s="68"/>
      <c r="C55" s="68"/>
      <c r="D55" s="38"/>
      <c r="E55" s="38"/>
      <c r="F55" s="71"/>
      <c r="G55" s="81"/>
      <c r="H55" s="82"/>
      <c r="I55" s="82"/>
    </row>
    <row r="56" spans="1:10" ht="18" x14ac:dyDescent="0.35">
      <c r="A56" s="83"/>
      <c r="B56" s="84"/>
      <c r="C56" s="84"/>
      <c r="D56" s="85"/>
      <c r="E56" s="85"/>
      <c r="F56" s="82"/>
      <c r="G56" s="82"/>
      <c r="H56" s="82"/>
      <c r="I56" s="82"/>
    </row>
    <row r="57" spans="1:10" x14ac:dyDescent="0.2">
      <c r="A57" s="86"/>
      <c r="B57" s="86"/>
      <c r="C57" s="86"/>
      <c r="D57" s="86"/>
      <c r="E57" s="86"/>
      <c r="F57" s="86"/>
      <c r="G57" s="86"/>
      <c r="H57" s="86"/>
      <c r="I57" s="86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</sheetData>
  <mergeCells count="15">
    <mergeCell ref="A2:D2"/>
    <mergeCell ref="E2:I2"/>
    <mergeCell ref="E3:I3"/>
    <mergeCell ref="E4:I4"/>
    <mergeCell ref="H44:I44"/>
    <mergeCell ref="A33:I34"/>
    <mergeCell ref="F46:F47"/>
    <mergeCell ref="E5:I5"/>
    <mergeCell ref="E7:I7"/>
    <mergeCell ref="H12:I12"/>
    <mergeCell ref="A42:I42"/>
    <mergeCell ref="E46:E47"/>
    <mergeCell ref="C28:E28"/>
    <mergeCell ref="C31:F31"/>
    <mergeCell ref="B32:F32"/>
  </mergeCells>
  <phoneticPr fontId="10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theme="3" tint="0.59999389629810485"/>
  </sheetPr>
  <dimension ref="A1:J58"/>
  <sheetViews>
    <sheetView topLeftCell="A10" zoomScaleNormal="100" workbookViewId="0">
      <selection activeCell="B36" sqref="B36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7.285156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25</v>
      </c>
      <c r="B1" s="485"/>
      <c r="C1" s="485"/>
      <c r="D1" s="485"/>
      <c r="E1" s="486"/>
      <c r="F1" s="26"/>
    </row>
    <row r="2" spans="1:10" ht="19.5" x14ac:dyDescent="0.4">
      <c r="A2" s="534" t="s">
        <v>98</v>
      </c>
      <c r="B2" s="534"/>
      <c r="C2" s="534"/>
      <c r="D2" s="534"/>
      <c r="E2" s="540" t="s">
        <v>95</v>
      </c>
      <c r="F2" s="540"/>
      <c r="G2" s="540"/>
      <c r="H2" s="540"/>
      <c r="I2" s="540"/>
    </row>
    <row r="3" spans="1:10" ht="9.75" customHeight="1" x14ac:dyDescent="0.4">
      <c r="A3" s="15"/>
      <c r="B3" s="15"/>
      <c r="C3" s="15"/>
      <c r="D3" s="15"/>
      <c r="E3" s="528" t="s">
        <v>99</v>
      </c>
      <c r="F3" s="528"/>
      <c r="G3" s="528"/>
      <c r="H3" s="528"/>
      <c r="I3" s="528"/>
    </row>
    <row r="4" spans="1:10" ht="15.75" x14ac:dyDescent="0.25">
      <c r="A4" s="17" t="s">
        <v>26</v>
      </c>
      <c r="E4" s="538" t="s">
        <v>139</v>
      </c>
      <c r="F4" s="538"/>
      <c r="G4" s="538"/>
      <c r="H4" s="538"/>
      <c r="I4" s="538"/>
    </row>
    <row r="5" spans="1:10" ht="9.75" customHeight="1" x14ac:dyDescent="0.25">
      <c r="A5" s="17"/>
      <c r="E5" s="528" t="s">
        <v>99</v>
      </c>
      <c r="F5" s="528"/>
      <c r="G5" s="528"/>
      <c r="H5" s="528"/>
      <c r="I5" s="528"/>
    </row>
    <row r="6" spans="1:10" ht="19.5" x14ac:dyDescent="0.4">
      <c r="A6" s="18" t="s">
        <v>24</v>
      </c>
      <c r="E6" s="19" t="s">
        <v>140</v>
      </c>
      <c r="F6" s="20"/>
      <c r="G6" s="21" t="s">
        <v>36</v>
      </c>
      <c r="H6" s="22">
        <v>1034</v>
      </c>
    </row>
    <row r="7" spans="1:10" ht="9" customHeight="1" x14ac:dyDescent="0.4">
      <c r="A7" s="18"/>
      <c r="E7" s="528" t="s">
        <v>100</v>
      </c>
      <c r="F7" s="528"/>
      <c r="G7" s="528"/>
      <c r="H7" s="528"/>
      <c r="I7" s="528"/>
    </row>
    <row r="8" spans="1:10" ht="5.25" customHeight="1" x14ac:dyDescent="0.4">
      <c r="A8" s="18"/>
      <c r="E8" s="23"/>
      <c r="F8" s="23"/>
      <c r="G8" s="23"/>
      <c r="H8" s="21"/>
      <c r="I8" s="23"/>
    </row>
    <row r="9" spans="1:10" ht="17.2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4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24" t="s">
        <v>253</v>
      </c>
      <c r="I12" s="525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5"/>
      <c r="I13" s="156"/>
      <c r="J13" s="26"/>
    </row>
    <row r="14" spans="1:10" s="40" customFormat="1" ht="18.75" x14ac:dyDescent="0.4">
      <c r="A14" s="34" t="s">
        <v>264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2502000</v>
      </c>
      <c r="F15" s="128">
        <v>11893351.43</v>
      </c>
      <c r="G15" s="6">
        <f>H15+I15</f>
        <v>11893279.189999999</v>
      </c>
      <c r="H15" s="127">
        <v>11673115.189999999</v>
      </c>
      <c r="I15" s="127">
        <v>220164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2511000</v>
      </c>
      <c r="F17" s="128">
        <v>11905613.43</v>
      </c>
      <c r="G17" s="6">
        <f>H17+I17</f>
        <v>11904783.43</v>
      </c>
      <c r="H17" s="127">
        <v>11673166.43</v>
      </c>
      <c r="I17" s="127">
        <v>231617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7" t="s">
        <v>101</v>
      </c>
      <c r="D21" s="41"/>
      <c r="E21" s="41"/>
      <c r="F21" s="41"/>
      <c r="G21" s="158">
        <f>H21+I21</f>
        <v>0</v>
      </c>
      <c r="H21" s="159">
        <v>0</v>
      </c>
      <c r="I21" s="159">
        <v>0</v>
      </c>
      <c r="J21" s="42"/>
    </row>
    <row r="22" spans="1:10" s="153" customFormat="1" ht="18" x14ac:dyDescent="0.35">
      <c r="A22" s="41"/>
      <c r="B22" s="41"/>
      <c r="C22" s="157"/>
      <c r="D22" s="41"/>
      <c r="E22" s="41"/>
      <c r="F22" s="41"/>
      <c r="G22" s="158"/>
      <c r="H22" s="159"/>
      <c r="I22" s="159"/>
      <c r="J22" s="42"/>
    </row>
    <row r="23" spans="1:10" s="153" customFormat="1" ht="19.5" x14ac:dyDescent="0.4">
      <c r="A23" s="238" t="s">
        <v>102</v>
      </c>
      <c r="B23" s="238"/>
      <c r="C23" s="239"/>
      <c r="D23" s="238"/>
      <c r="E23" s="238"/>
      <c r="F23" s="238"/>
      <c r="G23" s="240">
        <f>G17-G15-G21</f>
        <v>11504.240000000224</v>
      </c>
      <c r="H23" s="240">
        <f>H17-H15-H21</f>
        <v>51.240000000223517</v>
      </c>
      <c r="I23" s="240">
        <f>I17-I15-I21</f>
        <v>11453</v>
      </c>
      <c r="J23" s="160"/>
    </row>
    <row r="24" spans="1:10" s="153" customFormat="1" ht="15" x14ac:dyDescent="0.3">
      <c r="A24" s="219" t="s">
        <v>274</v>
      </c>
      <c r="B24" s="219"/>
      <c r="C24" s="219"/>
      <c r="D24" s="219"/>
      <c r="E24" s="219"/>
      <c r="F24" s="219"/>
      <c r="G24" s="241">
        <f>G23-G25</f>
        <v>11504.240000000224</v>
      </c>
      <c r="H24" s="207"/>
      <c r="I24" s="207"/>
      <c r="J24" s="13"/>
    </row>
    <row r="25" spans="1:10" s="153" customFormat="1" ht="15" x14ac:dyDescent="0.3">
      <c r="A25" s="219" t="s">
        <v>265</v>
      </c>
      <c r="B25" s="219"/>
      <c r="C25" s="219"/>
      <c r="D25" s="219"/>
      <c r="E25" s="219"/>
      <c r="F25" s="219"/>
      <c r="G25" s="241">
        <v>0</v>
      </c>
      <c r="H25" s="207"/>
      <c r="I25" s="207"/>
      <c r="J25" s="13"/>
    </row>
    <row r="26" spans="1:10" s="153" customFormat="1" x14ac:dyDescent="0.2">
      <c r="A26" s="207"/>
      <c r="B26" s="207"/>
      <c r="C26" s="207"/>
      <c r="D26" s="207"/>
      <c r="E26" s="207"/>
      <c r="F26" s="207"/>
      <c r="G26" s="207"/>
      <c r="H26" s="195"/>
      <c r="I26" s="195"/>
      <c r="J26" s="13"/>
    </row>
    <row r="27" spans="1:10" s="153" customFormat="1" ht="16.5" x14ac:dyDescent="0.35">
      <c r="A27" s="242" t="s">
        <v>266</v>
      </c>
      <c r="B27" s="242" t="s">
        <v>267</v>
      </c>
      <c r="C27" s="242"/>
      <c r="D27" s="226"/>
      <c r="E27" s="226"/>
      <c r="F27" s="212"/>
      <c r="G27" s="240"/>
      <c r="H27" s="210"/>
      <c r="I27" s="243"/>
      <c r="J27" s="48"/>
    </row>
    <row r="28" spans="1:10" s="40" customFormat="1" ht="15" x14ac:dyDescent="0.3">
      <c r="A28" s="242"/>
      <c r="B28" s="242"/>
      <c r="C28" s="531" t="s">
        <v>27</v>
      </c>
      <c r="D28" s="531"/>
      <c r="E28" s="531"/>
      <c r="F28" s="212"/>
      <c r="G28" s="244">
        <f>G29+G30</f>
        <v>11504.24</v>
      </c>
      <c r="H28" s="210"/>
      <c r="I28" s="243"/>
    </row>
    <row r="29" spans="1:10" s="40" customFormat="1" ht="18.75" x14ac:dyDescent="0.4">
      <c r="A29" s="245"/>
      <c r="B29" s="245"/>
      <c r="C29" s="246"/>
      <c r="D29" s="247"/>
      <c r="E29" s="248" t="s">
        <v>275</v>
      </c>
      <c r="F29" s="249" t="s">
        <v>6</v>
      </c>
      <c r="G29" s="250">
        <v>2000</v>
      </c>
      <c r="H29" s="210"/>
      <c r="I29" s="243"/>
    </row>
    <row r="30" spans="1:10" s="40" customFormat="1" ht="18.75" x14ac:dyDescent="0.4">
      <c r="A30" s="245"/>
      <c r="B30" s="245"/>
      <c r="C30" s="251"/>
      <c r="D30" s="247"/>
      <c r="E30" s="252"/>
      <c r="F30" s="249" t="s">
        <v>7</v>
      </c>
      <c r="G30" s="250">
        <v>9504.24</v>
      </c>
      <c r="H30" s="210"/>
      <c r="I30" s="243"/>
    </row>
    <row r="31" spans="1:10" s="40" customFormat="1" ht="20.25" customHeight="1" x14ac:dyDescent="0.4">
      <c r="A31" s="245"/>
      <c r="B31" s="253"/>
      <c r="C31" s="532" t="s">
        <v>276</v>
      </c>
      <c r="D31" s="532"/>
      <c r="E31" s="532"/>
      <c r="F31" s="532"/>
      <c r="G31" s="244">
        <f>G25</f>
        <v>0</v>
      </c>
      <c r="H31" s="210"/>
      <c r="I31" s="243"/>
    </row>
    <row r="32" spans="1:10" s="40" customFormat="1" ht="20.25" customHeight="1" x14ac:dyDescent="0.3">
      <c r="A32" s="254"/>
      <c r="B32" s="533" t="s">
        <v>339</v>
      </c>
      <c r="C32" s="533"/>
      <c r="D32" s="533"/>
      <c r="E32" s="533"/>
      <c r="F32" s="533"/>
      <c r="G32" s="255">
        <v>0</v>
      </c>
      <c r="H32" s="256"/>
      <c r="I32" s="256"/>
    </row>
    <row r="33" spans="1:10" s="40" customFormat="1" x14ac:dyDescent="0.2">
      <c r="A33" s="529"/>
      <c r="B33" s="529"/>
      <c r="C33" s="529"/>
      <c r="D33" s="529"/>
      <c r="E33" s="529"/>
      <c r="F33" s="529"/>
      <c r="G33" s="529"/>
      <c r="H33" s="529"/>
      <c r="I33" s="529"/>
    </row>
    <row r="34" spans="1:10" s="153" customFormat="1" x14ac:dyDescent="0.2">
      <c r="A34" s="529"/>
      <c r="B34" s="529"/>
      <c r="C34" s="529"/>
      <c r="D34" s="529"/>
      <c r="E34" s="529"/>
      <c r="F34" s="529"/>
      <c r="G34" s="529"/>
      <c r="H34" s="529"/>
      <c r="I34" s="529"/>
      <c r="J34" s="161"/>
    </row>
    <row r="35" spans="1:10" s="153" customFormat="1" ht="19.5" x14ac:dyDescent="0.4">
      <c r="A35" s="34" t="s">
        <v>268</v>
      </c>
      <c r="B35" s="34" t="s">
        <v>30</v>
      </c>
      <c r="C35" s="34"/>
      <c r="D35" s="56"/>
      <c r="E35" s="38"/>
      <c r="F35" s="3"/>
      <c r="G35" s="57"/>
      <c r="H35" s="50"/>
      <c r="I35" s="50"/>
      <c r="J35" s="161"/>
    </row>
    <row r="36" spans="1:10" s="153" customFormat="1" ht="18.75" x14ac:dyDescent="0.4">
      <c r="A36" s="34"/>
      <c r="B36" s="34"/>
      <c r="C36" s="34"/>
      <c r="D36" s="56"/>
      <c r="E36" s="13"/>
      <c r="F36" s="58" t="s">
        <v>105</v>
      </c>
      <c r="G36" s="154" t="s">
        <v>0</v>
      </c>
      <c r="H36" s="30"/>
      <c r="I36" s="60" t="s">
        <v>106</v>
      </c>
      <c r="J36" s="161"/>
    </row>
    <row r="37" spans="1:10" s="153" customFormat="1" ht="15" customHeight="1" x14ac:dyDescent="0.35">
      <c r="A37" s="162" t="s">
        <v>31</v>
      </c>
      <c r="B37" s="62"/>
      <c r="C37" s="2"/>
      <c r="D37" s="62"/>
      <c r="E37" s="38"/>
      <c r="F37" s="163">
        <v>0</v>
      </c>
      <c r="G37" s="163">
        <v>0</v>
      </c>
      <c r="H37" s="129"/>
      <c r="I37" s="64" t="s">
        <v>206</v>
      </c>
      <c r="J37" s="161"/>
    </row>
    <row r="38" spans="1:10" s="153" customFormat="1" ht="16.5" x14ac:dyDescent="0.35">
      <c r="A38" s="162" t="s">
        <v>107</v>
      </c>
      <c r="B38" s="62"/>
      <c r="C38" s="2"/>
      <c r="D38" s="65"/>
      <c r="E38" s="65"/>
      <c r="F38" s="163">
        <v>280829</v>
      </c>
      <c r="G38" s="163">
        <v>280829</v>
      </c>
      <c r="H38" s="129"/>
      <c r="I38" s="64">
        <f>G38/F38</f>
        <v>1</v>
      </c>
      <c r="J38" s="5"/>
    </row>
    <row r="39" spans="1:10" s="153" customFormat="1" ht="16.5" x14ac:dyDescent="0.35">
      <c r="A39" s="162" t="s">
        <v>108</v>
      </c>
      <c r="B39" s="62"/>
      <c r="C39" s="2"/>
      <c r="D39" s="65"/>
      <c r="E39" s="65"/>
      <c r="F39" s="163">
        <v>0</v>
      </c>
      <c r="G39" s="163">
        <v>0</v>
      </c>
      <c r="H39" s="129"/>
      <c r="I39" s="64" t="s">
        <v>206</v>
      </c>
      <c r="J39" s="5"/>
    </row>
    <row r="40" spans="1:10" s="153" customFormat="1" ht="16.5" x14ac:dyDescent="0.35">
      <c r="A40" s="162" t="s">
        <v>202</v>
      </c>
      <c r="B40" s="62"/>
      <c r="C40" s="2"/>
      <c r="D40" s="38"/>
      <c r="E40" s="38"/>
      <c r="F40" s="163">
        <v>224863</v>
      </c>
      <c r="G40" s="163">
        <v>224863</v>
      </c>
      <c r="H40" s="129"/>
      <c r="I40" s="64">
        <f>G40/F40</f>
        <v>1</v>
      </c>
      <c r="J40" s="5"/>
    </row>
    <row r="41" spans="1:10" s="153" customFormat="1" ht="16.5" x14ac:dyDescent="0.35">
      <c r="A41" s="162" t="s">
        <v>269</v>
      </c>
      <c r="B41" s="37"/>
      <c r="C41" s="37"/>
      <c r="D41" s="30"/>
      <c r="E41" s="30" t="s">
        <v>270</v>
      </c>
      <c r="F41" s="163">
        <v>0</v>
      </c>
      <c r="G41" s="163">
        <v>0</v>
      </c>
      <c r="H41" s="129"/>
      <c r="I41" s="164" t="s">
        <v>206</v>
      </c>
      <c r="J41" s="5"/>
    </row>
    <row r="42" spans="1:10" s="153" customFormat="1" x14ac:dyDescent="0.2">
      <c r="A42" s="530"/>
      <c r="B42" s="530"/>
      <c r="C42" s="530"/>
      <c r="D42" s="530"/>
      <c r="E42" s="530"/>
      <c r="F42" s="530"/>
      <c r="G42" s="530"/>
      <c r="H42" s="530"/>
      <c r="I42" s="530"/>
      <c r="J42" s="5"/>
    </row>
    <row r="43" spans="1:10" s="153" customFormat="1" x14ac:dyDescent="0.2">
      <c r="A43" s="152"/>
      <c r="B43" s="152"/>
      <c r="C43" s="152"/>
      <c r="D43" s="152"/>
      <c r="E43" s="152"/>
      <c r="F43" s="152"/>
      <c r="G43" s="152"/>
      <c r="H43" s="152"/>
      <c r="I43" s="152"/>
      <c r="J43" s="5"/>
    </row>
    <row r="44" spans="1:10" s="153" customFormat="1" ht="19.5" thickBot="1" x14ac:dyDescent="0.45">
      <c r="A44" s="34" t="s">
        <v>271</v>
      </c>
      <c r="B44" s="34" t="s">
        <v>12</v>
      </c>
      <c r="C44" s="36"/>
      <c r="D44" s="38"/>
      <c r="E44" s="38"/>
      <c r="F44" s="71"/>
      <c r="G44" s="72"/>
      <c r="H44" s="524" t="s">
        <v>109</v>
      </c>
      <c r="I44" s="525"/>
      <c r="J44" s="5"/>
    </row>
    <row r="45" spans="1:10" s="153" customFormat="1" ht="18" x14ac:dyDescent="0.35">
      <c r="A45" s="165"/>
      <c r="B45" s="166"/>
      <c r="C45" s="167"/>
      <c r="D45" s="166"/>
      <c r="E45" s="168" t="s">
        <v>290</v>
      </c>
      <c r="F45" s="169" t="s">
        <v>9</v>
      </c>
      <c r="G45" s="169" t="s">
        <v>10</v>
      </c>
      <c r="H45" s="170" t="s">
        <v>13</v>
      </c>
      <c r="I45" s="171" t="s">
        <v>110</v>
      </c>
      <c r="J45" s="5"/>
    </row>
    <row r="46" spans="1:10" s="153" customFormat="1" x14ac:dyDescent="0.2">
      <c r="A46" s="172"/>
      <c r="B46" s="173"/>
      <c r="C46" s="173"/>
      <c r="D46" s="173"/>
      <c r="E46" s="526"/>
      <c r="F46" s="527"/>
      <c r="G46" s="116"/>
      <c r="H46" s="117">
        <v>42004</v>
      </c>
      <c r="I46" s="174">
        <v>42004</v>
      </c>
      <c r="J46" s="5"/>
    </row>
    <row r="47" spans="1:10" s="153" customFormat="1" x14ac:dyDescent="0.2">
      <c r="A47" s="172"/>
      <c r="B47" s="173"/>
      <c r="C47" s="173"/>
      <c r="D47" s="173"/>
      <c r="E47" s="526"/>
      <c r="F47" s="527"/>
      <c r="G47" s="119"/>
      <c r="H47" s="119"/>
      <c r="I47" s="175"/>
      <c r="J47" s="5"/>
    </row>
    <row r="48" spans="1:10" s="153" customFormat="1" ht="13.5" thickBot="1" x14ac:dyDescent="0.25">
      <c r="A48" s="176"/>
      <c r="B48" s="177"/>
      <c r="C48" s="177"/>
      <c r="D48" s="177"/>
      <c r="E48" s="178"/>
      <c r="F48" s="179"/>
      <c r="G48" s="179"/>
      <c r="H48" s="179"/>
      <c r="I48" s="180"/>
      <c r="J48" s="5"/>
    </row>
    <row r="49" spans="1:10" s="153" customFormat="1" ht="13.5" thickTop="1" x14ac:dyDescent="0.2">
      <c r="A49" s="181"/>
      <c r="B49" s="74"/>
      <c r="C49" s="74" t="s">
        <v>6</v>
      </c>
      <c r="D49" s="74"/>
      <c r="E49" s="182">
        <v>23000</v>
      </c>
      <c r="F49" s="183">
        <v>7000</v>
      </c>
      <c r="G49" s="75">
        <v>2000</v>
      </c>
      <c r="H49" s="75">
        <f>E49+F49-G49</f>
        <v>28000</v>
      </c>
      <c r="I49" s="184">
        <v>28000</v>
      </c>
      <c r="J49" s="5"/>
    </row>
    <row r="50" spans="1:10" s="153" customFormat="1" x14ac:dyDescent="0.2">
      <c r="A50" s="185"/>
      <c r="B50" s="77"/>
      <c r="C50" s="77" t="s">
        <v>8</v>
      </c>
      <c r="D50" s="77"/>
      <c r="E50" s="186">
        <v>125311.65000000002</v>
      </c>
      <c r="F50" s="187">
        <v>68008</v>
      </c>
      <c r="G50" s="78">
        <v>73330</v>
      </c>
      <c r="H50" s="78">
        <f>E50+F50-G50</f>
        <v>119989.65000000002</v>
      </c>
      <c r="I50" s="188">
        <v>113750.65</v>
      </c>
      <c r="J50" s="5"/>
    </row>
    <row r="51" spans="1:10" s="153" customFormat="1" x14ac:dyDescent="0.2">
      <c r="A51" s="185"/>
      <c r="B51" s="77"/>
      <c r="C51" s="77" t="s">
        <v>7</v>
      </c>
      <c r="D51" s="77"/>
      <c r="E51" s="186">
        <v>352054.38000000006</v>
      </c>
      <c r="F51" s="187">
        <f>11463.8+168200</f>
        <v>179663.8</v>
      </c>
      <c r="G51" s="78">
        <v>138200</v>
      </c>
      <c r="H51" s="78">
        <f>E51+F51-G51</f>
        <v>393518.18000000005</v>
      </c>
      <c r="I51" s="188">
        <v>386781.18</v>
      </c>
      <c r="J51" s="5"/>
    </row>
    <row r="52" spans="1:10" s="153" customFormat="1" x14ac:dyDescent="0.2">
      <c r="A52" s="185"/>
      <c r="B52" s="77"/>
      <c r="C52" s="77" t="s">
        <v>15</v>
      </c>
      <c r="D52" s="77"/>
      <c r="E52" s="186">
        <v>292904.29000000004</v>
      </c>
      <c r="F52" s="187">
        <v>299685</v>
      </c>
      <c r="G52" s="78">
        <v>266971</v>
      </c>
      <c r="H52" s="78">
        <f>E52+F52-G52</f>
        <v>325618.29000000004</v>
      </c>
      <c r="I52" s="188">
        <v>325618.28999999998</v>
      </c>
      <c r="J52" s="5"/>
    </row>
    <row r="53" spans="1:10" s="153" customFormat="1" ht="18.75" thickBot="1" x14ac:dyDescent="0.4">
      <c r="A53" s="189" t="s">
        <v>2</v>
      </c>
      <c r="B53" s="190"/>
      <c r="C53" s="190"/>
      <c r="D53" s="190"/>
      <c r="E53" s="191">
        <f>E49+E50+E51+E52</f>
        <v>793270.32000000007</v>
      </c>
      <c r="F53" s="192">
        <f>F49+F50+F51+F52</f>
        <v>554356.80000000005</v>
      </c>
      <c r="G53" s="193">
        <f>G49+G50+G51+G52</f>
        <v>480501</v>
      </c>
      <c r="H53" s="193">
        <f>H49+H50+H51+H52</f>
        <v>867126.12000000011</v>
      </c>
      <c r="I53" s="194">
        <f>I49+I50+I51+I52</f>
        <v>854150.11999999988</v>
      </c>
      <c r="J53" s="5"/>
    </row>
    <row r="54" spans="1:10" ht="18" x14ac:dyDescent="0.35">
      <c r="A54" s="79"/>
      <c r="B54" s="68"/>
      <c r="C54" s="68"/>
      <c r="D54" s="38"/>
      <c r="E54" s="38"/>
      <c r="F54" s="71"/>
      <c r="G54" s="72"/>
      <c r="H54" s="80"/>
      <c r="I54" s="80"/>
    </row>
    <row r="55" spans="1:10" ht="18" x14ac:dyDescent="0.35">
      <c r="A55" s="79"/>
      <c r="B55" s="68"/>
      <c r="C55" s="68"/>
      <c r="D55" s="38"/>
      <c r="E55" s="38"/>
      <c r="F55" s="71"/>
      <c r="G55" s="81"/>
      <c r="H55" s="82"/>
      <c r="I55" s="82"/>
    </row>
    <row r="56" spans="1:10" ht="18" x14ac:dyDescent="0.35">
      <c r="A56" s="83"/>
      <c r="B56" s="84"/>
      <c r="C56" s="84"/>
      <c r="D56" s="85"/>
      <c r="E56" s="85"/>
      <c r="F56" s="82"/>
      <c r="G56" s="82"/>
      <c r="H56" s="82"/>
      <c r="I56" s="82"/>
    </row>
    <row r="57" spans="1:10" x14ac:dyDescent="0.2">
      <c r="A57" s="86"/>
      <c r="B57" s="86"/>
      <c r="C57" s="86"/>
      <c r="D57" s="86"/>
      <c r="E57" s="86"/>
      <c r="F57" s="86"/>
      <c r="G57" s="86"/>
      <c r="H57" s="86"/>
      <c r="I57" s="86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</sheetData>
  <mergeCells count="15">
    <mergeCell ref="A2:D2"/>
    <mergeCell ref="E2:I2"/>
    <mergeCell ref="E3:I3"/>
    <mergeCell ref="E4:I4"/>
    <mergeCell ref="H44:I44"/>
    <mergeCell ref="A33:I34"/>
    <mergeCell ref="F46:F47"/>
    <mergeCell ref="E5:I5"/>
    <mergeCell ref="E7:I7"/>
    <mergeCell ref="H12:I12"/>
    <mergeCell ref="A42:I42"/>
    <mergeCell ref="E46:E47"/>
    <mergeCell ref="C28:E28"/>
    <mergeCell ref="C31:F31"/>
    <mergeCell ref="B32:F32"/>
  </mergeCells>
  <phoneticPr fontId="10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3" tint="0.59999389629810485"/>
  </sheetPr>
  <dimension ref="A1:J59"/>
  <sheetViews>
    <sheetView topLeftCell="A4" zoomScaleNormal="100" workbookViewId="0">
      <selection activeCell="B36" sqref="B36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7.285156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25</v>
      </c>
      <c r="B1" s="485"/>
      <c r="C1" s="485"/>
      <c r="D1" s="485"/>
      <c r="E1" s="486"/>
      <c r="F1" s="26"/>
    </row>
    <row r="2" spans="1:10" ht="19.5" x14ac:dyDescent="0.4">
      <c r="A2" s="534" t="s">
        <v>98</v>
      </c>
      <c r="B2" s="534"/>
      <c r="C2" s="534"/>
      <c r="D2" s="534"/>
      <c r="E2" s="540" t="s">
        <v>115</v>
      </c>
      <c r="F2" s="540"/>
      <c r="G2" s="540"/>
      <c r="H2" s="540"/>
      <c r="I2" s="540"/>
    </row>
    <row r="3" spans="1:10" ht="9.75" customHeight="1" x14ac:dyDescent="0.4">
      <c r="A3" s="15"/>
      <c r="B3" s="15"/>
      <c r="C3" s="15"/>
      <c r="D3" s="15"/>
      <c r="E3" s="528" t="s">
        <v>99</v>
      </c>
      <c r="F3" s="528"/>
      <c r="G3" s="528"/>
      <c r="H3" s="528"/>
      <c r="I3" s="528"/>
    </row>
    <row r="4" spans="1:10" ht="15.75" x14ac:dyDescent="0.25">
      <c r="A4" s="17" t="s">
        <v>26</v>
      </c>
      <c r="E4" s="538" t="s">
        <v>141</v>
      </c>
      <c r="F4" s="538"/>
      <c r="G4" s="538"/>
      <c r="H4" s="538"/>
      <c r="I4" s="538"/>
    </row>
    <row r="5" spans="1:10" ht="9.75" customHeight="1" x14ac:dyDescent="0.25">
      <c r="A5" s="17"/>
      <c r="E5" s="528" t="s">
        <v>99</v>
      </c>
      <c r="F5" s="528"/>
      <c r="G5" s="528"/>
      <c r="H5" s="528"/>
      <c r="I5" s="528"/>
    </row>
    <row r="6" spans="1:10" ht="19.5" x14ac:dyDescent="0.4">
      <c r="A6" s="18" t="s">
        <v>24</v>
      </c>
      <c r="E6" s="19" t="s">
        <v>142</v>
      </c>
      <c r="F6" s="20"/>
      <c r="G6" s="21" t="s">
        <v>36</v>
      </c>
      <c r="H6" s="22">
        <v>1100</v>
      </c>
    </row>
    <row r="7" spans="1:10" ht="7.5" customHeight="1" x14ac:dyDescent="0.4">
      <c r="A7" s="18"/>
      <c r="E7" s="528" t="s">
        <v>100</v>
      </c>
      <c r="F7" s="528"/>
      <c r="G7" s="528"/>
      <c r="H7" s="528"/>
      <c r="I7" s="528"/>
    </row>
    <row r="8" spans="1:10" ht="4.5" customHeight="1" x14ac:dyDescent="0.4">
      <c r="A8" s="18"/>
      <c r="E8" s="23"/>
      <c r="F8" s="23"/>
      <c r="G8" s="23"/>
      <c r="H8" s="21"/>
      <c r="I8" s="23"/>
    </row>
    <row r="9" spans="1:10" ht="31.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4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24" t="s">
        <v>253</v>
      </c>
      <c r="I12" s="525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5"/>
      <c r="I13" s="156"/>
      <c r="J13" s="26"/>
    </row>
    <row r="14" spans="1:10" s="40" customFormat="1" ht="18.75" x14ac:dyDescent="0.4">
      <c r="A14" s="34" t="s">
        <v>264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3693000</v>
      </c>
      <c r="F15" s="128">
        <v>18861654.350000001</v>
      </c>
      <c r="G15" s="6">
        <f>H15+I15</f>
        <v>18566525.310000002</v>
      </c>
      <c r="H15" s="127">
        <v>18542529.800000001</v>
      </c>
      <c r="I15" s="127">
        <v>23995.51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3707000</v>
      </c>
      <c r="F17" s="128">
        <v>18880228.09</v>
      </c>
      <c r="G17" s="6">
        <f>H17+I17</f>
        <v>18634822.649999999</v>
      </c>
      <c r="H17" s="127">
        <v>18592253.399999999</v>
      </c>
      <c r="I17" s="127">
        <v>42569.25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7" t="s">
        <v>101</v>
      </c>
      <c r="D21" s="41"/>
      <c r="E21" s="41"/>
      <c r="F21" s="41"/>
      <c r="G21" s="158">
        <f>H21+I21</f>
        <v>0</v>
      </c>
      <c r="H21" s="159">
        <v>0</v>
      </c>
      <c r="I21" s="159">
        <v>0</v>
      </c>
      <c r="J21" s="42"/>
    </row>
    <row r="22" spans="1:10" s="153" customFormat="1" ht="18" x14ac:dyDescent="0.35">
      <c r="A22" s="41"/>
      <c r="B22" s="41"/>
      <c r="C22" s="157"/>
      <c r="D22" s="41"/>
      <c r="E22" s="41"/>
      <c r="F22" s="41"/>
      <c r="G22" s="158"/>
      <c r="H22" s="159"/>
      <c r="I22" s="159"/>
      <c r="J22" s="42"/>
    </row>
    <row r="23" spans="1:10" s="153" customFormat="1" ht="19.5" x14ac:dyDescent="0.4">
      <c r="A23" s="238" t="s">
        <v>102</v>
      </c>
      <c r="B23" s="238"/>
      <c r="C23" s="239"/>
      <c r="D23" s="238"/>
      <c r="E23" s="238"/>
      <c r="F23" s="238"/>
      <c r="G23" s="240">
        <f>G17-G15-G21</f>
        <v>68297.339999996126</v>
      </c>
      <c r="H23" s="240">
        <f>H17-H15-H21</f>
        <v>49723.599999997765</v>
      </c>
      <c r="I23" s="240">
        <f>I17-I15-I21</f>
        <v>18573.740000000002</v>
      </c>
      <c r="J23" s="160"/>
    </row>
    <row r="24" spans="1:10" s="153" customFormat="1" ht="15" x14ac:dyDescent="0.3">
      <c r="A24" s="219" t="s">
        <v>274</v>
      </c>
      <c r="B24" s="219"/>
      <c r="C24" s="219"/>
      <c r="D24" s="219"/>
      <c r="E24" s="219"/>
      <c r="F24" s="219"/>
      <c r="G24" s="241">
        <f>G23-G25</f>
        <v>61180.339999996126</v>
      </c>
      <c r="H24" s="207"/>
      <c r="I24" s="207"/>
      <c r="J24" s="13"/>
    </row>
    <row r="25" spans="1:10" s="153" customFormat="1" ht="15" x14ac:dyDescent="0.3">
      <c r="A25" s="219" t="s">
        <v>265</v>
      </c>
      <c r="B25" s="219"/>
      <c r="C25" s="219"/>
      <c r="D25" s="219"/>
      <c r="E25" s="219"/>
      <c r="F25" s="219"/>
      <c r="G25" s="241">
        <v>7117</v>
      </c>
      <c r="H25" s="207"/>
      <c r="I25" s="207"/>
      <c r="J25" s="13"/>
    </row>
    <row r="26" spans="1:10" s="153" customFormat="1" x14ac:dyDescent="0.2">
      <c r="A26" s="207"/>
      <c r="B26" s="207"/>
      <c r="C26" s="207"/>
      <c r="D26" s="207"/>
      <c r="E26" s="207"/>
      <c r="F26" s="207"/>
      <c r="G26" s="207"/>
      <c r="H26" s="195"/>
      <c r="I26" s="195"/>
      <c r="J26" s="13"/>
    </row>
    <row r="27" spans="1:10" s="153" customFormat="1" ht="16.5" x14ac:dyDescent="0.35">
      <c r="A27" s="242" t="s">
        <v>266</v>
      </c>
      <c r="B27" s="242" t="s">
        <v>267</v>
      </c>
      <c r="C27" s="242"/>
      <c r="D27" s="226"/>
      <c r="E27" s="226"/>
      <c r="F27" s="212"/>
      <c r="G27" s="240"/>
      <c r="H27" s="210"/>
      <c r="I27" s="243"/>
      <c r="J27" s="48"/>
    </row>
    <row r="28" spans="1:10" s="40" customFormat="1" ht="15" x14ac:dyDescent="0.3">
      <c r="A28" s="242"/>
      <c r="B28" s="242"/>
      <c r="C28" s="531" t="s">
        <v>27</v>
      </c>
      <c r="D28" s="531"/>
      <c r="E28" s="531"/>
      <c r="F28" s="212"/>
      <c r="G28" s="244">
        <f>G29+G30</f>
        <v>31120.240000000002</v>
      </c>
      <c r="H28" s="210"/>
      <c r="I28" s="243"/>
    </row>
    <row r="29" spans="1:10" s="40" customFormat="1" ht="18.75" x14ac:dyDescent="0.4">
      <c r="A29" s="245"/>
      <c r="B29" s="245"/>
      <c r="C29" s="246"/>
      <c r="D29" s="247"/>
      <c r="E29" s="248" t="s">
        <v>275</v>
      </c>
      <c r="F29" s="249" t="s">
        <v>6</v>
      </c>
      <c r="G29" s="250">
        <v>6000</v>
      </c>
      <c r="H29" s="210"/>
      <c r="I29" s="243"/>
    </row>
    <row r="30" spans="1:10" s="40" customFormat="1" ht="18.75" x14ac:dyDescent="0.4">
      <c r="A30" s="245"/>
      <c r="B30" s="245"/>
      <c r="C30" s="251"/>
      <c r="D30" s="247"/>
      <c r="E30" s="252"/>
      <c r="F30" s="249" t="s">
        <v>7</v>
      </c>
      <c r="G30" s="250">
        <v>25120.240000000002</v>
      </c>
      <c r="H30" s="210"/>
      <c r="I30" s="243"/>
    </row>
    <row r="31" spans="1:10" s="40" customFormat="1" ht="20.25" customHeight="1" x14ac:dyDescent="0.4">
      <c r="A31" s="245"/>
      <c r="B31" s="253"/>
      <c r="C31" s="532" t="s">
        <v>276</v>
      </c>
      <c r="D31" s="532"/>
      <c r="E31" s="532"/>
      <c r="F31" s="532"/>
      <c r="G31" s="244">
        <f>G25</f>
        <v>7117</v>
      </c>
      <c r="H31" s="210"/>
      <c r="I31" s="243"/>
    </row>
    <row r="32" spans="1:10" s="40" customFormat="1" ht="20.25" customHeight="1" x14ac:dyDescent="0.3">
      <c r="A32" s="254"/>
      <c r="B32" s="533" t="s">
        <v>339</v>
      </c>
      <c r="C32" s="533"/>
      <c r="D32" s="533"/>
      <c r="E32" s="533"/>
      <c r="F32" s="533"/>
      <c r="G32" s="255">
        <v>-30060.1</v>
      </c>
      <c r="H32" s="256"/>
      <c r="I32" s="256"/>
    </row>
    <row r="33" spans="1:10" s="40" customFormat="1" ht="12.75" customHeight="1" x14ac:dyDescent="0.2">
      <c r="A33" s="546" t="s">
        <v>301</v>
      </c>
      <c r="B33" s="546"/>
      <c r="C33" s="546"/>
      <c r="D33" s="546"/>
      <c r="E33" s="546"/>
      <c r="F33" s="546"/>
      <c r="G33" s="546"/>
      <c r="H33" s="546"/>
      <c r="I33" s="546"/>
    </row>
    <row r="34" spans="1:10" s="40" customFormat="1" x14ac:dyDescent="0.2">
      <c r="A34" s="546"/>
      <c r="B34" s="546"/>
      <c r="C34" s="546"/>
      <c r="D34" s="546"/>
      <c r="E34" s="546"/>
      <c r="F34" s="546"/>
      <c r="G34" s="546"/>
      <c r="H34" s="546"/>
      <c r="I34" s="546"/>
    </row>
    <row r="35" spans="1:10" s="153" customFormat="1" ht="26.25" customHeight="1" x14ac:dyDescent="0.2">
      <c r="A35" s="546"/>
      <c r="B35" s="546"/>
      <c r="C35" s="546"/>
      <c r="D35" s="546"/>
      <c r="E35" s="546"/>
      <c r="F35" s="546"/>
      <c r="G35" s="546"/>
      <c r="H35" s="546"/>
      <c r="I35" s="546"/>
      <c r="J35" s="161"/>
    </row>
    <row r="36" spans="1:10" s="153" customFormat="1" ht="19.5" x14ac:dyDescent="0.4">
      <c r="A36" s="34" t="s">
        <v>268</v>
      </c>
      <c r="B36" s="34" t="s">
        <v>30</v>
      </c>
      <c r="C36" s="34"/>
      <c r="D36" s="56"/>
      <c r="E36" s="38"/>
      <c r="F36" s="3"/>
      <c r="G36" s="57"/>
      <c r="H36" s="50"/>
      <c r="I36" s="50"/>
      <c r="J36" s="161"/>
    </row>
    <row r="37" spans="1:10" s="153" customFormat="1" ht="18.75" x14ac:dyDescent="0.4">
      <c r="A37" s="34"/>
      <c r="B37" s="34"/>
      <c r="C37" s="34"/>
      <c r="D37" s="56"/>
      <c r="E37" s="13"/>
      <c r="F37" s="58" t="s">
        <v>105</v>
      </c>
      <c r="G37" s="154" t="s">
        <v>0</v>
      </c>
      <c r="H37" s="30"/>
      <c r="I37" s="60" t="s">
        <v>106</v>
      </c>
      <c r="J37" s="161"/>
    </row>
    <row r="38" spans="1:10" s="153" customFormat="1" ht="15" customHeight="1" x14ac:dyDescent="0.35">
      <c r="A38" s="162" t="s">
        <v>31</v>
      </c>
      <c r="B38" s="62"/>
      <c r="C38" s="2"/>
      <c r="D38" s="62"/>
      <c r="E38" s="38"/>
      <c r="F38" s="163">
        <v>5680</v>
      </c>
      <c r="G38" s="163">
        <v>5680</v>
      </c>
      <c r="H38" s="129"/>
      <c r="I38" s="64">
        <f>G38/F38</f>
        <v>1</v>
      </c>
      <c r="J38" s="161"/>
    </row>
    <row r="39" spans="1:10" s="153" customFormat="1" ht="16.5" x14ac:dyDescent="0.35">
      <c r="A39" s="162" t="s">
        <v>107</v>
      </c>
      <c r="B39" s="62"/>
      <c r="C39" s="2"/>
      <c r="D39" s="65"/>
      <c r="E39" s="65"/>
      <c r="F39" s="163">
        <v>35934</v>
      </c>
      <c r="G39" s="163">
        <v>35934</v>
      </c>
      <c r="H39" s="129"/>
      <c r="I39" s="64">
        <f>G39/F39</f>
        <v>1</v>
      </c>
      <c r="J39" s="5"/>
    </row>
    <row r="40" spans="1:10" s="153" customFormat="1" ht="16.5" x14ac:dyDescent="0.35">
      <c r="A40" s="162" t="s">
        <v>108</v>
      </c>
      <c r="B40" s="62"/>
      <c r="C40" s="2"/>
      <c r="D40" s="65"/>
      <c r="E40" s="65"/>
      <c r="F40" s="163">
        <v>0</v>
      </c>
      <c r="G40" s="163">
        <v>0</v>
      </c>
      <c r="H40" s="129"/>
      <c r="I40" s="64" t="s">
        <v>206</v>
      </c>
      <c r="J40" s="5"/>
    </row>
    <row r="41" spans="1:10" s="153" customFormat="1" ht="16.5" x14ac:dyDescent="0.35">
      <c r="A41" s="162" t="s">
        <v>202</v>
      </c>
      <c r="B41" s="62"/>
      <c r="C41" s="2"/>
      <c r="D41" s="38"/>
      <c r="E41" s="38"/>
      <c r="F41" s="163">
        <v>29934</v>
      </c>
      <c r="G41" s="163">
        <v>29934</v>
      </c>
      <c r="H41" s="129"/>
      <c r="I41" s="64">
        <f>G41/F41</f>
        <v>1</v>
      </c>
      <c r="J41" s="5"/>
    </row>
    <row r="42" spans="1:10" s="153" customFormat="1" ht="16.5" x14ac:dyDescent="0.35">
      <c r="A42" s="162" t="s">
        <v>269</v>
      </c>
      <c r="B42" s="37"/>
      <c r="C42" s="37"/>
      <c r="D42" s="30"/>
      <c r="E42" s="30" t="s">
        <v>270</v>
      </c>
      <c r="F42" s="163">
        <v>0</v>
      </c>
      <c r="G42" s="163">
        <v>0</v>
      </c>
      <c r="H42" s="129"/>
      <c r="I42" s="164" t="s">
        <v>206</v>
      </c>
      <c r="J42" s="5"/>
    </row>
    <row r="43" spans="1:10" s="153" customFormat="1" x14ac:dyDescent="0.2">
      <c r="A43" s="530"/>
      <c r="B43" s="530"/>
      <c r="C43" s="530"/>
      <c r="D43" s="530"/>
      <c r="E43" s="530"/>
      <c r="F43" s="530"/>
      <c r="G43" s="530"/>
      <c r="H43" s="530"/>
      <c r="I43" s="530"/>
      <c r="J43" s="5"/>
    </row>
    <row r="44" spans="1:10" s="153" customFormat="1" x14ac:dyDescent="0.2">
      <c r="A44" s="152"/>
      <c r="B44" s="152"/>
      <c r="C44" s="152"/>
      <c r="D44" s="152"/>
      <c r="E44" s="152"/>
      <c r="F44" s="152"/>
      <c r="G44" s="152"/>
      <c r="H44" s="152"/>
      <c r="I44" s="152"/>
      <c r="J44" s="5"/>
    </row>
    <row r="45" spans="1:10" s="153" customFormat="1" ht="19.5" thickBot="1" x14ac:dyDescent="0.45">
      <c r="A45" s="34" t="s">
        <v>271</v>
      </c>
      <c r="B45" s="34" t="s">
        <v>12</v>
      </c>
      <c r="C45" s="36"/>
      <c r="D45" s="38"/>
      <c r="E45" s="38"/>
      <c r="F45" s="71"/>
      <c r="G45" s="72"/>
      <c r="H45" s="524" t="s">
        <v>109</v>
      </c>
      <c r="I45" s="525"/>
      <c r="J45" s="5"/>
    </row>
    <row r="46" spans="1:10" s="153" customFormat="1" ht="18" x14ac:dyDescent="0.35">
      <c r="A46" s="165"/>
      <c r="B46" s="166"/>
      <c r="C46" s="167"/>
      <c r="D46" s="166"/>
      <c r="E46" s="168" t="s">
        <v>290</v>
      </c>
      <c r="F46" s="169" t="s">
        <v>9</v>
      </c>
      <c r="G46" s="169" t="s">
        <v>10</v>
      </c>
      <c r="H46" s="170" t="s">
        <v>13</v>
      </c>
      <c r="I46" s="171" t="s">
        <v>110</v>
      </c>
      <c r="J46" s="5"/>
    </row>
    <row r="47" spans="1:10" s="153" customFormat="1" x14ac:dyDescent="0.2">
      <c r="A47" s="172"/>
      <c r="B47" s="173"/>
      <c r="C47" s="173"/>
      <c r="D47" s="173"/>
      <c r="E47" s="526"/>
      <c r="F47" s="527"/>
      <c r="G47" s="116"/>
      <c r="H47" s="117">
        <v>42004</v>
      </c>
      <c r="I47" s="174">
        <v>42004</v>
      </c>
      <c r="J47" s="5"/>
    </row>
    <row r="48" spans="1:10" s="153" customFormat="1" x14ac:dyDescent="0.2">
      <c r="A48" s="172"/>
      <c r="B48" s="173"/>
      <c r="C48" s="173"/>
      <c r="D48" s="173"/>
      <c r="E48" s="526"/>
      <c r="F48" s="527"/>
      <c r="G48" s="119"/>
      <c r="H48" s="119"/>
      <c r="I48" s="175"/>
      <c r="J48" s="5"/>
    </row>
    <row r="49" spans="1:10" s="153" customFormat="1" ht="13.5" thickBot="1" x14ac:dyDescent="0.25">
      <c r="A49" s="176"/>
      <c r="B49" s="177"/>
      <c r="C49" s="177"/>
      <c r="D49" s="177"/>
      <c r="E49" s="178"/>
      <c r="F49" s="179"/>
      <c r="G49" s="179"/>
      <c r="H49" s="179"/>
      <c r="I49" s="180"/>
      <c r="J49" s="5"/>
    </row>
    <row r="50" spans="1:10" s="153" customFormat="1" ht="13.5" thickTop="1" x14ac:dyDescent="0.2">
      <c r="A50" s="181"/>
      <c r="B50" s="74"/>
      <c r="C50" s="74" t="s">
        <v>6</v>
      </c>
      <c r="D50" s="74"/>
      <c r="E50" s="182">
        <v>0</v>
      </c>
      <c r="F50" s="183">
        <v>0</v>
      </c>
      <c r="G50" s="75">
        <v>0</v>
      </c>
      <c r="H50" s="75">
        <f>E50+F50-G50</f>
        <v>0</v>
      </c>
      <c r="I50" s="184">
        <v>0</v>
      </c>
      <c r="J50" s="5"/>
    </row>
    <row r="51" spans="1:10" s="153" customFormat="1" x14ac:dyDescent="0.2">
      <c r="A51" s="185"/>
      <c r="B51" s="77"/>
      <c r="C51" s="77" t="s">
        <v>8</v>
      </c>
      <c r="D51" s="77"/>
      <c r="E51" s="186">
        <v>250586.83999999997</v>
      </c>
      <c r="F51" s="187">
        <v>91356</v>
      </c>
      <c r="G51" s="78">
        <v>140893</v>
      </c>
      <c r="H51" s="78">
        <f>E51+F51-G51</f>
        <v>201049.83999999997</v>
      </c>
      <c r="I51" s="188">
        <v>171813.27</v>
      </c>
      <c r="J51" s="5"/>
    </row>
    <row r="52" spans="1:10" s="153" customFormat="1" x14ac:dyDescent="0.2">
      <c r="A52" s="185"/>
      <c r="B52" s="77"/>
      <c r="C52" s="77" t="s">
        <v>7</v>
      </c>
      <c r="D52" s="77"/>
      <c r="E52" s="186">
        <v>549817.32000000007</v>
      </c>
      <c r="F52" s="187">
        <v>197217.44</v>
      </c>
      <c r="G52" s="78">
        <f>55.31+566485.11</f>
        <v>566540.42000000004</v>
      </c>
      <c r="H52" s="78">
        <f>E52+F52-G52</f>
        <v>180494.33999999997</v>
      </c>
      <c r="I52" s="188">
        <v>254297.06</v>
      </c>
      <c r="J52" s="5"/>
    </row>
    <row r="53" spans="1:10" s="153" customFormat="1" x14ac:dyDescent="0.2">
      <c r="A53" s="185"/>
      <c r="B53" s="77"/>
      <c r="C53" s="77" t="s">
        <v>15</v>
      </c>
      <c r="D53" s="77"/>
      <c r="E53" s="186">
        <v>60584.09</v>
      </c>
      <c r="F53" s="187">
        <v>176543</v>
      </c>
      <c r="G53" s="78">
        <v>185709</v>
      </c>
      <c r="H53" s="78">
        <f>E53+F53-G53</f>
        <v>51418.09</v>
      </c>
      <c r="I53" s="188">
        <v>51418.09</v>
      </c>
      <c r="J53" s="5"/>
    </row>
    <row r="54" spans="1:10" s="153" customFormat="1" ht="18.75" thickBot="1" x14ac:dyDescent="0.4">
      <c r="A54" s="189" t="s">
        <v>2</v>
      </c>
      <c r="B54" s="190"/>
      <c r="C54" s="190"/>
      <c r="D54" s="190"/>
      <c r="E54" s="191">
        <f>E50+E51+E52+E53</f>
        <v>860988.25</v>
      </c>
      <c r="F54" s="192">
        <f>F50+F51+F52+F53</f>
        <v>465116.44</v>
      </c>
      <c r="G54" s="193">
        <f>G50+G51+G52+G53</f>
        <v>893142.42</v>
      </c>
      <c r="H54" s="193">
        <f>H50+H51+H52+H53</f>
        <v>432962.2699999999</v>
      </c>
      <c r="I54" s="194">
        <f>I50+I51+I52+I53</f>
        <v>477528.41999999993</v>
      </c>
      <c r="J54" s="5"/>
    </row>
    <row r="55" spans="1:10" ht="18.75" hidden="1" thickTop="1" x14ac:dyDescent="0.35">
      <c r="A55" s="79"/>
      <c r="B55" s="68"/>
      <c r="C55" s="68"/>
      <c r="D55" s="38"/>
      <c r="E55" s="38"/>
      <c r="F55" s="71"/>
      <c r="G55" s="72"/>
      <c r="H55" s="80"/>
      <c r="I55" s="80"/>
    </row>
    <row r="56" spans="1:10" ht="18" hidden="1" x14ac:dyDescent="0.35">
      <c r="A56" s="79"/>
      <c r="B56" s="68"/>
      <c r="C56" s="68"/>
      <c r="D56" s="38"/>
      <c r="E56" s="38"/>
      <c r="F56" s="71"/>
      <c r="G56" s="81"/>
      <c r="H56" s="82"/>
      <c r="I56" s="82"/>
    </row>
    <row r="57" spans="1:10" ht="18" hidden="1" x14ac:dyDescent="0.35">
      <c r="A57" s="83"/>
      <c r="B57" s="84"/>
      <c r="C57" s="84"/>
      <c r="D57" s="85"/>
      <c r="E57" s="85"/>
      <c r="F57" s="82"/>
      <c r="G57" s="82"/>
      <c r="H57" s="82"/>
      <c r="I57" s="82"/>
    </row>
    <row r="58" spans="1:10" hidden="1" x14ac:dyDescent="0.2">
      <c r="A58" s="86"/>
      <c r="B58" s="86"/>
      <c r="C58" s="86"/>
      <c r="D58" s="86"/>
      <c r="E58" s="86"/>
      <c r="F58" s="86"/>
      <c r="G58" s="86"/>
      <c r="H58" s="86"/>
      <c r="I58" s="86"/>
    </row>
    <row r="59" spans="1:10" hidden="1" x14ac:dyDescent="0.2">
      <c r="A59" s="86"/>
      <c r="B59" s="86"/>
      <c r="C59" s="86"/>
      <c r="D59" s="86"/>
      <c r="E59" s="86"/>
      <c r="F59" s="86"/>
      <c r="G59" s="86"/>
      <c r="H59" s="86"/>
      <c r="I59" s="86"/>
    </row>
  </sheetData>
  <mergeCells count="15">
    <mergeCell ref="A2:D2"/>
    <mergeCell ref="E2:I2"/>
    <mergeCell ref="E3:I3"/>
    <mergeCell ref="E4:I4"/>
    <mergeCell ref="H45:I45"/>
    <mergeCell ref="A33:I35"/>
    <mergeCell ref="F47:F48"/>
    <mergeCell ref="E5:I5"/>
    <mergeCell ref="E7:I7"/>
    <mergeCell ref="H12:I12"/>
    <mergeCell ref="A43:I43"/>
    <mergeCell ref="E47:E48"/>
    <mergeCell ref="C28:E28"/>
    <mergeCell ref="C31:F31"/>
    <mergeCell ref="B32:F32"/>
  </mergeCells>
  <phoneticPr fontId="10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>
    <tabColor theme="3" tint="0.59999389629810485"/>
  </sheetPr>
  <dimension ref="A1:J59"/>
  <sheetViews>
    <sheetView zoomScaleNormal="100" workbookViewId="0">
      <selection activeCell="B36" sqref="B36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7.28515625" style="13" customWidth="1"/>
    <col min="10" max="10" width="18.85546875" style="14" customWidth="1"/>
    <col min="11" max="11" width="15.42578125" style="14" customWidth="1"/>
    <col min="12" max="16384" width="9.140625" style="14"/>
  </cols>
  <sheetData>
    <row r="1" spans="1:10" ht="19.5" x14ac:dyDescent="0.4">
      <c r="A1" s="11" t="s">
        <v>25</v>
      </c>
      <c r="B1" s="485"/>
      <c r="C1" s="485"/>
      <c r="D1" s="485"/>
      <c r="E1" s="486"/>
      <c r="F1" s="26"/>
    </row>
    <row r="2" spans="1:10" ht="19.5" x14ac:dyDescent="0.4">
      <c r="A2" s="534" t="s">
        <v>98</v>
      </c>
      <c r="B2" s="534"/>
      <c r="C2" s="534"/>
      <c r="D2" s="534"/>
      <c r="E2" s="540" t="s">
        <v>111</v>
      </c>
      <c r="F2" s="540"/>
      <c r="G2" s="540"/>
      <c r="H2" s="540"/>
      <c r="I2" s="540"/>
    </row>
    <row r="3" spans="1:10" ht="9.75" customHeight="1" x14ac:dyDescent="0.4">
      <c r="A3" s="15"/>
      <c r="B3" s="15"/>
      <c r="C3" s="15"/>
      <c r="D3" s="15"/>
      <c r="E3" s="528" t="s">
        <v>99</v>
      </c>
      <c r="F3" s="528"/>
      <c r="G3" s="528"/>
      <c r="H3" s="528"/>
      <c r="I3" s="528"/>
    </row>
    <row r="4" spans="1:10" ht="15.75" x14ac:dyDescent="0.25">
      <c r="A4" s="17" t="s">
        <v>26</v>
      </c>
      <c r="E4" s="538" t="s">
        <v>143</v>
      </c>
      <c r="F4" s="538"/>
      <c r="G4" s="538"/>
      <c r="H4" s="538"/>
      <c r="I4" s="538"/>
    </row>
    <row r="5" spans="1:10" ht="9.75" customHeight="1" x14ac:dyDescent="0.25">
      <c r="A5" s="17"/>
      <c r="E5" s="528" t="s">
        <v>99</v>
      </c>
      <c r="F5" s="528"/>
      <c r="G5" s="528"/>
      <c r="H5" s="528"/>
      <c r="I5" s="528"/>
    </row>
    <row r="6" spans="1:10" ht="19.5" x14ac:dyDescent="0.4">
      <c r="A6" s="18" t="s">
        <v>24</v>
      </c>
      <c r="E6" s="19" t="s">
        <v>144</v>
      </c>
      <c r="F6" s="20"/>
      <c r="G6" s="21" t="s">
        <v>36</v>
      </c>
      <c r="H6" s="22">
        <v>1101</v>
      </c>
    </row>
    <row r="7" spans="1:10" ht="7.5" customHeight="1" x14ac:dyDescent="0.4">
      <c r="A7" s="18"/>
      <c r="E7" s="528" t="s">
        <v>100</v>
      </c>
      <c r="F7" s="528"/>
      <c r="G7" s="528"/>
      <c r="H7" s="528"/>
      <c r="I7" s="528"/>
    </row>
    <row r="8" spans="1:10" ht="2.25" customHeight="1" x14ac:dyDescent="0.4">
      <c r="A8" s="18"/>
      <c r="E8" s="23"/>
      <c r="F8" s="23"/>
      <c r="G8" s="23"/>
      <c r="H8" s="21"/>
      <c r="I8" s="23"/>
    </row>
    <row r="9" spans="1:10" ht="37.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4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24" t="s">
        <v>253</v>
      </c>
      <c r="I12" s="525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5"/>
      <c r="I13" s="156"/>
      <c r="J13" s="26"/>
    </row>
    <row r="14" spans="1:10" s="40" customFormat="1" ht="18.75" x14ac:dyDescent="0.4">
      <c r="A14" s="34" t="s">
        <v>264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7560000</v>
      </c>
      <c r="F15" s="128">
        <v>36512806.740000002</v>
      </c>
      <c r="G15" s="6">
        <f>H15+I15</f>
        <v>36763239.420000002</v>
      </c>
      <c r="H15" s="127">
        <v>35888905.270000003</v>
      </c>
      <c r="I15" s="127">
        <v>874334.15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7575000</v>
      </c>
      <c r="F17" s="128">
        <v>36221995.200000003</v>
      </c>
      <c r="G17" s="6">
        <f>H17+I17</f>
        <v>37305775.810000002</v>
      </c>
      <c r="H17" s="127">
        <v>36156962.310000002</v>
      </c>
      <c r="I17" s="127">
        <v>1148813.5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7" t="s">
        <v>101</v>
      </c>
      <c r="D21" s="41"/>
      <c r="E21" s="41"/>
      <c r="F21" s="41"/>
      <c r="G21" s="158">
        <f>H21+I21</f>
        <v>0</v>
      </c>
      <c r="H21" s="159">
        <v>0</v>
      </c>
      <c r="I21" s="159">
        <v>0</v>
      </c>
      <c r="J21" s="42"/>
    </row>
    <row r="22" spans="1:10" s="153" customFormat="1" ht="18" x14ac:dyDescent="0.35">
      <c r="A22" s="41"/>
      <c r="B22" s="41"/>
      <c r="C22" s="157"/>
      <c r="D22" s="41"/>
      <c r="E22" s="41"/>
      <c r="F22" s="41"/>
      <c r="G22" s="158"/>
      <c r="H22" s="159"/>
      <c r="I22" s="159"/>
      <c r="J22" s="42"/>
    </row>
    <row r="23" spans="1:10" s="153" customFormat="1" ht="19.5" x14ac:dyDescent="0.4">
      <c r="A23" s="238" t="s">
        <v>102</v>
      </c>
      <c r="B23" s="238"/>
      <c r="C23" s="239"/>
      <c r="D23" s="238"/>
      <c r="E23" s="238"/>
      <c r="F23" s="238"/>
      <c r="G23" s="240">
        <f>G17-G15-G21</f>
        <v>542536.3900000006</v>
      </c>
      <c r="H23" s="240">
        <f>H17-H15-H21</f>
        <v>268057.03999999911</v>
      </c>
      <c r="I23" s="240">
        <f>I17-I15-I21</f>
        <v>274479.34999999998</v>
      </c>
      <c r="J23" s="160"/>
    </row>
    <row r="24" spans="1:10" s="153" customFormat="1" ht="15" x14ac:dyDescent="0.3">
      <c r="A24" s="219" t="s">
        <v>274</v>
      </c>
      <c r="B24" s="219"/>
      <c r="C24" s="219"/>
      <c r="D24" s="219"/>
      <c r="E24" s="219"/>
      <c r="F24" s="219"/>
      <c r="G24" s="241">
        <f>G23-G25</f>
        <v>527633.3900000006</v>
      </c>
      <c r="H24" s="207"/>
      <c r="I24" s="207"/>
      <c r="J24" s="13"/>
    </row>
    <row r="25" spans="1:10" s="153" customFormat="1" ht="15" x14ac:dyDescent="0.3">
      <c r="A25" s="219" t="s">
        <v>265</v>
      </c>
      <c r="B25" s="219"/>
      <c r="C25" s="219"/>
      <c r="D25" s="219"/>
      <c r="E25" s="219"/>
      <c r="F25" s="219"/>
      <c r="G25" s="241">
        <v>14903</v>
      </c>
      <c r="H25" s="207"/>
      <c r="I25" s="207"/>
      <c r="J25" s="13"/>
    </row>
    <row r="26" spans="1:10" s="153" customFormat="1" x14ac:dyDescent="0.2">
      <c r="A26" s="207"/>
      <c r="B26" s="207"/>
      <c r="C26" s="207"/>
      <c r="D26" s="207"/>
      <c r="E26" s="207"/>
      <c r="F26" s="207"/>
      <c r="G26" s="207"/>
      <c r="H26" s="195"/>
      <c r="I26" s="195"/>
      <c r="J26" s="13"/>
    </row>
    <row r="27" spans="1:10" s="153" customFormat="1" ht="16.5" x14ac:dyDescent="0.35">
      <c r="A27" s="242" t="s">
        <v>266</v>
      </c>
      <c r="B27" s="242" t="s">
        <v>267</v>
      </c>
      <c r="C27" s="242"/>
      <c r="D27" s="226"/>
      <c r="E27" s="226"/>
      <c r="F27" s="212"/>
      <c r="G27" s="240"/>
      <c r="H27" s="210"/>
      <c r="I27" s="243"/>
      <c r="J27" s="48"/>
    </row>
    <row r="28" spans="1:10" s="40" customFormat="1" ht="15" x14ac:dyDescent="0.3">
      <c r="A28" s="242"/>
      <c r="B28" s="242"/>
      <c r="C28" s="531" t="s">
        <v>27</v>
      </c>
      <c r="D28" s="531"/>
      <c r="E28" s="531"/>
      <c r="F28" s="212"/>
      <c r="G28" s="244">
        <f>G29+G30</f>
        <v>527633.39</v>
      </c>
      <c r="H28" s="210"/>
      <c r="I28" s="243"/>
    </row>
    <row r="29" spans="1:10" s="40" customFormat="1" ht="18.75" x14ac:dyDescent="0.4">
      <c r="A29" s="245"/>
      <c r="B29" s="245"/>
      <c r="C29" s="246"/>
      <c r="D29" s="247"/>
      <c r="E29" s="248" t="s">
        <v>275</v>
      </c>
      <c r="F29" s="249" t="s">
        <v>6</v>
      </c>
      <c r="G29" s="250">
        <v>10000</v>
      </c>
      <c r="H29" s="210"/>
      <c r="I29" s="243"/>
    </row>
    <row r="30" spans="1:10" s="40" customFormat="1" ht="18.75" x14ac:dyDescent="0.4">
      <c r="A30" s="245"/>
      <c r="B30" s="245"/>
      <c r="C30" s="251"/>
      <c r="D30" s="247"/>
      <c r="E30" s="252"/>
      <c r="F30" s="249" t="s">
        <v>7</v>
      </c>
      <c r="G30" s="250">
        <v>517633.39</v>
      </c>
      <c r="H30" s="210"/>
      <c r="I30" s="243"/>
    </row>
    <row r="31" spans="1:10" s="40" customFormat="1" ht="20.25" customHeight="1" x14ac:dyDescent="0.4">
      <c r="A31" s="245"/>
      <c r="B31" s="253"/>
      <c r="C31" s="532" t="s">
        <v>276</v>
      </c>
      <c r="D31" s="532"/>
      <c r="E31" s="532"/>
      <c r="F31" s="532"/>
      <c r="G31" s="244">
        <f>G25</f>
        <v>14903</v>
      </c>
      <c r="H31" s="210"/>
      <c r="I31" s="243"/>
    </row>
    <row r="32" spans="1:10" s="40" customFormat="1" ht="20.25" customHeight="1" x14ac:dyDescent="0.3">
      <c r="A32" s="254"/>
      <c r="B32" s="533" t="s">
        <v>339</v>
      </c>
      <c r="C32" s="533"/>
      <c r="D32" s="533"/>
      <c r="E32" s="533"/>
      <c r="F32" s="533"/>
      <c r="G32" s="255">
        <v>14903</v>
      </c>
      <c r="H32" s="256"/>
      <c r="I32" s="256"/>
    </row>
    <row r="33" spans="1:10" s="153" customFormat="1" x14ac:dyDescent="0.2">
      <c r="A33" s="546" t="s">
        <v>302</v>
      </c>
      <c r="B33" s="546"/>
      <c r="C33" s="546"/>
      <c r="D33" s="546"/>
      <c r="E33" s="546"/>
      <c r="F33" s="546"/>
      <c r="G33" s="546"/>
      <c r="H33" s="546"/>
      <c r="I33" s="546"/>
      <c r="J33" s="161"/>
    </row>
    <row r="34" spans="1:10" s="153" customFormat="1" x14ac:dyDescent="0.2">
      <c r="A34" s="546"/>
      <c r="B34" s="546"/>
      <c r="C34" s="546"/>
      <c r="D34" s="546"/>
      <c r="E34" s="546"/>
      <c r="F34" s="546"/>
      <c r="G34" s="546"/>
      <c r="H34" s="546"/>
      <c r="I34" s="546"/>
      <c r="J34" s="161"/>
    </row>
    <row r="35" spans="1:10" s="153" customFormat="1" x14ac:dyDescent="0.2">
      <c r="A35" s="546"/>
      <c r="B35" s="546"/>
      <c r="C35" s="546"/>
      <c r="D35" s="546"/>
      <c r="E35" s="546"/>
      <c r="F35" s="546"/>
      <c r="G35" s="546"/>
      <c r="H35" s="546"/>
      <c r="I35" s="546"/>
      <c r="J35" s="161"/>
    </row>
    <row r="36" spans="1:10" s="153" customFormat="1" ht="15" customHeight="1" x14ac:dyDescent="0.4">
      <c r="A36" s="34" t="s">
        <v>268</v>
      </c>
      <c r="B36" s="34" t="s">
        <v>30</v>
      </c>
      <c r="C36" s="34"/>
      <c r="D36" s="56"/>
      <c r="E36" s="38"/>
      <c r="F36" s="3"/>
      <c r="G36" s="57"/>
      <c r="H36" s="50"/>
      <c r="I36" s="50"/>
      <c r="J36" s="161"/>
    </row>
    <row r="37" spans="1:10" s="153" customFormat="1" ht="18.75" x14ac:dyDescent="0.4">
      <c r="A37" s="34"/>
      <c r="B37" s="34"/>
      <c r="C37" s="34"/>
      <c r="D37" s="56"/>
      <c r="E37" s="13"/>
      <c r="F37" s="58" t="s">
        <v>105</v>
      </c>
      <c r="G37" s="154" t="s">
        <v>0</v>
      </c>
      <c r="H37" s="30"/>
      <c r="I37" s="60" t="s">
        <v>106</v>
      </c>
      <c r="J37" s="5"/>
    </row>
    <row r="38" spans="1:10" s="153" customFormat="1" ht="16.5" x14ac:dyDescent="0.35">
      <c r="A38" s="162" t="s">
        <v>31</v>
      </c>
      <c r="B38" s="62"/>
      <c r="C38" s="2"/>
      <c r="D38" s="62"/>
      <c r="E38" s="38"/>
      <c r="F38" s="163">
        <v>0</v>
      </c>
      <c r="G38" s="163">
        <v>0</v>
      </c>
      <c r="H38" s="129"/>
      <c r="I38" s="64" t="s">
        <v>206</v>
      </c>
      <c r="J38" s="5"/>
    </row>
    <row r="39" spans="1:10" s="153" customFormat="1" ht="16.5" x14ac:dyDescent="0.35">
      <c r="A39" s="162" t="s">
        <v>107</v>
      </c>
      <c r="B39" s="62"/>
      <c r="C39" s="2"/>
      <c r="D39" s="65"/>
      <c r="E39" s="65"/>
      <c r="F39" s="163">
        <v>1382067</v>
      </c>
      <c r="G39" s="163">
        <v>1390692</v>
      </c>
      <c r="H39" s="129"/>
      <c r="I39" s="64">
        <f>G39/F39</f>
        <v>1.0062406525877545</v>
      </c>
      <c r="J39" s="5"/>
    </row>
    <row r="40" spans="1:10" s="153" customFormat="1" ht="16.5" x14ac:dyDescent="0.35">
      <c r="A40" s="162" t="s">
        <v>108</v>
      </c>
      <c r="B40" s="62"/>
      <c r="C40" s="2"/>
      <c r="D40" s="65"/>
      <c r="E40" s="65"/>
      <c r="F40" s="163">
        <v>0</v>
      </c>
      <c r="G40" s="163">
        <v>0</v>
      </c>
      <c r="H40" s="129"/>
      <c r="I40" s="64" t="s">
        <v>206</v>
      </c>
      <c r="J40" s="5"/>
    </row>
    <row r="41" spans="1:10" s="153" customFormat="1" ht="16.5" x14ac:dyDescent="0.35">
      <c r="A41" s="162" t="s">
        <v>202</v>
      </c>
      <c r="B41" s="62"/>
      <c r="C41" s="2"/>
      <c r="D41" s="38"/>
      <c r="E41" s="38"/>
      <c r="F41" s="163">
        <v>1106054</v>
      </c>
      <c r="G41" s="163">
        <v>1106054</v>
      </c>
      <c r="H41" s="129"/>
      <c r="I41" s="64">
        <f>G41/F41</f>
        <v>1</v>
      </c>
      <c r="J41" s="5"/>
    </row>
    <row r="42" spans="1:10" s="153" customFormat="1" ht="16.5" x14ac:dyDescent="0.35">
      <c r="A42" s="162" t="s">
        <v>269</v>
      </c>
      <c r="B42" s="37"/>
      <c r="C42" s="37"/>
      <c r="D42" s="30"/>
      <c r="E42" s="30" t="s">
        <v>270</v>
      </c>
      <c r="F42" s="163">
        <v>0</v>
      </c>
      <c r="G42" s="163">
        <v>0</v>
      </c>
      <c r="H42" s="129"/>
      <c r="I42" s="164" t="s">
        <v>206</v>
      </c>
      <c r="J42" s="5"/>
    </row>
    <row r="43" spans="1:10" s="153" customFormat="1" x14ac:dyDescent="0.2">
      <c r="A43" s="544" t="s">
        <v>303</v>
      </c>
      <c r="B43" s="544"/>
      <c r="C43" s="544"/>
      <c r="D43" s="544"/>
      <c r="E43" s="544"/>
      <c r="F43" s="544"/>
      <c r="G43" s="544"/>
      <c r="H43" s="544"/>
      <c r="I43" s="544"/>
      <c r="J43" s="5"/>
    </row>
    <row r="44" spans="1:10" s="153" customFormat="1" x14ac:dyDescent="0.2">
      <c r="A44" s="152"/>
      <c r="B44" s="152"/>
      <c r="C44" s="152"/>
      <c r="D44" s="152"/>
      <c r="E44" s="152"/>
      <c r="F44" s="152"/>
      <c r="G44" s="152"/>
      <c r="H44" s="152"/>
      <c r="I44" s="152"/>
      <c r="J44" s="5"/>
    </row>
    <row r="45" spans="1:10" s="153" customFormat="1" ht="19.5" thickBot="1" x14ac:dyDescent="0.45">
      <c r="A45" s="34" t="s">
        <v>271</v>
      </c>
      <c r="B45" s="34" t="s">
        <v>12</v>
      </c>
      <c r="C45" s="36"/>
      <c r="D45" s="38"/>
      <c r="E45" s="38"/>
      <c r="F45" s="71"/>
      <c r="G45" s="72"/>
      <c r="H45" s="524" t="s">
        <v>109</v>
      </c>
      <c r="I45" s="525"/>
      <c r="J45" s="5"/>
    </row>
    <row r="46" spans="1:10" s="153" customFormat="1" ht="18" x14ac:dyDescent="0.35">
      <c r="A46" s="165"/>
      <c r="B46" s="166"/>
      <c r="C46" s="167"/>
      <c r="D46" s="166"/>
      <c r="E46" s="168" t="s">
        <v>290</v>
      </c>
      <c r="F46" s="169" t="s">
        <v>9</v>
      </c>
      <c r="G46" s="169" t="s">
        <v>10</v>
      </c>
      <c r="H46" s="170" t="s">
        <v>13</v>
      </c>
      <c r="I46" s="171" t="s">
        <v>110</v>
      </c>
      <c r="J46" s="5"/>
    </row>
    <row r="47" spans="1:10" s="153" customFormat="1" x14ac:dyDescent="0.2">
      <c r="A47" s="172"/>
      <c r="B47" s="173"/>
      <c r="C47" s="173"/>
      <c r="D47" s="173"/>
      <c r="E47" s="526"/>
      <c r="F47" s="527"/>
      <c r="G47" s="116"/>
      <c r="H47" s="117">
        <v>42004</v>
      </c>
      <c r="I47" s="174">
        <v>42004</v>
      </c>
      <c r="J47" s="5"/>
    </row>
    <row r="48" spans="1:10" s="153" customFormat="1" x14ac:dyDescent="0.2">
      <c r="A48" s="172"/>
      <c r="B48" s="173"/>
      <c r="C48" s="173"/>
      <c r="D48" s="173"/>
      <c r="E48" s="526"/>
      <c r="F48" s="527"/>
      <c r="G48" s="119"/>
      <c r="H48" s="119"/>
      <c r="I48" s="175"/>
      <c r="J48" s="5"/>
    </row>
    <row r="49" spans="1:10" s="153" customFormat="1" ht="13.5" thickBot="1" x14ac:dyDescent="0.25">
      <c r="A49" s="176"/>
      <c r="B49" s="177"/>
      <c r="C49" s="177"/>
      <c r="D49" s="177"/>
      <c r="E49" s="178"/>
      <c r="F49" s="179"/>
      <c r="G49" s="179"/>
      <c r="H49" s="179"/>
      <c r="I49" s="180"/>
      <c r="J49" s="5"/>
    </row>
    <row r="50" spans="1:10" s="153" customFormat="1" ht="13.5" thickTop="1" x14ac:dyDescent="0.2">
      <c r="A50" s="181"/>
      <c r="B50" s="74"/>
      <c r="C50" s="74" t="s">
        <v>6</v>
      </c>
      <c r="D50" s="74"/>
      <c r="E50" s="182">
        <v>25300</v>
      </c>
      <c r="F50" s="183">
        <v>0</v>
      </c>
      <c r="G50" s="75">
        <v>10000</v>
      </c>
      <c r="H50" s="75">
        <f>E50+F50-G50</f>
        <v>15300</v>
      </c>
      <c r="I50" s="184">
        <v>15300</v>
      </c>
      <c r="J50" s="5"/>
    </row>
    <row r="51" spans="1:10" s="153" customFormat="1" x14ac:dyDescent="0.2">
      <c r="A51" s="185"/>
      <c r="B51" s="77"/>
      <c r="C51" s="77" t="s">
        <v>8</v>
      </c>
      <c r="D51" s="77"/>
      <c r="E51" s="186">
        <v>403518.81</v>
      </c>
      <c r="F51" s="187">
        <v>203322</v>
      </c>
      <c r="G51" s="78">
        <v>144769</v>
      </c>
      <c r="H51" s="78">
        <f>E51+F51-G51</f>
        <v>462071.81000000006</v>
      </c>
      <c r="I51" s="188">
        <v>420106.81</v>
      </c>
      <c r="J51" s="5"/>
    </row>
    <row r="52" spans="1:10" s="153" customFormat="1" x14ac:dyDescent="0.2">
      <c r="A52" s="185"/>
      <c r="B52" s="77"/>
      <c r="C52" s="77" t="s">
        <v>7</v>
      </c>
      <c r="D52" s="77"/>
      <c r="E52" s="186">
        <v>1562464.45</v>
      </c>
      <c r="F52" s="187">
        <v>207966.97</v>
      </c>
      <c r="G52" s="78">
        <f>478231.66+996442.88</f>
        <v>1474674.54</v>
      </c>
      <c r="H52" s="78">
        <f>E52+F52-G52</f>
        <v>295756.87999999989</v>
      </c>
      <c r="I52" s="188">
        <f>87789.91+207966.97</f>
        <v>295756.88</v>
      </c>
      <c r="J52" s="5"/>
    </row>
    <row r="53" spans="1:10" x14ac:dyDescent="0.2">
      <c r="A53" s="185"/>
      <c r="B53" s="77"/>
      <c r="C53" s="77" t="s">
        <v>15</v>
      </c>
      <c r="D53" s="77"/>
      <c r="E53" s="186">
        <v>439202.36999999988</v>
      </c>
      <c r="F53" s="187">
        <v>1411872</v>
      </c>
      <c r="G53" s="78">
        <v>1107052</v>
      </c>
      <c r="H53" s="78">
        <f>E53+F53-G53</f>
        <v>744022.36999999988</v>
      </c>
      <c r="I53" s="188">
        <v>744022.37</v>
      </c>
    </row>
    <row r="54" spans="1:10" ht="18.75" thickBot="1" x14ac:dyDescent="0.4">
      <c r="A54" s="189" t="s">
        <v>2</v>
      </c>
      <c r="B54" s="190"/>
      <c r="C54" s="190"/>
      <c r="D54" s="190"/>
      <c r="E54" s="191">
        <f>E50+E51+E52+E53</f>
        <v>2430485.63</v>
      </c>
      <c r="F54" s="192">
        <f>F50+F51+F52+F53</f>
        <v>1823160.97</v>
      </c>
      <c r="G54" s="193">
        <f>G50+G51+G52+G53</f>
        <v>2736495.54</v>
      </c>
      <c r="H54" s="193">
        <f>H50+H51+H52+H53</f>
        <v>1517151.0599999998</v>
      </c>
      <c r="I54" s="194">
        <f>I50+I51+I52+I53</f>
        <v>1475186.06</v>
      </c>
    </row>
    <row r="55" spans="1:10" ht="18" customHeight="1" x14ac:dyDescent="0.35">
      <c r="A55" s="79"/>
      <c r="B55" s="68"/>
      <c r="C55" s="68"/>
      <c r="D55" s="38"/>
      <c r="E55" s="38"/>
      <c r="F55" s="71"/>
      <c r="G55" s="72"/>
      <c r="H55" s="80"/>
      <c r="I55" s="80"/>
    </row>
    <row r="56" spans="1:10" ht="18" x14ac:dyDescent="0.35">
      <c r="A56" s="79"/>
      <c r="B56" s="68"/>
      <c r="C56" s="68"/>
      <c r="D56" s="38"/>
      <c r="E56" s="38"/>
      <c r="F56" s="71"/>
      <c r="G56" s="81"/>
      <c r="H56" s="82"/>
      <c r="I56" s="82"/>
    </row>
    <row r="57" spans="1:10" ht="18" x14ac:dyDescent="0.35">
      <c r="A57" s="83"/>
      <c r="B57" s="84"/>
      <c r="C57" s="84"/>
      <c r="D57" s="85"/>
      <c r="E57" s="85"/>
      <c r="F57" s="82"/>
      <c r="G57" s="82"/>
      <c r="H57" s="82"/>
      <c r="I57" s="82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  <row r="59" spans="1:10" x14ac:dyDescent="0.2">
      <c r="A59" s="86"/>
      <c r="B59" s="86"/>
      <c r="C59" s="86"/>
      <c r="D59" s="86"/>
      <c r="E59" s="86"/>
      <c r="F59" s="86"/>
      <c r="G59" s="86"/>
      <c r="H59" s="86"/>
      <c r="I59" s="86"/>
    </row>
  </sheetData>
  <mergeCells count="15">
    <mergeCell ref="A2:D2"/>
    <mergeCell ref="E2:I2"/>
    <mergeCell ref="E3:I3"/>
    <mergeCell ref="E4:I4"/>
    <mergeCell ref="B32:F32"/>
    <mergeCell ref="C28:E28"/>
    <mergeCell ref="C31:F31"/>
    <mergeCell ref="E5:I5"/>
    <mergeCell ref="E7:I7"/>
    <mergeCell ref="H12:I12"/>
    <mergeCell ref="E47:E48"/>
    <mergeCell ref="F47:F48"/>
    <mergeCell ref="A33:I35"/>
    <mergeCell ref="A43:I43"/>
    <mergeCell ref="H45:I45"/>
  </mergeCells>
  <phoneticPr fontId="10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  <rowBreaks count="1" manualBreakCount="1">
    <brk id="55" max="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>
    <tabColor theme="3" tint="0.59999389629810485"/>
  </sheetPr>
  <dimension ref="A1:J59"/>
  <sheetViews>
    <sheetView topLeftCell="A7" zoomScaleNormal="100" workbookViewId="0">
      <selection activeCell="B36" sqref="B36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7.28515625" style="13" customWidth="1"/>
    <col min="10" max="10" width="18.85546875" style="14" customWidth="1"/>
    <col min="11" max="11" width="17.42578125" style="14" customWidth="1"/>
    <col min="12" max="16384" width="9.140625" style="14"/>
  </cols>
  <sheetData>
    <row r="1" spans="1:10" ht="19.5" x14ac:dyDescent="0.4">
      <c r="A1" s="11" t="s">
        <v>25</v>
      </c>
      <c r="B1" s="485"/>
      <c r="C1" s="485"/>
      <c r="D1" s="485"/>
      <c r="E1" s="486"/>
      <c r="F1" s="26"/>
    </row>
    <row r="2" spans="1:10" ht="19.5" x14ac:dyDescent="0.4">
      <c r="A2" s="534" t="s">
        <v>98</v>
      </c>
      <c r="B2" s="534"/>
      <c r="C2" s="534"/>
      <c r="D2" s="534"/>
      <c r="E2" s="540" t="s">
        <v>116</v>
      </c>
      <c r="F2" s="540"/>
      <c r="G2" s="540"/>
      <c r="H2" s="540"/>
      <c r="I2" s="540"/>
    </row>
    <row r="3" spans="1:10" ht="9.75" customHeight="1" x14ac:dyDescent="0.4">
      <c r="A3" s="15"/>
      <c r="B3" s="15"/>
      <c r="C3" s="15"/>
      <c r="D3" s="15"/>
      <c r="E3" s="528" t="s">
        <v>99</v>
      </c>
      <c r="F3" s="528"/>
      <c r="G3" s="528"/>
      <c r="H3" s="528"/>
      <c r="I3" s="528"/>
    </row>
    <row r="4" spans="1:10" ht="15.75" x14ac:dyDescent="0.25">
      <c r="A4" s="17" t="s">
        <v>26</v>
      </c>
      <c r="E4" s="538" t="s">
        <v>239</v>
      </c>
      <c r="F4" s="538"/>
      <c r="G4" s="538"/>
      <c r="H4" s="538"/>
      <c r="I4" s="538"/>
    </row>
    <row r="5" spans="1:10" ht="9.75" customHeight="1" x14ac:dyDescent="0.25">
      <c r="A5" s="17"/>
      <c r="E5" s="528" t="s">
        <v>99</v>
      </c>
      <c r="F5" s="528"/>
      <c r="G5" s="528"/>
      <c r="H5" s="528"/>
      <c r="I5" s="528"/>
    </row>
    <row r="6" spans="1:10" ht="19.5" x14ac:dyDescent="0.4">
      <c r="A6" s="18" t="s">
        <v>24</v>
      </c>
      <c r="E6" s="19" t="s">
        <v>145</v>
      </c>
      <c r="F6" s="20"/>
      <c r="G6" s="21" t="s">
        <v>36</v>
      </c>
      <c r="H6" s="22">
        <v>1102</v>
      </c>
    </row>
    <row r="7" spans="1:10" ht="6.75" customHeight="1" x14ac:dyDescent="0.4">
      <c r="A7" s="18"/>
      <c r="E7" s="528" t="s">
        <v>100</v>
      </c>
      <c r="F7" s="528"/>
      <c r="G7" s="528"/>
      <c r="H7" s="528"/>
      <c r="I7" s="528"/>
    </row>
    <row r="8" spans="1:10" ht="1.5" customHeight="1" x14ac:dyDescent="0.4">
      <c r="A8" s="18"/>
      <c r="E8" s="23"/>
      <c r="F8" s="23"/>
      <c r="G8" s="23"/>
      <c r="H8" s="21"/>
      <c r="I8" s="23"/>
    </row>
    <row r="9" spans="1:10" ht="34.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4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24" t="s">
        <v>253</v>
      </c>
      <c r="I12" s="525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5"/>
      <c r="I13" s="156"/>
      <c r="J13" s="26"/>
    </row>
    <row r="14" spans="1:10" s="40" customFormat="1" ht="18.75" x14ac:dyDescent="0.4">
      <c r="A14" s="34" t="s">
        <v>264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15076000</v>
      </c>
      <c r="F15" s="128">
        <v>59114994.140000001</v>
      </c>
      <c r="G15" s="6">
        <f>H15+I15</f>
        <v>59987154.880000003</v>
      </c>
      <c r="H15" s="127">
        <v>59305171.840000004</v>
      </c>
      <c r="I15" s="127">
        <v>681983.04</v>
      </c>
      <c r="J15" s="203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15115000</v>
      </c>
      <c r="F17" s="128">
        <v>59161632.140000001</v>
      </c>
      <c r="G17" s="6">
        <f>H17+I17</f>
        <v>60717667.010000005</v>
      </c>
      <c r="H17" s="127">
        <v>59620668.240000002</v>
      </c>
      <c r="I17" s="127">
        <v>1096998.77</v>
      </c>
      <c r="J17" s="26"/>
    </row>
    <row r="18" spans="1:10" s="40" customFormat="1" ht="3.7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9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7" t="s">
        <v>101</v>
      </c>
      <c r="D21" s="41"/>
      <c r="E21" s="41"/>
      <c r="F21" s="41"/>
      <c r="G21" s="158">
        <f>H21+I21</f>
        <v>82514.28</v>
      </c>
      <c r="H21" s="159">
        <v>8255.2800000000007</v>
      </c>
      <c r="I21" s="159">
        <v>74259</v>
      </c>
      <c r="J21" s="42"/>
    </row>
    <row r="22" spans="1:10" s="153" customFormat="1" ht="18" x14ac:dyDescent="0.35">
      <c r="A22" s="41"/>
      <c r="B22" s="41"/>
      <c r="C22" s="157"/>
      <c r="D22" s="41"/>
      <c r="E22" s="41"/>
      <c r="F22" s="41"/>
      <c r="G22" s="158"/>
      <c r="H22" s="159"/>
      <c r="I22" s="159"/>
      <c r="J22" s="42"/>
    </row>
    <row r="23" spans="1:10" s="153" customFormat="1" ht="19.5" x14ac:dyDescent="0.4">
      <c r="A23" s="238" t="s">
        <v>102</v>
      </c>
      <c r="B23" s="238"/>
      <c r="C23" s="239"/>
      <c r="D23" s="238"/>
      <c r="E23" s="238"/>
      <c r="F23" s="238"/>
      <c r="G23" s="240">
        <f>G17-G15-G21</f>
        <v>647997.85000000265</v>
      </c>
      <c r="H23" s="240">
        <f>H17-H15-H21</f>
        <v>307241.11999999848</v>
      </c>
      <c r="I23" s="240">
        <f>I17-I15-I21</f>
        <v>340756.73</v>
      </c>
      <c r="J23" s="160"/>
    </row>
    <row r="24" spans="1:10" s="153" customFormat="1" ht="15" x14ac:dyDescent="0.3">
      <c r="A24" s="219" t="s">
        <v>274</v>
      </c>
      <c r="B24" s="219"/>
      <c r="C24" s="219"/>
      <c r="D24" s="219"/>
      <c r="E24" s="219"/>
      <c r="F24" s="219"/>
      <c r="G24" s="241">
        <f>G23-G25</f>
        <v>601359.85000000265</v>
      </c>
      <c r="H24" s="207"/>
      <c r="I24" s="207"/>
      <c r="J24" s="13"/>
    </row>
    <row r="25" spans="1:10" s="153" customFormat="1" ht="15" x14ac:dyDescent="0.3">
      <c r="A25" s="219" t="s">
        <v>265</v>
      </c>
      <c r="B25" s="219"/>
      <c r="C25" s="219"/>
      <c r="D25" s="219"/>
      <c r="E25" s="219"/>
      <c r="F25" s="219"/>
      <c r="G25" s="241">
        <v>46638</v>
      </c>
      <c r="H25" s="207"/>
      <c r="I25" s="207"/>
      <c r="J25" s="13"/>
    </row>
    <row r="26" spans="1:10" s="153" customFormat="1" x14ac:dyDescent="0.2">
      <c r="A26" s="207"/>
      <c r="B26" s="207"/>
      <c r="C26" s="207"/>
      <c r="D26" s="207"/>
      <c r="E26" s="207"/>
      <c r="F26" s="207"/>
      <c r="G26" s="207"/>
      <c r="H26" s="195"/>
      <c r="I26" s="195"/>
      <c r="J26" s="13"/>
    </row>
    <row r="27" spans="1:10" s="153" customFormat="1" ht="16.5" x14ac:dyDescent="0.35">
      <c r="A27" s="242" t="s">
        <v>266</v>
      </c>
      <c r="B27" s="242" t="s">
        <v>267</v>
      </c>
      <c r="C27" s="242"/>
      <c r="D27" s="226"/>
      <c r="E27" s="226"/>
      <c r="F27" s="212"/>
      <c r="G27" s="240"/>
      <c r="H27" s="210"/>
      <c r="I27" s="243"/>
      <c r="J27" s="48"/>
    </row>
    <row r="28" spans="1:10" s="40" customFormat="1" ht="15" x14ac:dyDescent="0.3">
      <c r="A28" s="242"/>
      <c r="B28" s="242"/>
      <c r="C28" s="531" t="s">
        <v>27</v>
      </c>
      <c r="D28" s="531"/>
      <c r="E28" s="531"/>
      <c r="F28" s="212"/>
      <c r="G28" s="244">
        <f>G29+G30</f>
        <v>468295.69</v>
      </c>
      <c r="H28" s="210"/>
      <c r="I28" s="243"/>
    </row>
    <row r="29" spans="1:10" s="40" customFormat="1" ht="18.75" x14ac:dyDescent="0.4">
      <c r="A29" s="245"/>
      <c r="B29" s="245"/>
      <c r="C29" s="246"/>
      <c r="D29" s="247"/>
      <c r="E29" s="248" t="s">
        <v>275</v>
      </c>
      <c r="F29" s="249" t="s">
        <v>6</v>
      </c>
      <c r="G29" s="250">
        <v>25000</v>
      </c>
      <c r="H29" s="210"/>
      <c r="I29" s="243"/>
    </row>
    <row r="30" spans="1:10" s="40" customFormat="1" ht="18.75" x14ac:dyDescent="0.4">
      <c r="A30" s="245"/>
      <c r="B30" s="245"/>
      <c r="C30" s="251"/>
      <c r="D30" s="247"/>
      <c r="E30" s="252"/>
      <c r="F30" s="249" t="s">
        <v>7</v>
      </c>
      <c r="G30" s="250">
        <v>443295.69</v>
      </c>
      <c r="H30" s="210"/>
      <c r="I30" s="243"/>
    </row>
    <row r="31" spans="1:10" s="40" customFormat="1" ht="20.25" customHeight="1" x14ac:dyDescent="0.4">
      <c r="A31" s="245"/>
      <c r="B31" s="253"/>
      <c r="C31" s="532" t="s">
        <v>276</v>
      </c>
      <c r="D31" s="532"/>
      <c r="E31" s="532"/>
      <c r="F31" s="532"/>
      <c r="G31" s="244">
        <f>G25</f>
        <v>46638</v>
      </c>
      <c r="H31" s="210"/>
      <c r="I31" s="243"/>
    </row>
    <row r="32" spans="1:10" s="40" customFormat="1" ht="20.25" customHeight="1" x14ac:dyDescent="0.3">
      <c r="A32" s="254"/>
      <c r="B32" s="533" t="s">
        <v>339</v>
      </c>
      <c r="C32" s="533"/>
      <c r="D32" s="533"/>
      <c r="E32" s="533"/>
      <c r="F32" s="533"/>
      <c r="G32" s="255">
        <v>2445447.38</v>
      </c>
      <c r="H32" s="256"/>
      <c r="I32" s="256"/>
    </row>
    <row r="33" spans="1:10" s="153" customFormat="1" ht="25.5" customHeight="1" x14ac:dyDescent="0.2">
      <c r="A33" s="547" t="s">
        <v>342</v>
      </c>
      <c r="B33" s="547"/>
      <c r="C33" s="547"/>
      <c r="D33" s="547"/>
      <c r="E33" s="547"/>
      <c r="F33" s="547"/>
      <c r="G33" s="547"/>
      <c r="H33" s="547"/>
      <c r="I33" s="547"/>
      <c r="J33" s="161"/>
    </row>
    <row r="34" spans="1:10" s="153" customFormat="1" x14ac:dyDescent="0.2">
      <c r="A34" s="547"/>
      <c r="B34" s="547"/>
      <c r="C34" s="547"/>
      <c r="D34" s="547"/>
      <c r="E34" s="547"/>
      <c r="F34" s="547"/>
      <c r="G34" s="547"/>
      <c r="H34" s="547"/>
      <c r="I34" s="547"/>
      <c r="J34" s="161"/>
    </row>
    <row r="35" spans="1:10" s="153" customFormat="1" ht="13.5" customHeight="1" x14ac:dyDescent="0.2">
      <c r="A35" s="547"/>
      <c r="B35" s="547"/>
      <c r="C35" s="547"/>
      <c r="D35" s="547"/>
      <c r="E35" s="547"/>
      <c r="F35" s="547"/>
      <c r="G35" s="547"/>
      <c r="H35" s="547"/>
      <c r="I35" s="547"/>
      <c r="J35" s="161"/>
    </row>
    <row r="36" spans="1:10" s="153" customFormat="1" ht="15" customHeight="1" x14ac:dyDescent="0.4">
      <c r="A36" s="34" t="s">
        <v>268</v>
      </c>
      <c r="B36" s="34" t="s">
        <v>30</v>
      </c>
      <c r="C36" s="34"/>
      <c r="D36" s="56"/>
      <c r="E36" s="38"/>
      <c r="F36" s="3"/>
      <c r="G36" s="57"/>
      <c r="H36" s="50"/>
      <c r="I36" s="50"/>
      <c r="J36" s="161"/>
    </row>
    <row r="37" spans="1:10" s="153" customFormat="1" ht="18.75" x14ac:dyDescent="0.4">
      <c r="A37" s="34"/>
      <c r="B37" s="34"/>
      <c r="C37" s="34"/>
      <c r="D37" s="56"/>
      <c r="E37" s="13"/>
      <c r="F37" s="58" t="s">
        <v>105</v>
      </c>
      <c r="G37" s="154" t="s">
        <v>0</v>
      </c>
      <c r="H37" s="30"/>
      <c r="I37" s="60" t="s">
        <v>106</v>
      </c>
      <c r="J37" s="5"/>
    </row>
    <row r="38" spans="1:10" s="153" customFormat="1" ht="16.5" x14ac:dyDescent="0.35">
      <c r="A38" s="162" t="s">
        <v>31</v>
      </c>
      <c r="B38" s="62"/>
      <c r="C38" s="2"/>
      <c r="D38" s="62"/>
      <c r="E38" s="38"/>
      <c r="F38" s="163">
        <v>190000</v>
      </c>
      <c r="G38" s="163">
        <v>134240</v>
      </c>
      <c r="H38" s="129"/>
      <c r="I38" s="64">
        <f>G38/F38</f>
        <v>0.70652631578947367</v>
      </c>
      <c r="J38" s="5"/>
    </row>
    <row r="39" spans="1:10" s="153" customFormat="1" ht="16.5" x14ac:dyDescent="0.35">
      <c r="A39" s="162" t="s">
        <v>107</v>
      </c>
      <c r="B39" s="62"/>
      <c r="C39" s="2"/>
      <c r="D39" s="65"/>
      <c r="E39" s="65"/>
      <c r="F39" s="163">
        <v>4977749</v>
      </c>
      <c r="G39" s="163">
        <v>4964089.08</v>
      </c>
      <c r="H39" s="129"/>
      <c r="I39" s="64">
        <f>G39/F39</f>
        <v>0.99725580377797274</v>
      </c>
      <c r="J39" s="5"/>
    </row>
    <row r="40" spans="1:10" s="153" customFormat="1" ht="16.5" x14ac:dyDescent="0.35">
      <c r="A40" s="162" t="s">
        <v>108</v>
      </c>
      <c r="B40" s="62"/>
      <c r="C40" s="2"/>
      <c r="D40" s="65"/>
      <c r="E40" s="65"/>
      <c r="F40" s="163">
        <v>0</v>
      </c>
      <c r="G40" s="163">
        <v>0</v>
      </c>
      <c r="H40" s="129"/>
      <c r="I40" s="64" t="s">
        <v>206</v>
      </c>
      <c r="J40" s="5"/>
    </row>
    <row r="41" spans="1:10" s="153" customFormat="1" ht="16.5" x14ac:dyDescent="0.35">
      <c r="A41" s="162" t="s">
        <v>202</v>
      </c>
      <c r="B41" s="62"/>
      <c r="C41" s="2"/>
      <c r="D41" s="38"/>
      <c r="E41" s="38"/>
      <c r="F41" s="163">
        <v>4052749</v>
      </c>
      <c r="G41" s="163">
        <v>4052749</v>
      </c>
      <c r="H41" s="129"/>
      <c r="I41" s="64">
        <f>G41/F41</f>
        <v>1</v>
      </c>
      <c r="J41" s="5"/>
    </row>
    <row r="42" spans="1:10" s="153" customFormat="1" ht="16.5" x14ac:dyDescent="0.35">
      <c r="A42" s="162" t="s">
        <v>269</v>
      </c>
      <c r="B42" s="37"/>
      <c r="C42" s="37"/>
      <c r="D42" s="30"/>
      <c r="E42" s="30" t="s">
        <v>270</v>
      </c>
      <c r="F42" s="163">
        <v>0</v>
      </c>
      <c r="G42" s="163">
        <v>0</v>
      </c>
      <c r="H42" s="129"/>
      <c r="I42" s="164" t="s">
        <v>206</v>
      </c>
      <c r="J42" s="5"/>
    </row>
    <row r="43" spans="1:10" s="153" customFormat="1" x14ac:dyDescent="0.2">
      <c r="A43" s="530" t="s">
        <v>293</v>
      </c>
      <c r="B43" s="530"/>
      <c r="C43" s="530"/>
      <c r="D43" s="530"/>
      <c r="E43" s="530"/>
      <c r="F43" s="530"/>
      <c r="G43" s="530"/>
      <c r="H43" s="530"/>
      <c r="I43" s="530"/>
      <c r="J43" s="5"/>
    </row>
    <row r="44" spans="1:10" s="153" customFormat="1" x14ac:dyDescent="0.2">
      <c r="A44" s="544" t="s">
        <v>304</v>
      </c>
      <c r="B44" s="544"/>
      <c r="C44" s="544"/>
      <c r="D44" s="544"/>
      <c r="E44" s="544"/>
      <c r="F44" s="544"/>
      <c r="G44" s="544"/>
      <c r="H44" s="544"/>
      <c r="I44" s="544"/>
      <c r="J44" s="5"/>
    </row>
    <row r="45" spans="1:10" s="153" customFormat="1" ht="19.5" thickBot="1" x14ac:dyDescent="0.45">
      <c r="A45" s="34" t="s">
        <v>271</v>
      </c>
      <c r="B45" s="34" t="s">
        <v>12</v>
      </c>
      <c r="C45" s="36"/>
      <c r="D45" s="38"/>
      <c r="E45" s="38"/>
      <c r="F45" s="71"/>
      <c r="G45" s="72"/>
      <c r="H45" s="524" t="s">
        <v>109</v>
      </c>
      <c r="I45" s="525"/>
      <c r="J45" s="5"/>
    </row>
    <row r="46" spans="1:10" s="153" customFormat="1" ht="18" x14ac:dyDescent="0.35">
      <c r="A46" s="165"/>
      <c r="B46" s="166"/>
      <c r="C46" s="167"/>
      <c r="D46" s="166"/>
      <c r="E46" s="168" t="s">
        <v>290</v>
      </c>
      <c r="F46" s="169" t="s">
        <v>9</v>
      </c>
      <c r="G46" s="169" t="s">
        <v>10</v>
      </c>
      <c r="H46" s="170" t="s">
        <v>13</v>
      </c>
      <c r="I46" s="171" t="s">
        <v>110</v>
      </c>
      <c r="J46" s="5"/>
    </row>
    <row r="47" spans="1:10" s="153" customFormat="1" x14ac:dyDescent="0.2">
      <c r="A47" s="172"/>
      <c r="B47" s="173"/>
      <c r="C47" s="173"/>
      <c r="D47" s="173"/>
      <c r="E47" s="526"/>
      <c r="F47" s="527"/>
      <c r="G47" s="116"/>
      <c r="H47" s="117">
        <v>42004</v>
      </c>
      <c r="I47" s="174">
        <v>42004</v>
      </c>
      <c r="J47" s="5"/>
    </row>
    <row r="48" spans="1:10" s="153" customFormat="1" x14ac:dyDescent="0.2">
      <c r="A48" s="172"/>
      <c r="B48" s="173"/>
      <c r="C48" s="173"/>
      <c r="D48" s="173"/>
      <c r="E48" s="526"/>
      <c r="F48" s="527"/>
      <c r="G48" s="119"/>
      <c r="H48" s="119"/>
      <c r="I48" s="175"/>
      <c r="J48" s="5"/>
    </row>
    <row r="49" spans="1:10" s="153" customFormat="1" ht="13.5" thickBot="1" x14ac:dyDescent="0.25">
      <c r="A49" s="176"/>
      <c r="B49" s="177"/>
      <c r="C49" s="177"/>
      <c r="D49" s="177"/>
      <c r="E49" s="178"/>
      <c r="F49" s="179"/>
      <c r="G49" s="179"/>
      <c r="H49" s="179"/>
      <c r="I49" s="180"/>
      <c r="J49" s="5"/>
    </row>
    <row r="50" spans="1:10" s="153" customFormat="1" ht="13.5" thickTop="1" x14ac:dyDescent="0.2">
      <c r="A50" s="181"/>
      <c r="B50" s="74"/>
      <c r="C50" s="74" t="s">
        <v>6</v>
      </c>
      <c r="D50" s="74"/>
      <c r="E50" s="182">
        <v>13000</v>
      </c>
      <c r="F50" s="183">
        <v>0</v>
      </c>
      <c r="G50" s="75">
        <v>7000</v>
      </c>
      <c r="H50" s="75">
        <f>E50+F50-G50</f>
        <v>6000</v>
      </c>
      <c r="I50" s="184">
        <v>6000</v>
      </c>
      <c r="J50" s="5"/>
    </row>
    <row r="51" spans="1:10" s="153" customFormat="1" x14ac:dyDescent="0.2">
      <c r="A51" s="185"/>
      <c r="B51" s="77"/>
      <c r="C51" s="77" t="s">
        <v>8</v>
      </c>
      <c r="D51" s="77"/>
      <c r="E51" s="186">
        <v>219582.78000000003</v>
      </c>
      <c r="F51" s="187">
        <v>290257</v>
      </c>
      <c r="G51" s="78">
        <v>193780.5</v>
      </c>
      <c r="H51" s="78">
        <f>E51+F51-G51</f>
        <v>316059.28000000003</v>
      </c>
      <c r="I51" s="188">
        <v>295440.28000000003</v>
      </c>
      <c r="J51" s="5"/>
    </row>
    <row r="52" spans="1:10" s="153" customFormat="1" x14ac:dyDescent="0.2">
      <c r="A52" s="185"/>
      <c r="B52" s="77"/>
      <c r="C52" s="77" t="s">
        <v>7</v>
      </c>
      <c r="D52" s="77"/>
      <c r="E52" s="186">
        <v>1811636.5000000007</v>
      </c>
      <c r="F52" s="187">
        <v>486025.72</v>
      </c>
      <c r="G52" s="78">
        <f>6699.98+1214825.51</f>
        <v>1221525.49</v>
      </c>
      <c r="H52" s="78">
        <f>E52+F52-G52</f>
        <v>1076136.7300000007</v>
      </c>
      <c r="I52" s="188">
        <v>726838.12</v>
      </c>
      <c r="J52" s="5"/>
    </row>
    <row r="53" spans="1:10" x14ac:dyDescent="0.2">
      <c r="A53" s="185"/>
      <c r="B53" s="77"/>
      <c r="C53" s="77" t="s">
        <v>15</v>
      </c>
      <c r="D53" s="77"/>
      <c r="E53" s="186">
        <v>624719.05000000028</v>
      </c>
      <c r="F53" s="187">
        <v>15342736.050000001</v>
      </c>
      <c r="G53" s="78">
        <v>14760431.970000001</v>
      </c>
      <c r="H53" s="78">
        <f>E53+F53-G53</f>
        <v>1207023.1300000008</v>
      </c>
      <c r="I53" s="188">
        <v>1079335.23</v>
      </c>
    </row>
    <row r="54" spans="1:10" ht="18.75" thickBot="1" x14ac:dyDescent="0.4">
      <c r="A54" s="189" t="s">
        <v>2</v>
      </c>
      <c r="B54" s="190"/>
      <c r="C54" s="190"/>
      <c r="D54" s="190"/>
      <c r="E54" s="191">
        <f>E50+E51+E52+E53</f>
        <v>2668938.330000001</v>
      </c>
      <c r="F54" s="192">
        <f>F50+F51+F52+F53</f>
        <v>16119018.770000001</v>
      </c>
      <c r="G54" s="193">
        <f>G50+G51+G52+G53</f>
        <v>16182737.960000001</v>
      </c>
      <c r="H54" s="193">
        <f>H50+H51+H52+H53</f>
        <v>2605219.1400000015</v>
      </c>
      <c r="I54" s="194">
        <f>I50+I51+I52+I53</f>
        <v>2107613.63</v>
      </c>
    </row>
    <row r="55" spans="1:10" ht="18" x14ac:dyDescent="0.35">
      <c r="A55" s="79"/>
      <c r="B55" s="68"/>
      <c r="C55" s="68"/>
      <c r="D55" s="38"/>
      <c r="E55" s="38"/>
      <c r="F55" s="71"/>
      <c r="G55" s="87"/>
      <c r="H55" s="80"/>
      <c r="I55" s="80"/>
    </row>
    <row r="56" spans="1:10" ht="18" x14ac:dyDescent="0.35">
      <c r="A56" s="79"/>
      <c r="B56" s="68"/>
      <c r="C56" s="68"/>
      <c r="D56" s="38"/>
      <c r="E56" s="38"/>
      <c r="F56" s="71"/>
      <c r="G56" s="81"/>
      <c r="H56" s="82"/>
      <c r="I56" s="82"/>
    </row>
    <row r="57" spans="1:10" ht="18" x14ac:dyDescent="0.35">
      <c r="A57" s="83"/>
      <c r="B57" s="84"/>
      <c r="C57" s="84"/>
      <c r="D57" s="85"/>
      <c r="E57" s="85"/>
      <c r="F57" s="82"/>
      <c r="G57" s="82"/>
      <c r="H57" s="82"/>
      <c r="I57" s="82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  <row r="59" spans="1:10" x14ac:dyDescent="0.2">
      <c r="A59" s="86"/>
      <c r="B59" s="86"/>
      <c r="C59" s="86"/>
      <c r="D59" s="86"/>
      <c r="E59" s="86"/>
      <c r="F59" s="86"/>
      <c r="G59" s="86"/>
      <c r="H59" s="86"/>
      <c r="I59" s="86"/>
    </row>
  </sheetData>
  <mergeCells count="16">
    <mergeCell ref="A2:D2"/>
    <mergeCell ref="E2:I2"/>
    <mergeCell ref="E3:I3"/>
    <mergeCell ref="E4:I4"/>
    <mergeCell ref="H45:I45"/>
    <mergeCell ref="A33:I35"/>
    <mergeCell ref="A44:I44"/>
    <mergeCell ref="F47:F48"/>
    <mergeCell ref="E5:I5"/>
    <mergeCell ref="E7:I7"/>
    <mergeCell ref="H12:I12"/>
    <mergeCell ref="A43:I43"/>
    <mergeCell ref="E47:E48"/>
    <mergeCell ref="C28:E28"/>
    <mergeCell ref="C31:F31"/>
    <mergeCell ref="B32:F32"/>
  </mergeCells>
  <phoneticPr fontId="10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3" tint="0.59999389629810485"/>
  </sheetPr>
  <dimension ref="A1:J58"/>
  <sheetViews>
    <sheetView topLeftCell="A7" zoomScaleNormal="100" workbookViewId="0">
      <selection activeCell="B36" sqref="B36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7.28515625" style="13" customWidth="1"/>
    <col min="10" max="10" width="18.85546875" style="14" customWidth="1"/>
    <col min="11" max="11" width="16.28515625" style="14" customWidth="1"/>
    <col min="12" max="16384" width="9.140625" style="14"/>
  </cols>
  <sheetData>
    <row r="1" spans="1:10" ht="19.5" x14ac:dyDescent="0.4">
      <c r="A1" s="11" t="s">
        <v>25</v>
      </c>
      <c r="B1" s="485"/>
      <c r="C1" s="485"/>
      <c r="D1" s="485"/>
      <c r="E1" s="486"/>
      <c r="F1" s="26"/>
    </row>
    <row r="2" spans="1:10" ht="19.5" x14ac:dyDescent="0.4">
      <c r="A2" s="534" t="s">
        <v>98</v>
      </c>
      <c r="B2" s="534"/>
      <c r="C2" s="534"/>
      <c r="D2" s="534"/>
      <c r="E2" s="540" t="s">
        <v>117</v>
      </c>
      <c r="F2" s="540"/>
      <c r="G2" s="540"/>
      <c r="H2" s="540"/>
      <c r="I2" s="540"/>
    </row>
    <row r="3" spans="1:10" ht="9.75" customHeight="1" x14ac:dyDescent="0.4">
      <c r="A3" s="205"/>
      <c r="B3" s="205"/>
      <c r="C3" s="205"/>
      <c r="D3" s="205"/>
      <c r="E3" s="549" t="s">
        <v>99</v>
      </c>
      <c r="F3" s="549"/>
      <c r="G3" s="549"/>
      <c r="H3" s="549"/>
      <c r="I3" s="549"/>
    </row>
    <row r="4" spans="1:10" ht="15.75" x14ac:dyDescent="0.25">
      <c r="A4" s="17" t="s">
        <v>26</v>
      </c>
      <c r="E4" s="550" t="s">
        <v>146</v>
      </c>
      <c r="F4" s="550"/>
      <c r="G4" s="550"/>
      <c r="H4" s="550"/>
      <c r="I4" s="550"/>
    </row>
    <row r="5" spans="1:10" ht="9.75" customHeight="1" x14ac:dyDescent="0.25">
      <c r="A5" s="17"/>
      <c r="E5" s="549" t="s">
        <v>99</v>
      </c>
      <c r="F5" s="549"/>
      <c r="G5" s="549"/>
      <c r="H5" s="549"/>
      <c r="I5" s="549"/>
    </row>
    <row r="6" spans="1:10" ht="19.5" x14ac:dyDescent="0.4">
      <c r="A6" s="18" t="s">
        <v>24</v>
      </c>
      <c r="E6" s="126" t="s">
        <v>147</v>
      </c>
      <c r="F6" s="20"/>
      <c r="G6" s="21" t="s">
        <v>36</v>
      </c>
      <c r="H6" s="356">
        <v>1103</v>
      </c>
    </row>
    <row r="7" spans="1:10" ht="6.75" customHeight="1" x14ac:dyDescent="0.4">
      <c r="A7" s="196"/>
      <c r="B7" s="195"/>
      <c r="C7" s="195"/>
      <c r="D7" s="195"/>
      <c r="E7" s="553" t="s">
        <v>100</v>
      </c>
      <c r="F7" s="553"/>
      <c r="G7" s="553"/>
      <c r="H7" s="553"/>
      <c r="I7" s="553"/>
    </row>
    <row r="8" spans="1:10" ht="3" customHeight="1" x14ac:dyDescent="0.4">
      <c r="A8" s="196"/>
      <c r="B8" s="195"/>
      <c r="C8" s="195"/>
      <c r="D8" s="195"/>
      <c r="E8" s="198"/>
      <c r="F8" s="198"/>
      <c r="G8" s="198"/>
      <c r="H8" s="197"/>
      <c r="I8" s="198"/>
    </row>
    <row r="9" spans="1:10" ht="26.25" customHeight="1" x14ac:dyDescent="0.4">
      <c r="A9" s="196"/>
      <c r="B9" s="195"/>
      <c r="C9" s="195"/>
      <c r="D9" s="195"/>
      <c r="E9" s="198"/>
      <c r="F9" s="198"/>
      <c r="G9" s="198"/>
      <c r="H9" s="197"/>
      <c r="I9" s="198"/>
    </row>
    <row r="10" spans="1:10" s="40" customFormat="1" ht="15" customHeight="1" x14ac:dyDescent="0.2">
      <c r="A10" s="195"/>
      <c r="B10" s="195"/>
      <c r="C10" s="195"/>
      <c r="D10" s="195"/>
      <c r="E10" s="195"/>
      <c r="F10" s="195"/>
      <c r="G10" s="195"/>
      <c r="H10" s="195"/>
      <c r="I10" s="195"/>
      <c r="J10" s="26"/>
    </row>
    <row r="11" spans="1:10" s="40" customFormat="1" ht="15" customHeight="1" x14ac:dyDescent="0.4">
      <c r="A11" s="206"/>
      <c r="B11" s="207"/>
      <c r="C11" s="207"/>
      <c r="D11" s="207"/>
      <c r="E11" s="208" t="s">
        <v>19</v>
      </c>
      <c r="F11" s="208" t="s">
        <v>22</v>
      </c>
      <c r="G11" s="209" t="s">
        <v>0</v>
      </c>
      <c r="H11" s="210" t="s">
        <v>17</v>
      </c>
      <c r="I11" s="210"/>
      <c r="J11" s="26"/>
    </row>
    <row r="12" spans="1:10" s="40" customFormat="1" ht="12.75" customHeight="1" x14ac:dyDescent="0.4">
      <c r="A12" s="212"/>
      <c r="B12" s="212"/>
      <c r="C12" s="212"/>
      <c r="D12" s="212"/>
      <c r="E12" s="208" t="s">
        <v>20</v>
      </c>
      <c r="F12" s="208" t="s">
        <v>20</v>
      </c>
      <c r="G12" s="209" t="s">
        <v>18</v>
      </c>
      <c r="H12" s="213" t="s">
        <v>1</v>
      </c>
      <c r="I12" s="214" t="s">
        <v>16</v>
      </c>
      <c r="J12" s="26"/>
    </row>
    <row r="13" spans="1:10" s="40" customFormat="1" ht="12.75" customHeight="1" x14ac:dyDescent="0.2">
      <c r="A13" s="212"/>
      <c r="B13" s="212"/>
      <c r="C13" s="212"/>
      <c r="D13" s="212"/>
      <c r="E13" s="208" t="s">
        <v>2</v>
      </c>
      <c r="F13" s="208" t="s">
        <v>2</v>
      </c>
      <c r="G13" s="215"/>
      <c r="H13" s="551" t="s">
        <v>253</v>
      </c>
      <c r="I13" s="552"/>
      <c r="J13" s="26"/>
    </row>
    <row r="14" spans="1:10" s="40" customFormat="1" ht="15" x14ac:dyDescent="0.2">
      <c r="A14" s="212"/>
      <c r="B14" s="212"/>
      <c r="C14" s="212"/>
      <c r="D14" s="212"/>
      <c r="E14" s="208"/>
      <c r="F14" s="208"/>
      <c r="G14" s="215"/>
      <c r="H14" s="216"/>
      <c r="I14" s="217"/>
      <c r="J14" s="26"/>
    </row>
    <row r="15" spans="1:10" s="40" customFormat="1" ht="18.75" x14ac:dyDescent="0.4">
      <c r="A15" s="218" t="s">
        <v>264</v>
      </c>
      <c r="B15" s="218"/>
      <c r="C15" s="219"/>
      <c r="D15" s="220"/>
      <c r="E15" s="221"/>
      <c r="F15" s="221"/>
      <c r="G15" s="199"/>
      <c r="H15" s="212"/>
      <c r="I15" s="212"/>
      <c r="J15" s="203"/>
    </row>
    <row r="16" spans="1:10" s="40" customFormat="1" ht="20.25" customHeight="1" x14ac:dyDescent="0.4">
      <c r="A16" s="222" t="s">
        <v>3</v>
      </c>
      <c r="B16" s="218"/>
      <c r="C16" s="219"/>
      <c r="D16" s="220"/>
      <c r="E16" s="223">
        <v>8508000</v>
      </c>
      <c r="F16" s="224">
        <v>57007443.030000001</v>
      </c>
      <c r="G16" s="225">
        <f>H16+I16</f>
        <v>60638870.329999998</v>
      </c>
      <c r="H16" s="223">
        <v>59376842.350000001</v>
      </c>
      <c r="I16" s="223">
        <v>1262027.98</v>
      </c>
      <c r="J16" s="26"/>
    </row>
    <row r="17" spans="1:10" s="40" customFormat="1" ht="16.5" x14ac:dyDescent="0.35">
      <c r="A17" s="226"/>
      <c r="B17" s="207"/>
      <c r="C17" s="207"/>
      <c r="D17" s="207"/>
      <c r="E17" s="211"/>
      <c r="F17" s="211"/>
      <c r="G17" s="211"/>
      <c r="H17" s="211"/>
      <c r="I17" s="211"/>
      <c r="J17" s="26"/>
    </row>
    <row r="18" spans="1:10" s="40" customFormat="1" ht="19.5" customHeight="1" x14ac:dyDescent="0.4">
      <c r="A18" s="222" t="s">
        <v>4</v>
      </c>
      <c r="B18" s="227"/>
      <c r="C18" s="227"/>
      <c r="D18" s="227"/>
      <c r="E18" s="223">
        <v>8516000</v>
      </c>
      <c r="F18" s="224">
        <v>57007443.030000001</v>
      </c>
      <c r="G18" s="225">
        <f>H18+I18</f>
        <v>61368578.789999999</v>
      </c>
      <c r="H18" s="223">
        <v>59595739.810000002</v>
      </c>
      <c r="I18" s="223">
        <v>1772838.98</v>
      </c>
      <c r="J18" s="151"/>
    </row>
    <row r="19" spans="1:10" s="40" customFormat="1" ht="14.25" customHeight="1" x14ac:dyDescent="0.35">
      <c r="A19" s="226"/>
      <c r="B19" s="227"/>
      <c r="C19" s="227"/>
      <c r="D19" s="227"/>
      <c r="E19" s="225"/>
      <c r="F19" s="228"/>
      <c r="G19" s="225"/>
      <c r="H19" s="229"/>
      <c r="I19" s="229"/>
      <c r="J19" s="151"/>
    </row>
    <row r="20" spans="1:10" s="153" customFormat="1" ht="7.5" customHeight="1" x14ac:dyDescent="0.35">
      <c r="A20" s="226"/>
      <c r="B20" s="227"/>
      <c r="C20" s="227"/>
      <c r="D20" s="227"/>
      <c r="E20" s="230"/>
      <c r="F20" s="230"/>
      <c r="G20" s="231"/>
      <c r="H20" s="232"/>
      <c r="I20" s="232"/>
      <c r="J20" s="42"/>
    </row>
    <row r="21" spans="1:10" s="153" customFormat="1" ht="19.5" x14ac:dyDescent="0.4">
      <c r="A21" s="233" t="s">
        <v>14</v>
      </c>
      <c r="B21" s="230"/>
      <c r="C21" s="230"/>
      <c r="D21" s="230"/>
      <c r="E21" s="230"/>
      <c r="F21" s="230"/>
      <c r="G21" s="234"/>
      <c r="H21" s="231"/>
      <c r="I21" s="231"/>
      <c r="J21" s="42"/>
    </row>
    <row r="22" spans="1:10" s="153" customFormat="1" ht="18" x14ac:dyDescent="0.35">
      <c r="A22" s="230"/>
      <c r="B22" s="230"/>
      <c r="C22" s="235" t="s">
        <v>101</v>
      </c>
      <c r="D22" s="230"/>
      <c r="E22" s="230"/>
      <c r="F22" s="230"/>
      <c r="G22" s="236">
        <f>H22+I22</f>
        <v>32160</v>
      </c>
      <c r="H22" s="237">
        <v>0</v>
      </c>
      <c r="I22" s="237">
        <v>32160</v>
      </c>
      <c r="J22" s="42"/>
    </row>
    <row r="23" spans="1:10" s="153" customFormat="1" ht="19.5" x14ac:dyDescent="0.4">
      <c r="A23" s="230"/>
      <c r="B23" s="230"/>
      <c r="C23" s="235"/>
      <c r="D23" s="230"/>
      <c r="E23" s="230"/>
      <c r="F23" s="230"/>
      <c r="G23" s="236"/>
      <c r="H23" s="237"/>
      <c r="I23" s="237"/>
      <c r="J23" s="160"/>
    </row>
    <row r="24" spans="1:10" s="153" customFormat="1" ht="15" x14ac:dyDescent="0.3">
      <c r="A24" s="238" t="s">
        <v>102</v>
      </c>
      <c r="B24" s="238"/>
      <c r="C24" s="239"/>
      <c r="D24" s="238"/>
      <c r="E24" s="238"/>
      <c r="F24" s="238"/>
      <c r="G24" s="240">
        <f>G18-G16-G22</f>
        <v>697548.46000000089</v>
      </c>
      <c r="H24" s="240">
        <f>H18-H16-H22</f>
        <v>218897.46000000089</v>
      </c>
      <c r="I24" s="240">
        <f>I18-I16-I22</f>
        <v>478651</v>
      </c>
      <c r="J24" s="13"/>
    </row>
    <row r="25" spans="1:10" s="153" customFormat="1" ht="15" x14ac:dyDescent="0.3">
      <c r="A25" s="219" t="s">
        <v>274</v>
      </c>
      <c r="B25" s="219"/>
      <c r="C25" s="219"/>
      <c r="D25" s="219"/>
      <c r="E25" s="219"/>
      <c r="F25" s="219"/>
      <c r="G25" s="241">
        <f>G24-G26</f>
        <v>688725.96000000089</v>
      </c>
      <c r="H25" s="207"/>
      <c r="I25" s="207"/>
      <c r="J25" s="13"/>
    </row>
    <row r="26" spans="1:10" s="153" customFormat="1" ht="15" x14ac:dyDescent="0.3">
      <c r="A26" s="219" t="s">
        <v>265</v>
      </c>
      <c r="B26" s="219"/>
      <c r="C26" s="219"/>
      <c r="D26" s="219"/>
      <c r="E26" s="219"/>
      <c r="F26" s="219"/>
      <c r="G26" s="241">
        <v>8822.5</v>
      </c>
      <c r="H26" s="207"/>
      <c r="I26" s="207"/>
      <c r="J26" s="13"/>
    </row>
    <row r="27" spans="1:10" s="153" customFormat="1" x14ac:dyDescent="0.2">
      <c r="A27" s="207"/>
      <c r="B27" s="207"/>
      <c r="C27" s="207"/>
      <c r="D27" s="207"/>
      <c r="E27" s="207"/>
      <c r="F27" s="207"/>
      <c r="G27" s="207"/>
      <c r="H27" s="195"/>
      <c r="I27" s="195"/>
      <c r="J27" s="48"/>
    </row>
    <row r="28" spans="1:10" s="40" customFormat="1" ht="16.5" x14ac:dyDescent="0.35">
      <c r="A28" s="242" t="s">
        <v>266</v>
      </c>
      <c r="B28" s="242" t="s">
        <v>267</v>
      </c>
      <c r="C28" s="242"/>
      <c r="D28" s="226"/>
      <c r="E28" s="226"/>
      <c r="F28" s="212"/>
      <c r="G28" s="240"/>
      <c r="H28" s="210"/>
      <c r="I28" s="243"/>
    </row>
    <row r="29" spans="1:10" s="40" customFormat="1" ht="15" x14ac:dyDescent="0.3">
      <c r="A29" s="242"/>
      <c r="B29" s="242"/>
      <c r="C29" s="531" t="s">
        <v>27</v>
      </c>
      <c r="D29" s="531"/>
      <c r="E29" s="531"/>
      <c r="F29" s="212"/>
      <c r="G29" s="244">
        <f>G30+G31</f>
        <v>0</v>
      </c>
      <c r="H29" s="210"/>
      <c r="I29" s="243"/>
    </row>
    <row r="30" spans="1:10" s="40" customFormat="1" ht="18.75" x14ac:dyDescent="0.4">
      <c r="A30" s="245"/>
      <c r="B30" s="245"/>
      <c r="C30" s="246"/>
      <c r="D30" s="247"/>
      <c r="E30" s="248" t="s">
        <v>275</v>
      </c>
      <c r="F30" s="249" t="s">
        <v>6</v>
      </c>
      <c r="G30" s="250">
        <v>0</v>
      </c>
      <c r="H30" s="210"/>
      <c r="I30" s="243"/>
    </row>
    <row r="31" spans="1:10" s="40" customFormat="1" ht="20.25" customHeight="1" x14ac:dyDescent="0.4">
      <c r="A31" s="245"/>
      <c r="B31" s="245"/>
      <c r="C31" s="251"/>
      <c r="D31" s="247"/>
      <c r="E31" s="252"/>
      <c r="F31" s="249" t="s">
        <v>7</v>
      </c>
      <c r="G31" s="250">
        <v>0</v>
      </c>
      <c r="H31" s="210"/>
      <c r="I31" s="243"/>
    </row>
    <row r="32" spans="1:10" s="40" customFormat="1" ht="20.25" customHeight="1" x14ac:dyDescent="0.4">
      <c r="A32" s="245"/>
      <c r="B32" s="253"/>
      <c r="C32" s="532" t="s">
        <v>276</v>
      </c>
      <c r="D32" s="532"/>
      <c r="E32" s="532"/>
      <c r="F32" s="532"/>
      <c r="G32" s="244">
        <f>G26</f>
        <v>8822.5</v>
      </c>
      <c r="H32" s="210"/>
      <c r="I32" s="243"/>
    </row>
    <row r="33" spans="1:10" s="40" customFormat="1" ht="15" x14ac:dyDescent="0.3">
      <c r="A33" s="254"/>
      <c r="B33" s="533" t="s">
        <v>339</v>
      </c>
      <c r="C33" s="533"/>
      <c r="D33" s="533"/>
      <c r="E33" s="533"/>
      <c r="F33" s="533"/>
      <c r="G33" s="255">
        <v>-1065032.3899999999</v>
      </c>
      <c r="H33" s="256"/>
      <c r="I33" s="256"/>
    </row>
    <row r="34" spans="1:10" s="153" customFormat="1" ht="24.75" customHeight="1" x14ac:dyDescent="0.2">
      <c r="A34" s="546" t="s">
        <v>327</v>
      </c>
      <c r="B34" s="546"/>
      <c r="C34" s="546"/>
      <c r="D34" s="546"/>
      <c r="E34" s="546"/>
      <c r="F34" s="546"/>
      <c r="G34" s="546"/>
      <c r="H34" s="546"/>
      <c r="I34" s="546"/>
      <c r="J34" s="161"/>
    </row>
    <row r="35" spans="1:10" s="153" customFormat="1" ht="19.5" customHeight="1" x14ac:dyDescent="0.2">
      <c r="A35" s="546"/>
      <c r="B35" s="546"/>
      <c r="C35" s="546"/>
      <c r="D35" s="546"/>
      <c r="E35" s="546"/>
      <c r="F35" s="546"/>
      <c r="G35" s="546"/>
      <c r="H35" s="546"/>
      <c r="I35" s="546"/>
      <c r="J35" s="161"/>
    </row>
    <row r="36" spans="1:10" s="153" customFormat="1" x14ac:dyDescent="0.2">
      <c r="A36" s="546"/>
      <c r="B36" s="546"/>
      <c r="C36" s="546"/>
      <c r="D36" s="546"/>
      <c r="E36" s="546"/>
      <c r="F36" s="546"/>
      <c r="G36" s="546"/>
      <c r="H36" s="546"/>
      <c r="I36" s="546"/>
      <c r="J36" s="5"/>
    </row>
    <row r="37" spans="1:10" s="153" customFormat="1" ht="19.5" x14ac:dyDescent="0.4">
      <c r="A37" s="218" t="s">
        <v>268</v>
      </c>
      <c r="B37" s="218" t="s">
        <v>30</v>
      </c>
      <c r="C37" s="218"/>
      <c r="D37" s="257"/>
      <c r="E37" s="199"/>
      <c r="F37" s="227"/>
      <c r="G37" s="258"/>
      <c r="H37" s="243"/>
      <c r="I37" s="243"/>
      <c r="J37" s="5"/>
    </row>
    <row r="38" spans="1:10" s="153" customFormat="1" ht="18.75" x14ac:dyDescent="0.4">
      <c r="A38" s="218"/>
      <c r="B38" s="218"/>
      <c r="C38" s="218"/>
      <c r="D38" s="257"/>
      <c r="E38" s="195"/>
      <c r="F38" s="259" t="s">
        <v>105</v>
      </c>
      <c r="G38" s="214" t="s">
        <v>0</v>
      </c>
      <c r="H38" s="212"/>
      <c r="I38" s="260" t="s">
        <v>106</v>
      </c>
      <c r="J38" s="5"/>
    </row>
    <row r="39" spans="1:10" s="153" customFormat="1" ht="16.5" x14ac:dyDescent="0.35">
      <c r="A39" s="261" t="s">
        <v>31</v>
      </c>
      <c r="B39" s="262"/>
      <c r="C39" s="226"/>
      <c r="D39" s="262"/>
      <c r="E39" s="199"/>
      <c r="F39" s="263">
        <v>7000</v>
      </c>
      <c r="G39" s="263">
        <v>7000</v>
      </c>
      <c r="H39" s="264"/>
      <c r="I39" s="265">
        <f>G39/F39</f>
        <v>1</v>
      </c>
      <c r="J39" s="5"/>
    </row>
    <row r="40" spans="1:10" s="153" customFormat="1" ht="16.5" x14ac:dyDescent="0.35">
      <c r="A40" s="261" t="s">
        <v>107</v>
      </c>
      <c r="B40" s="262"/>
      <c r="C40" s="226"/>
      <c r="D40" s="266"/>
      <c r="E40" s="266"/>
      <c r="F40" s="263">
        <v>2238000</v>
      </c>
      <c r="G40" s="263">
        <v>2186045.7000000002</v>
      </c>
      <c r="H40" s="264"/>
      <c r="I40" s="265">
        <f>G40/F40</f>
        <v>0.97678538873994647</v>
      </c>
      <c r="J40" s="5"/>
    </row>
    <row r="41" spans="1:10" s="153" customFormat="1" ht="16.5" x14ac:dyDescent="0.35">
      <c r="A41" s="261" t="s">
        <v>108</v>
      </c>
      <c r="B41" s="262"/>
      <c r="C41" s="226"/>
      <c r="D41" s="266"/>
      <c r="E41" s="266"/>
      <c r="F41" s="263">
        <v>0</v>
      </c>
      <c r="G41" s="263">
        <v>0</v>
      </c>
      <c r="H41" s="264"/>
      <c r="I41" s="265" t="s">
        <v>206</v>
      </c>
      <c r="J41" s="5"/>
    </row>
    <row r="42" spans="1:10" s="153" customFormat="1" ht="16.5" x14ac:dyDescent="0.35">
      <c r="A42" s="261" t="s">
        <v>202</v>
      </c>
      <c r="B42" s="262"/>
      <c r="C42" s="226"/>
      <c r="D42" s="199"/>
      <c r="E42" s="199"/>
      <c r="F42" s="263">
        <v>1790000</v>
      </c>
      <c r="G42" s="263">
        <v>1790000</v>
      </c>
      <c r="H42" s="264"/>
      <c r="I42" s="265">
        <f>G42/F42</f>
        <v>1</v>
      </c>
      <c r="J42" s="5"/>
    </row>
    <row r="43" spans="1:10" s="153" customFormat="1" ht="16.5" x14ac:dyDescent="0.35">
      <c r="A43" s="261" t="s">
        <v>269</v>
      </c>
      <c r="B43" s="221"/>
      <c r="C43" s="221"/>
      <c r="D43" s="212"/>
      <c r="E43" s="212" t="s">
        <v>270</v>
      </c>
      <c r="F43" s="263">
        <v>0</v>
      </c>
      <c r="G43" s="263">
        <v>0</v>
      </c>
      <c r="H43" s="264"/>
      <c r="I43" s="267" t="s">
        <v>206</v>
      </c>
      <c r="J43" s="5"/>
    </row>
    <row r="44" spans="1:10" s="153" customFormat="1" x14ac:dyDescent="0.2">
      <c r="A44" s="544" t="s">
        <v>340</v>
      </c>
      <c r="B44" s="544"/>
      <c r="C44" s="544"/>
      <c r="D44" s="544"/>
      <c r="E44" s="544"/>
      <c r="F44" s="544"/>
      <c r="G44" s="544"/>
      <c r="H44" s="544"/>
      <c r="I44" s="544"/>
      <c r="J44" s="5"/>
    </row>
    <row r="45" spans="1:10" s="153" customFormat="1" x14ac:dyDescent="0.2">
      <c r="A45" s="268"/>
      <c r="B45" s="268"/>
      <c r="C45" s="268"/>
      <c r="D45" s="268"/>
      <c r="E45" s="268"/>
      <c r="F45" s="268"/>
      <c r="G45" s="268"/>
      <c r="H45" s="268"/>
      <c r="I45" s="268"/>
      <c r="J45" s="5"/>
    </row>
    <row r="46" spans="1:10" s="153" customFormat="1" ht="19.5" thickBot="1" x14ac:dyDescent="0.45">
      <c r="A46" s="218" t="s">
        <v>271</v>
      </c>
      <c r="B46" s="218" t="s">
        <v>12</v>
      </c>
      <c r="C46" s="220"/>
      <c r="D46" s="199"/>
      <c r="E46" s="199"/>
      <c r="F46" s="200"/>
      <c r="G46" s="269"/>
      <c r="H46" s="551" t="s">
        <v>109</v>
      </c>
      <c r="I46" s="552"/>
      <c r="J46" s="5"/>
    </row>
    <row r="47" spans="1:10" s="153" customFormat="1" ht="18.75" thickTop="1" x14ac:dyDescent="0.35">
      <c r="A47" s="270"/>
      <c r="B47" s="271"/>
      <c r="C47" s="272"/>
      <c r="D47" s="271"/>
      <c r="E47" s="273" t="s">
        <v>290</v>
      </c>
      <c r="F47" s="274" t="s">
        <v>9</v>
      </c>
      <c r="G47" s="275" t="s">
        <v>10</v>
      </c>
      <c r="H47" s="276" t="s">
        <v>13</v>
      </c>
      <c r="I47" s="277" t="s">
        <v>110</v>
      </c>
      <c r="J47" s="5"/>
    </row>
    <row r="48" spans="1:10" s="153" customFormat="1" x14ac:dyDescent="0.2">
      <c r="A48" s="278"/>
      <c r="B48" s="355"/>
      <c r="C48" s="355"/>
      <c r="D48" s="355"/>
      <c r="E48" s="279"/>
      <c r="F48" s="548"/>
      <c r="G48" s="280"/>
      <c r="H48" s="281">
        <v>42004</v>
      </c>
      <c r="I48" s="282">
        <v>42004</v>
      </c>
      <c r="J48" s="5"/>
    </row>
    <row r="49" spans="1:10" s="153" customFormat="1" x14ac:dyDescent="0.2">
      <c r="A49" s="278"/>
      <c r="B49" s="355"/>
      <c r="C49" s="355"/>
      <c r="D49" s="355"/>
      <c r="E49" s="279"/>
      <c r="F49" s="548"/>
      <c r="G49" s="283"/>
      <c r="H49" s="283"/>
      <c r="I49" s="284"/>
      <c r="J49" s="5"/>
    </row>
    <row r="50" spans="1:10" s="153" customFormat="1" ht="13.5" thickBot="1" x14ac:dyDescent="0.25">
      <c r="A50" s="285"/>
      <c r="B50" s="286"/>
      <c r="C50" s="286"/>
      <c r="D50" s="286"/>
      <c r="E50" s="285"/>
      <c r="F50" s="287"/>
      <c r="G50" s="288"/>
      <c r="H50" s="288"/>
      <c r="I50" s="289"/>
      <c r="J50" s="5"/>
    </row>
    <row r="51" spans="1:10" s="153" customFormat="1" ht="13.5" thickTop="1" x14ac:dyDescent="0.2">
      <c r="A51" s="290"/>
      <c r="B51" s="291"/>
      <c r="C51" s="291" t="s">
        <v>6</v>
      </c>
      <c r="D51" s="291"/>
      <c r="E51" s="292">
        <v>0</v>
      </c>
      <c r="F51" s="293">
        <v>0</v>
      </c>
      <c r="G51" s="294">
        <v>0</v>
      </c>
      <c r="H51" s="294">
        <f>E51+F51-G51</f>
        <v>0</v>
      </c>
      <c r="I51" s="295">
        <v>0</v>
      </c>
      <c r="J51" s="5"/>
    </row>
    <row r="52" spans="1:10" x14ac:dyDescent="0.2">
      <c r="A52" s="296"/>
      <c r="B52" s="297"/>
      <c r="C52" s="297" t="s">
        <v>8</v>
      </c>
      <c r="D52" s="297"/>
      <c r="E52" s="298">
        <v>50993.910000000033</v>
      </c>
      <c r="F52" s="299">
        <v>374000.43</v>
      </c>
      <c r="G52" s="300">
        <v>349246</v>
      </c>
      <c r="H52" s="300">
        <f>E52+F52-G52</f>
        <v>75748.340000000026</v>
      </c>
      <c r="I52" s="301">
        <v>39888.629999999997</v>
      </c>
    </row>
    <row r="53" spans="1:10" ht="15" customHeight="1" x14ac:dyDescent="0.2">
      <c r="A53" s="296"/>
      <c r="B53" s="297"/>
      <c r="C53" s="297" t="s">
        <v>7</v>
      </c>
      <c r="D53" s="297"/>
      <c r="E53" s="298">
        <v>1163964.9499999997</v>
      </c>
      <c r="F53" s="299">
        <v>674618.95</v>
      </c>
      <c r="G53" s="300">
        <v>1509201.95</v>
      </c>
      <c r="H53" s="300">
        <f>E53+F53-G53</f>
        <v>329381.94999999972</v>
      </c>
      <c r="I53" s="301">
        <v>329381.95</v>
      </c>
    </row>
    <row r="54" spans="1:10" ht="12.75" customHeight="1" x14ac:dyDescent="0.2">
      <c r="A54" s="296"/>
      <c r="B54" s="297"/>
      <c r="C54" s="297" t="s">
        <v>15</v>
      </c>
      <c r="D54" s="297"/>
      <c r="E54" s="298">
        <v>105070.71999999974</v>
      </c>
      <c r="F54" s="299">
        <v>2237895.5</v>
      </c>
      <c r="G54" s="300">
        <v>2059342.6</v>
      </c>
      <c r="H54" s="300">
        <f>E54+F54-G54</f>
        <v>283623.61999999965</v>
      </c>
      <c r="I54" s="301">
        <v>283623.62</v>
      </c>
    </row>
    <row r="55" spans="1:10" ht="18.75" thickBot="1" x14ac:dyDescent="0.4">
      <c r="A55" s="302" t="s">
        <v>2</v>
      </c>
      <c r="B55" s="303"/>
      <c r="C55" s="303"/>
      <c r="D55" s="303"/>
      <c r="E55" s="304">
        <f>E51+E52+E53+E54</f>
        <v>1320029.5799999996</v>
      </c>
      <c r="F55" s="353">
        <f>F51+F52+F53+F54</f>
        <v>3286514.88</v>
      </c>
      <c r="G55" s="353">
        <f>G51+G52+G53+G54</f>
        <v>3917790.55</v>
      </c>
      <c r="H55" s="353">
        <f>H51+H52+H53+H54</f>
        <v>688753.90999999945</v>
      </c>
      <c r="I55" s="354">
        <f>I51+I52+I53+I54</f>
        <v>652894.19999999995</v>
      </c>
    </row>
    <row r="56" spans="1:10" ht="18.75" thickTop="1" x14ac:dyDescent="0.35">
      <c r="A56" s="83"/>
      <c r="B56" s="84"/>
      <c r="C56" s="84"/>
      <c r="D56" s="85"/>
      <c r="E56" s="85"/>
      <c r="F56" s="82"/>
      <c r="G56" s="82"/>
      <c r="H56" s="82"/>
      <c r="I56" s="82"/>
    </row>
    <row r="57" spans="1:10" x14ac:dyDescent="0.2">
      <c r="A57" s="86"/>
      <c r="B57" s="86"/>
      <c r="C57" s="86"/>
      <c r="D57" s="86"/>
      <c r="E57" s="86"/>
      <c r="F57" s="86"/>
      <c r="G57" s="86"/>
      <c r="H57" s="86"/>
      <c r="I57" s="86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</sheetData>
  <mergeCells count="14">
    <mergeCell ref="F48:F49"/>
    <mergeCell ref="A2:D2"/>
    <mergeCell ref="E2:I2"/>
    <mergeCell ref="E3:I3"/>
    <mergeCell ref="E4:I4"/>
    <mergeCell ref="H13:I13"/>
    <mergeCell ref="C29:E29"/>
    <mergeCell ref="C32:F32"/>
    <mergeCell ref="B33:F33"/>
    <mergeCell ref="A34:I36"/>
    <mergeCell ref="A44:I44"/>
    <mergeCell ref="E5:I5"/>
    <mergeCell ref="E7:I7"/>
    <mergeCell ref="H46:I46"/>
  </mergeCells>
  <phoneticPr fontId="10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>
    <tabColor theme="3" tint="0.59999389629810485"/>
  </sheetPr>
  <dimension ref="A1:J59"/>
  <sheetViews>
    <sheetView topLeftCell="A10" zoomScaleNormal="100" workbookViewId="0">
      <selection activeCell="B36" sqref="B36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7.285156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25</v>
      </c>
      <c r="B1" s="485"/>
      <c r="C1" s="485"/>
      <c r="D1" s="485"/>
      <c r="E1" s="486"/>
      <c r="F1" s="26"/>
    </row>
    <row r="2" spans="1:10" ht="19.5" x14ac:dyDescent="0.4">
      <c r="A2" s="534" t="s">
        <v>98</v>
      </c>
      <c r="B2" s="534"/>
      <c r="C2" s="534"/>
      <c r="D2" s="534"/>
      <c r="E2" s="540" t="s">
        <v>112</v>
      </c>
      <c r="F2" s="540"/>
      <c r="G2" s="540"/>
      <c r="H2" s="540"/>
      <c r="I2" s="540"/>
    </row>
    <row r="3" spans="1:10" ht="9.75" customHeight="1" x14ac:dyDescent="0.4">
      <c r="A3" s="15"/>
      <c r="B3" s="15"/>
      <c r="C3" s="15"/>
      <c r="D3" s="15"/>
      <c r="E3" s="528" t="s">
        <v>99</v>
      </c>
      <c r="F3" s="528"/>
      <c r="G3" s="528"/>
      <c r="H3" s="528"/>
      <c r="I3" s="528"/>
    </row>
    <row r="4" spans="1:10" ht="15.75" x14ac:dyDescent="0.25">
      <c r="A4" s="17" t="s">
        <v>26</v>
      </c>
      <c r="E4" s="538" t="s">
        <v>148</v>
      </c>
      <c r="F4" s="538"/>
      <c r="G4" s="538"/>
      <c r="H4" s="538"/>
      <c r="I4" s="538"/>
    </row>
    <row r="5" spans="1:10" ht="9.75" customHeight="1" x14ac:dyDescent="0.25">
      <c r="A5" s="17"/>
      <c r="E5" s="528" t="s">
        <v>99</v>
      </c>
      <c r="F5" s="528"/>
      <c r="G5" s="528"/>
      <c r="H5" s="528"/>
      <c r="I5" s="528"/>
    </row>
    <row r="6" spans="1:10" ht="19.5" x14ac:dyDescent="0.4">
      <c r="A6" s="18" t="s">
        <v>24</v>
      </c>
      <c r="E6" s="19" t="s">
        <v>149</v>
      </c>
      <c r="F6" s="20"/>
      <c r="G6" s="21" t="s">
        <v>36</v>
      </c>
      <c r="H6" s="22">
        <v>1104</v>
      </c>
    </row>
    <row r="7" spans="1:10" ht="7.5" customHeight="1" x14ac:dyDescent="0.4">
      <c r="A7" s="18"/>
      <c r="E7" s="528" t="s">
        <v>100</v>
      </c>
      <c r="F7" s="528"/>
      <c r="G7" s="528"/>
      <c r="H7" s="528"/>
      <c r="I7" s="528"/>
    </row>
    <row r="8" spans="1:10" ht="3" customHeight="1" x14ac:dyDescent="0.4">
      <c r="A8" s="18"/>
      <c r="E8" s="23"/>
      <c r="F8" s="23"/>
      <c r="G8" s="23"/>
      <c r="H8" s="21"/>
      <c r="I8" s="23"/>
    </row>
    <row r="9" spans="1:10" ht="28.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4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24" t="s">
        <v>253</v>
      </c>
      <c r="I12" s="525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5"/>
      <c r="I13" s="156"/>
      <c r="J13" s="26"/>
    </row>
    <row r="14" spans="1:10" s="40" customFormat="1" ht="18.75" x14ac:dyDescent="0.4">
      <c r="A14" s="34" t="s">
        <v>264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5974000</v>
      </c>
      <c r="F15" s="128">
        <v>23837737</v>
      </c>
      <c r="G15" s="6">
        <f>H15+I15</f>
        <v>24460360.390000001</v>
      </c>
      <c r="H15" s="127">
        <v>23873299.77</v>
      </c>
      <c r="I15" s="127">
        <v>587060.62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6068000</v>
      </c>
      <c r="F17" s="128">
        <v>23931193</v>
      </c>
      <c r="G17" s="6">
        <f>H17+I17</f>
        <v>24554372.870000001</v>
      </c>
      <c r="H17" s="127">
        <v>23895305.370000001</v>
      </c>
      <c r="I17" s="127">
        <v>659067.5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7" t="s">
        <v>101</v>
      </c>
      <c r="D21" s="41"/>
      <c r="E21" s="41"/>
      <c r="F21" s="41"/>
      <c r="G21" s="158">
        <f>H21+I21</f>
        <v>0</v>
      </c>
      <c r="H21" s="159">
        <v>0</v>
      </c>
      <c r="I21" s="159">
        <v>0</v>
      </c>
      <c r="J21" s="42"/>
    </row>
    <row r="22" spans="1:10" s="153" customFormat="1" ht="18" x14ac:dyDescent="0.35">
      <c r="A22" s="41"/>
      <c r="B22" s="41"/>
      <c r="C22" s="157"/>
      <c r="D22" s="41"/>
      <c r="E22" s="41"/>
      <c r="F22" s="41"/>
      <c r="G22" s="158"/>
      <c r="H22" s="159"/>
      <c r="I22" s="159"/>
      <c r="J22" s="42"/>
    </row>
    <row r="23" spans="1:10" s="153" customFormat="1" ht="19.5" x14ac:dyDescent="0.4">
      <c r="A23" s="238" t="s">
        <v>102</v>
      </c>
      <c r="B23" s="238"/>
      <c r="C23" s="239"/>
      <c r="D23" s="238"/>
      <c r="E23" s="238"/>
      <c r="F23" s="238"/>
      <c r="G23" s="240">
        <f>G17-G15-G21</f>
        <v>94012.480000000447</v>
      </c>
      <c r="H23" s="240">
        <f>H17-H15-H21</f>
        <v>22005.60000000149</v>
      </c>
      <c r="I23" s="240">
        <f>I17-I15-I21</f>
        <v>72006.880000000005</v>
      </c>
      <c r="J23" s="160"/>
    </row>
    <row r="24" spans="1:10" s="153" customFormat="1" ht="15" x14ac:dyDescent="0.3">
      <c r="A24" s="219" t="s">
        <v>274</v>
      </c>
      <c r="B24" s="219"/>
      <c r="C24" s="219"/>
      <c r="D24" s="219"/>
      <c r="E24" s="219"/>
      <c r="F24" s="219"/>
      <c r="G24" s="241">
        <f>G23-G25</f>
        <v>72556.480000000447</v>
      </c>
      <c r="H24" s="207"/>
      <c r="I24" s="207"/>
      <c r="J24" s="13"/>
    </row>
    <row r="25" spans="1:10" s="153" customFormat="1" ht="15" x14ac:dyDescent="0.3">
      <c r="A25" s="219" t="s">
        <v>265</v>
      </c>
      <c r="B25" s="219"/>
      <c r="C25" s="219"/>
      <c r="D25" s="219"/>
      <c r="E25" s="219"/>
      <c r="F25" s="219"/>
      <c r="G25" s="241">
        <v>21456</v>
      </c>
      <c r="H25" s="207"/>
      <c r="I25" s="207"/>
      <c r="J25" s="13"/>
    </row>
    <row r="26" spans="1:10" s="153" customFormat="1" x14ac:dyDescent="0.2">
      <c r="A26" s="207"/>
      <c r="B26" s="207"/>
      <c r="C26" s="207"/>
      <c r="D26" s="207"/>
      <c r="E26" s="207"/>
      <c r="F26" s="207"/>
      <c r="G26" s="207"/>
      <c r="H26" s="195"/>
      <c r="I26" s="195"/>
      <c r="J26" s="13"/>
    </row>
    <row r="27" spans="1:10" s="153" customFormat="1" ht="16.5" x14ac:dyDescent="0.35">
      <c r="A27" s="242" t="s">
        <v>266</v>
      </c>
      <c r="B27" s="242" t="s">
        <v>267</v>
      </c>
      <c r="C27" s="242"/>
      <c r="D27" s="226"/>
      <c r="E27" s="226"/>
      <c r="F27" s="212"/>
      <c r="G27" s="240"/>
      <c r="H27" s="210"/>
      <c r="I27" s="243"/>
      <c r="J27" s="48"/>
    </row>
    <row r="28" spans="1:10" s="40" customFormat="1" ht="15" x14ac:dyDescent="0.3">
      <c r="A28" s="242"/>
      <c r="B28" s="242"/>
      <c r="C28" s="531" t="s">
        <v>27</v>
      </c>
      <c r="D28" s="531"/>
      <c r="E28" s="531"/>
      <c r="F28" s="212"/>
      <c r="G28" s="244">
        <f>G29+G30</f>
        <v>72556.48000000001</v>
      </c>
      <c r="H28" s="210"/>
      <c r="I28" s="243"/>
    </row>
    <row r="29" spans="1:10" s="40" customFormat="1" ht="18.75" x14ac:dyDescent="0.4">
      <c r="A29" s="245"/>
      <c r="B29" s="245"/>
      <c r="C29" s="246"/>
      <c r="D29" s="247"/>
      <c r="E29" s="248" t="s">
        <v>275</v>
      </c>
      <c r="F29" s="249" t="s">
        <v>6</v>
      </c>
      <c r="G29" s="250">
        <v>14148</v>
      </c>
      <c r="H29" s="210"/>
      <c r="I29" s="243"/>
    </row>
    <row r="30" spans="1:10" s="40" customFormat="1" ht="18.75" x14ac:dyDescent="0.4">
      <c r="A30" s="245"/>
      <c r="B30" s="245"/>
      <c r="C30" s="251"/>
      <c r="D30" s="247"/>
      <c r="E30" s="252"/>
      <c r="F30" s="249" t="s">
        <v>7</v>
      </c>
      <c r="G30" s="250">
        <v>58408.480000000003</v>
      </c>
      <c r="H30" s="210"/>
      <c r="I30" s="243"/>
    </row>
    <row r="31" spans="1:10" s="40" customFormat="1" ht="20.25" customHeight="1" x14ac:dyDescent="0.4">
      <c r="A31" s="245"/>
      <c r="B31" s="253"/>
      <c r="C31" s="532" t="s">
        <v>276</v>
      </c>
      <c r="D31" s="532"/>
      <c r="E31" s="532"/>
      <c r="F31" s="532"/>
      <c r="G31" s="244">
        <f>G25</f>
        <v>21456</v>
      </c>
      <c r="H31" s="210"/>
      <c r="I31" s="243"/>
    </row>
    <row r="32" spans="1:10" s="40" customFormat="1" ht="20.25" customHeight="1" x14ac:dyDescent="0.3">
      <c r="A32" s="254"/>
      <c r="B32" s="533" t="s">
        <v>339</v>
      </c>
      <c r="C32" s="533"/>
      <c r="D32" s="533"/>
      <c r="E32" s="533"/>
      <c r="F32" s="533"/>
      <c r="G32" s="255">
        <v>44700</v>
      </c>
      <c r="H32" s="256"/>
      <c r="I32" s="256"/>
    </row>
    <row r="33" spans="1:10" s="153" customFormat="1" x14ac:dyDescent="0.2">
      <c r="A33" s="546" t="s">
        <v>305</v>
      </c>
      <c r="B33" s="546"/>
      <c r="C33" s="546"/>
      <c r="D33" s="546"/>
      <c r="E33" s="546"/>
      <c r="F33" s="546"/>
      <c r="G33" s="546"/>
      <c r="H33" s="546"/>
      <c r="I33" s="546"/>
      <c r="J33" s="161"/>
    </row>
    <row r="34" spans="1:10" s="153" customFormat="1" x14ac:dyDescent="0.2">
      <c r="A34" s="546"/>
      <c r="B34" s="546"/>
      <c r="C34" s="546"/>
      <c r="D34" s="546"/>
      <c r="E34" s="546"/>
      <c r="F34" s="546"/>
      <c r="G34" s="546"/>
      <c r="H34" s="546"/>
      <c r="I34" s="546"/>
      <c r="J34" s="161"/>
    </row>
    <row r="35" spans="1:10" s="153" customFormat="1" x14ac:dyDescent="0.2">
      <c r="A35" s="546"/>
      <c r="B35" s="546"/>
      <c r="C35" s="546"/>
      <c r="D35" s="546"/>
      <c r="E35" s="546"/>
      <c r="F35" s="546"/>
      <c r="G35" s="546"/>
      <c r="H35" s="546"/>
      <c r="I35" s="546"/>
      <c r="J35" s="161"/>
    </row>
    <row r="36" spans="1:10" s="153" customFormat="1" ht="15" customHeight="1" x14ac:dyDescent="0.4">
      <c r="A36" s="34" t="s">
        <v>268</v>
      </c>
      <c r="B36" s="34" t="s">
        <v>30</v>
      </c>
      <c r="C36" s="34"/>
      <c r="D36" s="56"/>
      <c r="E36" s="38"/>
      <c r="F36" s="3"/>
      <c r="G36" s="57"/>
      <c r="H36" s="50"/>
      <c r="I36" s="50"/>
      <c r="J36" s="161"/>
    </row>
    <row r="37" spans="1:10" s="153" customFormat="1" ht="18.75" x14ac:dyDescent="0.4">
      <c r="A37" s="34"/>
      <c r="B37" s="34"/>
      <c r="C37" s="34"/>
      <c r="D37" s="56"/>
      <c r="E37" s="13"/>
      <c r="F37" s="58" t="s">
        <v>105</v>
      </c>
      <c r="G37" s="154" t="s">
        <v>0</v>
      </c>
      <c r="H37" s="30"/>
      <c r="I37" s="60" t="s">
        <v>106</v>
      </c>
      <c r="J37" s="5"/>
    </row>
    <row r="38" spans="1:10" s="153" customFormat="1" ht="16.5" x14ac:dyDescent="0.35">
      <c r="A38" s="162" t="s">
        <v>31</v>
      </c>
      <c r="B38" s="62"/>
      <c r="C38" s="2"/>
      <c r="D38" s="62"/>
      <c r="E38" s="38"/>
      <c r="F38" s="163">
        <v>0</v>
      </c>
      <c r="G38" s="163">
        <v>0</v>
      </c>
      <c r="H38" s="129"/>
      <c r="I38" s="64" t="s">
        <v>206</v>
      </c>
      <c r="J38" s="5"/>
    </row>
    <row r="39" spans="1:10" s="153" customFormat="1" ht="16.5" x14ac:dyDescent="0.35">
      <c r="A39" s="162" t="s">
        <v>107</v>
      </c>
      <c r="B39" s="62"/>
      <c r="C39" s="2"/>
      <c r="D39" s="65"/>
      <c r="E39" s="65"/>
      <c r="F39" s="163">
        <v>1477617</v>
      </c>
      <c r="G39" s="163">
        <v>1489709.9</v>
      </c>
      <c r="H39" s="129"/>
      <c r="I39" s="64">
        <f>G39/F39</f>
        <v>1.0081840558141926</v>
      </c>
      <c r="J39" s="5"/>
    </row>
    <row r="40" spans="1:10" s="153" customFormat="1" ht="16.5" x14ac:dyDescent="0.35">
      <c r="A40" s="162" t="s">
        <v>108</v>
      </c>
      <c r="B40" s="62"/>
      <c r="C40" s="2"/>
      <c r="D40" s="65"/>
      <c r="E40" s="65"/>
      <c r="F40" s="163">
        <v>0</v>
      </c>
      <c r="G40" s="163">
        <v>0</v>
      </c>
      <c r="H40" s="129"/>
      <c r="I40" s="64" t="s">
        <v>206</v>
      </c>
      <c r="J40" s="5"/>
    </row>
    <row r="41" spans="1:10" s="153" customFormat="1" ht="17.25" customHeight="1" x14ac:dyDescent="0.35">
      <c r="A41" s="162" t="s">
        <v>202</v>
      </c>
      <c r="B41" s="62"/>
      <c r="C41" s="2"/>
      <c r="D41" s="38"/>
      <c r="E41" s="38"/>
      <c r="F41" s="163">
        <v>1184617</v>
      </c>
      <c r="G41" s="163">
        <v>1184617</v>
      </c>
      <c r="H41" s="129"/>
      <c r="I41" s="64">
        <f>G41/F41</f>
        <v>1</v>
      </c>
      <c r="J41" s="5"/>
    </row>
    <row r="42" spans="1:10" s="153" customFormat="1" ht="16.5" x14ac:dyDescent="0.35">
      <c r="A42" s="162" t="s">
        <v>269</v>
      </c>
      <c r="B42" s="37"/>
      <c r="C42" s="37"/>
      <c r="D42" s="30"/>
      <c r="E42" s="30" t="s">
        <v>270</v>
      </c>
      <c r="F42" s="163">
        <v>0</v>
      </c>
      <c r="G42" s="163">
        <v>0</v>
      </c>
      <c r="H42" s="129"/>
      <c r="I42" s="164" t="s">
        <v>206</v>
      </c>
      <c r="J42" s="5"/>
    </row>
    <row r="43" spans="1:10" s="153" customFormat="1" x14ac:dyDescent="0.2">
      <c r="A43" s="544" t="s">
        <v>306</v>
      </c>
      <c r="B43" s="544"/>
      <c r="C43" s="544"/>
      <c r="D43" s="544"/>
      <c r="E43" s="544"/>
      <c r="F43" s="544"/>
      <c r="G43" s="544"/>
      <c r="H43" s="544"/>
      <c r="I43" s="544"/>
      <c r="J43" s="5"/>
    </row>
    <row r="44" spans="1:10" s="153" customFormat="1" x14ac:dyDescent="0.2">
      <c r="A44" s="152"/>
      <c r="B44" s="152"/>
      <c r="C44" s="152"/>
      <c r="D44" s="152"/>
      <c r="E44" s="152"/>
      <c r="F44" s="152"/>
      <c r="G44" s="152"/>
      <c r="H44" s="152"/>
      <c r="I44" s="152"/>
      <c r="J44" s="5"/>
    </row>
    <row r="45" spans="1:10" s="153" customFormat="1" ht="19.5" thickBot="1" x14ac:dyDescent="0.45">
      <c r="A45" s="34" t="s">
        <v>271</v>
      </c>
      <c r="B45" s="34" t="s">
        <v>12</v>
      </c>
      <c r="C45" s="36"/>
      <c r="D45" s="38"/>
      <c r="E45" s="38"/>
      <c r="F45" s="71"/>
      <c r="G45" s="72"/>
      <c r="H45" s="524" t="s">
        <v>109</v>
      </c>
      <c r="I45" s="525"/>
      <c r="J45" s="5"/>
    </row>
    <row r="46" spans="1:10" s="153" customFormat="1" ht="18" x14ac:dyDescent="0.35">
      <c r="A46" s="165"/>
      <c r="B46" s="166"/>
      <c r="C46" s="167"/>
      <c r="D46" s="166"/>
      <c r="E46" s="168" t="s">
        <v>290</v>
      </c>
      <c r="F46" s="169" t="s">
        <v>9</v>
      </c>
      <c r="G46" s="169" t="s">
        <v>10</v>
      </c>
      <c r="H46" s="170" t="s">
        <v>13</v>
      </c>
      <c r="I46" s="171" t="s">
        <v>110</v>
      </c>
      <c r="J46" s="5"/>
    </row>
    <row r="47" spans="1:10" s="153" customFormat="1" x14ac:dyDescent="0.2">
      <c r="A47" s="172"/>
      <c r="B47" s="173"/>
      <c r="C47" s="173"/>
      <c r="D47" s="173"/>
      <c r="E47" s="526"/>
      <c r="F47" s="527"/>
      <c r="G47" s="116"/>
      <c r="H47" s="117">
        <v>42004</v>
      </c>
      <c r="I47" s="174">
        <v>42004</v>
      </c>
      <c r="J47" s="5"/>
    </row>
    <row r="48" spans="1:10" s="153" customFormat="1" x14ac:dyDescent="0.2">
      <c r="A48" s="172"/>
      <c r="B48" s="173"/>
      <c r="C48" s="173"/>
      <c r="D48" s="173"/>
      <c r="E48" s="526"/>
      <c r="F48" s="527"/>
      <c r="G48" s="119"/>
      <c r="H48" s="119"/>
      <c r="I48" s="175"/>
      <c r="J48" s="5"/>
    </row>
    <row r="49" spans="1:10" s="153" customFormat="1" ht="13.5" thickBot="1" x14ac:dyDescent="0.25">
      <c r="A49" s="176"/>
      <c r="B49" s="177"/>
      <c r="C49" s="177"/>
      <c r="D49" s="177"/>
      <c r="E49" s="178"/>
      <c r="F49" s="179"/>
      <c r="G49" s="179"/>
      <c r="H49" s="179"/>
      <c r="I49" s="180"/>
      <c r="J49" s="5"/>
    </row>
    <row r="50" spans="1:10" s="153" customFormat="1" ht="13.5" thickTop="1" x14ac:dyDescent="0.2">
      <c r="A50" s="181"/>
      <c r="B50" s="74"/>
      <c r="C50" s="74" t="s">
        <v>6</v>
      </c>
      <c r="D50" s="74"/>
      <c r="E50" s="182">
        <v>1950</v>
      </c>
      <c r="F50" s="183">
        <v>14358</v>
      </c>
      <c r="G50" s="75">
        <v>8600</v>
      </c>
      <c r="H50" s="75">
        <f>E50+F50-G50</f>
        <v>7708</v>
      </c>
      <c r="I50" s="184">
        <v>7708</v>
      </c>
      <c r="J50" s="5"/>
    </row>
    <row r="51" spans="1:10" s="153" customFormat="1" x14ac:dyDescent="0.2">
      <c r="A51" s="185"/>
      <c r="B51" s="77"/>
      <c r="C51" s="77" t="s">
        <v>8</v>
      </c>
      <c r="D51" s="77"/>
      <c r="E51" s="186">
        <v>242038.71999999997</v>
      </c>
      <c r="F51" s="187">
        <v>127678</v>
      </c>
      <c r="G51" s="78">
        <v>112410</v>
      </c>
      <c r="H51" s="78">
        <f>E51+F51-G51</f>
        <v>257306.71999999997</v>
      </c>
      <c r="I51" s="188">
        <v>248634.72</v>
      </c>
      <c r="J51" s="5"/>
    </row>
    <row r="52" spans="1:10" s="153" customFormat="1" x14ac:dyDescent="0.2">
      <c r="A52" s="185"/>
      <c r="B52" s="77"/>
      <c r="C52" s="77" t="s">
        <v>7</v>
      </c>
      <c r="D52" s="77"/>
      <c r="E52" s="186">
        <v>1127026.9600000002</v>
      </c>
      <c r="F52" s="187">
        <f>354363.94+59275.16</f>
        <v>413639.1</v>
      </c>
      <c r="G52" s="78">
        <f>30965+1091282.13</f>
        <v>1122247.1299999999</v>
      </c>
      <c r="H52" s="78">
        <f>E52+F52-G52</f>
        <v>418418.93000000017</v>
      </c>
      <c r="I52" s="188">
        <f>202204.79+216214.14</f>
        <v>418418.93000000005</v>
      </c>
      <c r="J52" s="5"/>
    </row>
    <row r="53" spans="1:10" x14ac:dyDescent="0.2">
      <c r="A53" s="185"/>
      <c r="B53" s="77"/>
      <c r="C53" s="77" t="s">
        <v>15</v>
      </c>
      <c r="D53" s="77"/>
      <c r="E53" s="186">
        <v>152290.77000000025</v>
      </c>
      <c r="F53" s="187">
        <v>6357822.46</v>
      </c>
      <c r="G53" s="78">
        <v>6257797.5599999996</v>
      </c>
      <c r="H53" s="78">
        <f>E53+F53-G53</f>
        <v>252315.67000000086</v>
      </c>
      <c r="I53" s="188">
        <v>372103.67</v>
      </c>
    </row>
    <row r="54" spans="1:10" ht="18.75" thickBot="1" x14ac:dyDescent="0.4">
      <c r="A54" s="189" t="s">
        <v>2</v>
      </c>
      <c r="B54" s="190"/>
      <c r="C54" s="190"/>
      <c r="D54" s="190"/>
      <c r="E54" s="191">
        <f>E50+E51+E52+E53</f>
        <v>1523306.4500000004</v>
      </c>
      <c r="F54" s="192">
        <f>F50+F51+F52+F53</f>
        <v>6913497.5599999996</v>
      </c>
      <c r="G54" s="193">
        <f>G50+G51+G52+G53</f>
        <v>7501054.6899999995</v>
      </c>
      <c r="H54" s="193">
        <f>H50+H51+H52+H53</f>
        <v>935749.320000001</v>
      </c>
      <c r="I54" s="194">
        <f>I50+I51+I52+I53</f>
        <v>1046865.3200000001</v>
      </c>
    </row>
    <row r="55" spans="1:10" ht="18" x14ac:dyDescent="0.35">
      <c r="A55" s="79"/>
      <c r="B55" s="68"/>
      <c r="C55" s="68"/>
      <c r="D55" s="38"/>
      <c r="E55" s="38"/>
      <c r="F55" s="71"/>
      <c r="G55" s="72"/>
      <c r="H55" s="80"/>
      <c r="I55" s="80"/>
    </row>
    <row r="56" spans="1:10" ht="18" x14ac:dyDescent="0.35">
      <c r="A56" s="79"/>
      <c r="B56" s="68"/>
      <c r="C56" s="68"/>
      <c r="D56" s="38"/>
      <c r="E56" s="38"/>
      <c r="F56" s="71"/>
      <c r="G56" s="81"/>
      <c r="H56" s="82"/>
      <c r="I56" s="82"/>
    </row>
    <row r="57" spans="1:10" ht="18" x14ac:dyDescent="0.35">
      <c r="A57" s="83"/>
      <c r="B57" s="84"/>
      <c r="C57" s="84"/>
      <c r="D57" s="85"/>
      <c r="E57" s="85"/>
      <c r="F57" s="82"/>
      <c r="G57" s="82"/>
      <c r="H57" s="82"/>
      <c r="I57" s="82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  <row r="59" spans="1:10" x14ac:dyDescent="0.2">
      <c r="A59" s="86"/>
      <c r="B59" s="86"/>
      <c r="C59" s="86"/>
      <c r="D59" s="86"/>
      <c r="E59" s="86"/>
      <c r="F59" s="86"/>
      <c r="G59" s="86"/>
      <c r="H59" s="86"/>
      <c r="I59" s="86"/>
    </row>
  </sheetData>
  <mergeCells count="15">
    <mergeCell ref="A2:D2"/>
    <mergeCell ref="E2:I2"/>
    <mergeCell ref="E3:I3"/>
    <mergeCell ref="E4:I4"/>
    <mergeCell ref="F47:F48"/>
    <mergeCell ref="E5:I5"/>
    <mergeCell ref="E7:I7"/>
    <mergeCell ref="H12:I12"/>
    <mergeCell ref="H45:I45"/>
    <mergeCell ref="A43:I43"/>
    <mergeCell ref="A33:I35"/>
    <mergeCell ref="E47:E48"/>
    <mergeCell ref="C28:E28"/>
    <mergeCell ref="C31:F31"/>
    <mergeCell ref="B32:F32"/>
  </mergeCells>
  <phoneticPr fontId="10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  <rowBreaks count="1" manualBreakCount="1">
    <brk id="55" max="8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3" tint="0.59999389629810485"/>
  </sheetPr>
  <dimension ref="A1:J58"/>
  <sheetViews>
    <sheetView topLeftCell="A13" zoomScaleNormal="100" workbookViewId="0">
      <selection activeCell="B36" sqref="B36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7.285156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25</v>
      </c>
      <c r="B1" s="485"/>
      <c r="C1" s="485"/>
      <c r="D1" s="485"/>
      <c r="E1" s="486"/>
      <c r="F1" s="26"/>
    </row>
    <row r="2" spans="1:10" ht="19.5" x14ac:dyDescent="0.4">
      <c r="A2" s="534" t="s">
        <v>98</v>
      </c>
      <c r="B2" s="534"/>
      <c r="C2" s="534"/>
      <c r="D2" s="534"/>
      <c r="E2" s="540" t="s">
        <v>118</v>
      </c>
      <c r="F2" s="540"/>
      <c r="G2" s="540"/>
      <c r="H2" s="540"/>
      <c r="I2" s="540"/>
    </row>
    <row r="3" spans="1:10" ht="9.75" customHeight="1" x14ac:dyDescent="0.4">
      <c r="A3" s="15"/>
      <c r="B3" s="15"/>
      <c r="C3" s="15"/>
      <c r="D3" s="15"/>
      <c r="E3" s="528" t="s">
        <v>99</v>
      </c>
      <c r="F3" s="528"/>
      <c r="G3" s="528"/>
      <c r="H3" s="528"/>
      <c r="I3" s="528"/>
    </row>
    <row r="4" spans="1:10" ht="15.75" x14ac:dyDescent="0.25">
      <c r="A4" s="17" t="s">
        <v>26</v>
      </c>
      <c r="E4" s="538" t="s">
        <v>150</v>
      </c>
      <c r="F4" s="538"/>
      <c r="G4" s="538"/>
      <c r="H4" s="538"/>
      <c r="I4" s="538"/>
    </row>
    <row r="5" spans="1:10" ht="9.75" customHeight="1" x14ac:dyDescent="0.25">
      <c r="A5" s="17"/>
      <c r="E5" s="528" t="s">
        <v>99</v>
      </c>
      <c r="F5" s="528"/>
      <c r="G5" s="528"/>
      <c r="H5" s="528"/>
      <c r="I5" s="528"/>
    </row>
    <row r="6" spans="1:10" ht="19.5" x14ac:dyDescent="0.4">
      <c r="A6" s="18" t="s">
        <v>24</v>
      </c>
      <c r="E6" s="19" t="s">
        <v>151</v>
      </c>
      <c r="F6" s="20"/>
      <c r="G6" s="21" t="s">
        <v>36</v>
      </c>
      <c r="H6" s="22">
        <v>1105</v>
      </c>
    </row>
    <row r="7" spans="1:10" ht="9" customHeight="1" x14ac:dyDescent="0.4">
      <c r="A7" s="18"/>
      <c r="E7" s="528" t="s">
        <v>100</v>
      </c>
      <c r="F7" s="528"/>
      <c r="G7" s="528"/>
      <c r="H7" s="528"/>
      <c r="I7" s="528"/>
    </row>
    <row r="8" spans="1:10" ht="4.5" customHeight="1" x14ac:dyDescent="0.4">
      <c r="A8" s="18"/>
      <c r="E8" s="23"/>
      <c r="F8" s="23"/>
      <c r="G8" s="23"/>
      <c r="H8" s="21"/>
      <c r="I8" s="23"/>
    </row>
    <row r="9" spans="1:10" ht="34.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4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24" t="s">
        <v>253</v>
      </c>
      <c r="I12" s="525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5"/>
      <c r="I13" s="156"/>
      <c r="J13" s="26"/>
    </row>
    <row r="14" spans="1:10" s="40" customFormat="1" ht="18.75" x14ac:dyDescent="0.4">
      <c r="A14" s="34" t="s">
        <v>264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3485000</v>
      </c>
      <c r="F15" s="128">
        <v>18009578.079999998</v>
      </c>
      <c r="G15" s="6">
        <f>H15+I15</f>
        <v>17986548.080000002</v>
      </c>
      <c r="H15" s="127">
        <v>17411292.48</v>
      </c>
      <c r="I15" s="127">
        <v>575255.6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3485000</v>
      </c>
      <c r="F17" s="128">
        <v>18183335.120000001</v>
      </c>
      <c r="G17" s="6">
        <f>H17+I17</f>
        <v>18154273.16</v>
      </c>
      <c r="H17" s="127">
        <v>17464035.309999999</v>
      </c>
      <c r="I17" s="127">
        <v>690237.85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7" t="s">
        <v>101</v>
      </c>
      <c r="D21" s="41"/>
      <c r="E21" s="41"/>
      <c r="F21" s="41"/>
      <c r="G21" s="158">
        <f>H21+I21</f>
        <v>0</v>
      </c>
      <c r="H21" s="159">
        <v>0</v>
      </c>
      <c r="I21" s="159">
        <v>0</v>
      </c>
      <c r="J21" s="42"/>
    </row>
    <row r="22" spans="1:10" s="153" customFormat="1" ht="18" x14ac:dyDescent="0.35">
      <c r="A22" s="41"/>
      <c r="B22" s="41"/>
      <c r="C22" s="157"/>
      <c r="D22" s="41"/>
      <c r="E22" s="41"/>
      <c r="F22" s="41"/>
      <c r="G22" s="158"/>
      <c r="H22" s="159"/>
      <c r="I22" s="159"/>
      <c r="J22" s="42"/>
    </row>
    <row r="23" spans="1:10" s="153" customFormat="1" ht="19.5" x14ac:dyDescent="0.4">
      <c r="A23" s="238" t="s">
        <v>102</v>
      </c>
      <c r="B23" s="238"/>
      <c r="C23" s="239"/>
      <c r="D23" s="238"/>
      <c r="E23" s="238"/>
      <c r="F23" s="238"/>
      <c r="G23" s="240">
        <f>G17-G15-G21</f>
        <v>167725.07999999821</v>
      </c>
      <c r="H23" s="240">
        <f>H17-H15-H21</f>
        <v>52742.829999998212</v>
      </c>
      <c r="I23" s="240">
        <f>I17-I15-I21</f>
        <v>114982.25</v>
      </c>
      <c r="J23" s="160"/>
    </row>
    <row r="24" spans="1:10" s="153" customFormat="1" ht="15" x14ac:dyDescent="0.3">
      <c r="A24" s="219" t="s">
        <v>274</v>
      </c>
      <c r="B24" s="219"/>
      <c r="C24" s="219"/>
      <c r="D24" s="219"/>
      <c r="E24" s="219"/>
      <c r="F24" s="219"/>
      <c r="G24" s="241">
        <f>G23-G25</f>
        <v>167725.07999999821</v>
      </c>
      <c r="H24" s="207"/>
      <c r="I24" s="207"/>
      <c r="J24" s="13"/>
    </row>
    <row r="25" spans="1:10" s="153" customFormat="1" ht="15" x14ac:dyDescent="0.3">
      <c r="A25" s="219" t="s">
        <v>265</v>
      </c>
      <c r="B25" s="219"/>
      <c r="C25" s="219"/>
      <c r="D25" s="219"/>
      <c r="E25" s="219"/>
      <c r="F25" s="219"/>
      <c r="G25" s="241">
        <v>0</v>
      </c>
      <c r="H25" s="207"/>
      <c r="I25" s="207"/>
      <c r="J25" s="13"/>
    </row>
    <row r="26" spans="1:10" s="153" customFormat="1" x14ac:dyDescent="0.2">
      <c r="A26" s="207"/>
      <c r="B26" s="207"/>
      <c r="C26" s="207"/>
      <c r="D26" s="207"/>
      <c r="E26" s="207"/>
      <c r="F26" s="207"/>
      <c r="G26" s="207"/>
      <c r="H26" s="195"/>
      <c r="I26" s="195"/>
      <c r="J26" s="13"/>
    </row>
    <row r="27" spans="1:10" s="153" customFormat="1" ht="16.5" x14ac:dyDescent="0.35">
      <c r="A27" s="242" t="s">
        <v>266</v>
      </c>
      <c r="B27" s="242" t="s">
        <v>267</v>
      </c>
      <c r="C27" s="242"/>
      <c r="D27" s="226"/>
      <c r="E27" s="226"/>
      <c r="F27" s="212"/>
      <c r="G27" s="240"/>
      <c r="H27" s="210"/>
      <c r="I27" s="243"/>
      <c r="J27" s="48"/>
    </row>
    <row r="28" spans="1:10" s="40" customFormat="1" ht="15" x14ac:dyDescent="0.3">
      <c r="A28" s="242"/>
      <c r="B28" s="242"/>
      <c r="C28" s="531" t="s">
        <v>27</v>
      </c>
      <c r="D28" s="531"/>
      <c r="E28" s="531"/>
      <c r="F28" s="212"/>
      <c r="G28" s="244">
        <f>G29+G30</f>
        <v>167725.07999999999</v>
      </c>
      <c r="H28" s="210"/>
      <c r="I28" s="243"/>
    </row>
    <row r="29" spans="1:10" s="40" customFormat="1" ht="18.75" x14ac:dyDescent="0.4">
      <c r="A29" s="245"/>
      <c r="B29" s="245"/>
      <c r="C29" s="246"/>
      <c r="D29" s="247"/>
      <c r="E29" s="248" t="s">
        <v>275</v>
      </c>
      <c r="F29" s="249" t="s">
        <v>6</v>
      </c>
      <c r="G29" s="250">
        <v>15000</v>
      </c>
      <c r="H29" s="210"/>
      <c r="I29" s="243"/>
    </row>
    <row r="30" spans="1:10" s="40" customFormat="1" ht="18.75" x14ac:dyDescent="0.4">
      <c r="A30" s="245"/>
      <c r="B30" s="245"/>
      <c r="C30" s="251"/>
      <c r="D30" s="247"/>
      <c r="E30" s="252"/>
      <c r="F30" s="249" t="s">
        <v>7</v>
      </c>
      <c r="G30" s="250">
        <v>152725.07999999999</v>
      </c>
      <c r="H30" s="210"/>
      <c r="I30" s="243"/>
    </row>
    <row r="31" spans="1:10" s="40" customFormat="1" ht="20.25" customHeight="1" x14ac:dyDescent="0.4">
      <c r="A31" s="245"/>
      <c r="B31" s="253"/>
      <c r="C31" s="532" t="s">
        <v>276</v>
      </c>
      <c r="D31" s="532"/>
      <c r="E31" s="532"/>
      <c r="F31" s="532"/>
      <c r="G31" s="244">
        <f>G25</f>
        <v>0</v>
      </c>
      <c r="H31" s="210"/>
      <c r="I31" s="243"/>
    </row>
    <row r="32" spans="1:10" s="40" customFormat="1" ht="20.25" customHeight="1" x14ac:dyDescent="0.3">
      <c r="A32" s="254"/>
      <c r="B32" s="533" t="s">
        <v>339</v>
      </c>
      <c r="C32" s="533"/>
      <c r="D32" s="533"/>
      <c r="E32" s="533"/>
      <c r="F32" s="533"/>
      <c r="G32" s="255">
        <v>0</v>
      </c>
      <c r="H32" s="256"/>
      <c r="I32" s="256"/>
    </row>
    <row r="33" spans="1:10" s="40" customFormat="1" x14ac:dyDescent="0.2">
      <c r="A33" s="529"/>
      <c r="B33" s="529"/>
      <c r="C33" s="529"/>
      <c r="D33" s="529"/>
      <c r="E33" s="529"/>
      <c r="F33" s="529"/>
      <c r="G33" s="529"/>
      <c r="H33" s="529"/>
      <c r="I33" s="529"/>
    </row>
    <row r="34" spans="1:10" s="153" customFormat="1" x14ac:dyDescent="0.2">
      <c r="A34" s="529"/>
      <c r="B34" s="529"/>
      <c r="C34" s="529"/>
      <c r="D34" s="529"/>
      <c r="E34" s="529"/>
      <c r="F34" s="529"/>
      <c r="G34" s="529"/>
      <c r="H34" s="529"/>
      <c r="I34" s="529"/>
      <c r="J34" s="161"/>
    </row>
    <row r="35" spans="1:10" s="153" customFormat="1" ht="19.5" x14ac:dyDescent="0.4">
      <c r="A35" s="34" t="s">
        <v>268</v>
      </c>
      <c r="B35" s="34" t="s">
        <v>30</v>
      </c>
      <c r="C35" s="34"/>
      <c r="D35" s="56"/>
      <c r="E35" s="38"/>
      <c r="F35" s="3"/>
      <c r="G35" s="57"/>
      <c r="H35" s="50"/>
      <c r="I35" s="50"/>
      <c r="J35" s="161"/>
    </row>
    <row r="36" spans="1:10" s="153" customFormat="1" ht="18.75" x14ac:dyDescent="0.4">
      <c r="A36" s="34"/>
      <c r="B36" s="34"/>
      <c r="C36" s="34"/>
      <c r="D36" s="56"/>
      <c r="E36" s="13"/>
      <c r="F36" s="58" t="s">
        <v>105</v>
      </c>
      <c r="G36" s="154" t="s">
        <v>0</v>
      </c>
      <c r="H36" s="30"/>
      <c r="I36" s="60" t="s">
        <v>106</v>
      </c>
      <c r="J36" s="161"/>
    </row>
    <row r="37" spans="1:10" s="153" customFormat="1" ht="15" customHeight="1" x14ac:dyDescent="0.35">
      <c r="A37" s="162" t="s">
        <v>31</v>
      </c>
      <c r="B37" s="62"/>
      <c r="C37" s="2"/>
      <c r="D37" s="62"/>
      <c r="E37" s="38"/>
      <c r="F37" s="163">
        <v>0</v>
      </c>
      <c r="G37" s="163">
        <v>0</v>
      </c>
      <c r="H37" s="129"/>
      <c r="I37" s="64" t="s">
        <v>206</v>
      </c>
      <c r="J37" s="161"/>
    </row>
    <row r="38" spans="1:10" s="153" customFormat="1" ht="16.5" x14ac:dyDescent="0.35">
      <c r="A38" s="162" t="s">
        <v>107</v>
      </c>
      <c r="B38" s="62"/>
      <c r="C38" s="2"/>
      <c r="D38" s="65"/>
      <c r="E38" s="65"/>
      <c r="F38" s="163">
        <v>769346</v>
      </c>
      <c r="G38" s="163">
        <v>769346</v>
      </c>
      <c r="H38" s="129"/>
      <c r="I38" s="64">
        <f>G38/F38</f>
        <v>1</v>
      </c>
      <c r="J38" s="5"/>
    </row>
    <row r="39" spans="1:10" s="153" customFormat="1" ht="16.5" x14ac:dyDescent="0.35">
      <c r="A39" s="162" t="s">
        <v>108</v>
      </c>
      <c r="B39" s="62"/>
      <c r="C39" s="2"/>
      <c r="D39" s="65"/>
      <c r="E39" s="65"/>
      <c r="F39" s="163">
        <v>0</v>
      </c>
      <c r="G39" s="163">
        <v>0</v>
      </c>
      <c r="H39" s="129"/>
      <c r="I39" s="64" t="s">
        <v>206</v>
      </c>
      <c r="J39" s="5"/>
    </row>
    <row r="40" spans="1:10" s="153" customFormat="1" ht="16.5" x14ac:dyDescent="0.35">
      <c r="A40" s="162" t="s">
        <v>202</v>
      </c>
      <c r="B40" s="62"/>
      <c r="C40" s="2"/>
      <c r="D40" s="38"/>
      <c r="E40" s="38"/>
      <c r="F40" s="163">
        <v>615477</v>
      </c>
      <c r="G40" s="163">
        <v>615477</v>
      </c>
      <c r="H40" s="129"/>
      <c r="I40" s="64">
        <f>G40/F40</f>
        <v>1</v>
      </c>
      <c r="J40" s="5"/>
    </row>
    <row r="41" spans="1:10" s="153" customFormat="1" ht="16.5" x14ac:dyDescent="0.35">
      <c r="A41" s="162" t="s">
        <v>269</v>
      </c>
      <c r="B41" s="37"/>
      <c r="C41" s="37"/>
      <c r="D41" s="30"/>
      <c r="E41" s="30" t="s">
        <v>270</v>
      </c>
      <c r="F41" s="163">
        <v>0</v>
      </c>
      <c r="G41" s="163">
        <v>0</v>
      </c>
      <c r="H41" s="129"/>
      <c r="I41" s="164" t="s">
        <v>206</v>
      </c>
      <c r="J41" s="5"/>
    </row>
    <row r="42" spans="1:10" s="153" customFormat="1" x14ac:dyDescent="0.2">
      <c r="A42" s="530"/>
      <c r="B42" s="530"/>
      <c r="C42" s="530"/>
      <c r="D42" s="530"/>
      <c r="E42" s="530"/>
      <c r="F42" s="530"/>
      <c r="G42" s="530"/>
      <c r="H42" s="530"/>
      <c r="I42" s="530"/>
      <c r="J42" s="5"/>
    </row>
    <row r="43" spans="1:10" s="153" customFormat="1" x14ac:dyDescent="0.2">
      <c r="A43" s="152"/>
      <c r="B43" s="152"/>
      <c r="C43" s="152"/>
      <c r="D43" s="152"/>
      <c r="E43" s="152"/>
      <c r="F43" s="152"/>
      <c r="G43" s="152"/>
      <c r="H43" s="152"/>
      <c r="I43" s="152"/>
      <c r="J43" s="5"/>
    </row>
    <row r="44" spans="1:10" s="153" customFormat="1" ht="19.5" thickBot="1" x14ac:dyDescent="0.45">
      <c r="A44" s="34" t="s">
        <v>271</v>
      </c>
      <c r="B44" s="34" t="s">
        <v>12</v>
      </c>
      <c r="C44" s="36"/>
      <c r="D44" s="38"/>
      <c r="E44" s="38"/>
      <c r="F44" s="71"/>
      <c r="G44" s="72"/>
      <c r="H44" s="524" t="s">
        <v>109</v>
      </c>
      <c r="I44" s="525"/>
      <c r="J44" s="5"/>
    </row>
    <row r="45" spans="1:10" s="153" customFormat="1" ht="18" x14ac:dyDescent="0.35">
      <c r="A45" s="165"/>
      <c r="B45" s="166"/>
      <c r="C45" s="167"/>
      <c r="D45" s="166"/>
      <c r="E45" s="168" t="s">
        <v>290</v>
      </c>
      <c r="F45" s="169" t="s">
        <v>9</v>
      </c>
      <c r="G45" s="169" t="s">
        <v>10</v>
      </c>
      <c r="H45" s="170" t="s">
        <v>13</v>
      </c>
      <c r="I45" s="171" t="s">
        <v>110</v>
      </c>
      <c r="J45" s="5"/>
    </row>
    <row r="46" spans="1:10" s="153" customFormat="1" x14ac:dyDescent="0.2">
      <c r="A46" s="172"/>
      <c r="B46" s="173"/>
      <c r="C46" s="173"/>
      <c r="D46" s="173"/>
      <c r="E46" s="526"/>
      <c r="F46" s="527"/>
      <c r="G46" s="116"/>
      <c r="H46" s="117">
        <v>42004</v>
      </c>
      <c r="I46" s="174">
        <v>42004</v>
      </c>
      <c r="J46" s="5"/>
    </row>
    <row r="47" spans="1:10" s="153" customFormat="1" x14ac:dyDescent="0.2">
      <c r="A47" s="172"/>
      <c r="B47" s="173"/>
      <c r="C47" s="173"/>
      <c r="D47" s="173"/>
      <c r="E47" s="526"/>
      <c r="F47" s="527"/>
      <c r="G47" s="119"/>
      <c r="H47" s="119"/>
      <c r="I47" s="175"/>
      <c r="J47" s="5"/>
    </row>
    <row r="48" spans="1:10" s="153" customFormat="1" ht="13.5" thickBot="1" x14ac:dyDescent="0.25">
      <c r="A48" s="176"/>
      <c r="B48" s="177"/>
      <c r="C48" s="177"/>
      <c r="D48" s="177"/>
      <c r="E48" s="178"/>
      <c r="F48" s="179"/>
      <c r="G48" s="179"/>
      <c r="H48" s="179"/>
      <c r="I48" s="180"/>
      <c r="J48" s="5"/>
    </row>
    <row r="49" spans="1:10" s="153" customFormat="1" ht="13.5" thickTop="1" x14ac:dyDescent="0.2">
      <c r="A49" s="181"/>
      <c r="B49" s="74"/>
      <c r="C49" s="74" t="s">
        <v>6</v>
      </c>
      <c r="D49" s="74"/>
      <c r="E49" s="182">
        <v>61595</v>
      </c>
      <c r="F49" s="183">
        <v>15000</v>
      </c>
      <c r="G49" s="75">
        <v>7000</v>
      </c>
      <c r="H49" s="75">
        <f>E49+F49-G49</f>
        <v>69595</v>
      </c>
      <c r="I49" s="184">
        <f>H49</f>
        <v>69595</v>
      </c>
      <c r="J49" s="5"/>
    </row>
    <row r="50" spans="1:10" s="153" customFormat="1" x14ac:dyDescent="0.2">
      <c r="A50" s="185"/>
      <c r="B50" s="77"/>
      <c r="C50" s="77" t="s">
        <v>8</v>
      </c>
      <c r="D50" s="77"/>
      <c r="E50" s="186">
        <v>79705.760000000009</v>
      </c>
      <c r="F50" s="187">
        <v>92051</v>
      </c>
      <c r="G50" s="78">
        <v>72374</v>
      </c>
      <c r="H50" s="78">
        <f>E50+F50-G50</f>
        <v>99382.760000000009</v>
      </c>
      <c r="I50" s="188">
        <v>101895.63</v>
      </c>
      <c r="J50" s="5"/>
    </row>
    <row r="51" spans="1:10" s="153" customFormat="1" x14ac:dyDescent="0.2">
      <c r="A51" s="185"/>
      <c r="B51" s="77"/>
      <c r="C51" s="77" t="s">
        <v>7</v>
      </c>
      <c r="D51" s="77"/>
      <c r="E51" s="186">
        <v>660300.75</v>
      </c>
      <c r="F51" s="187">
        <f>193424.93+16526</f>
        <v>209950.93</v>
      </c>
      <c r="G51" s="78">
        <v>416178.98</v>
      </c>
      <c r="H51" s="78">
        <f>E51+F51-G51</f>
        <v>454072.69999999995</v>
      </c>
      <c r="I51" s="188">
        <f t="shared" ref="I51:I52" si="0">H51</f>
        <v>454072.69999999995</v>
      </c>
      <c r="J51" s="5"/>
    </row>
    <row r="52" spans="1:10" s="153" customFormat="1" x14ac:dyDescent="0.2">
      <c r="A52" s="185"/>
      <c r="B52" s="77"/>
      <c r="C52" s="77" t="s">
        <v>15</v>
      </c>
      <c r="D52" s="77"/>
      <c r="E52" s="186">
        <v>783594.42999999993</v>
      </c>
      <c r="F52" s="187">
        <v>848601</v>
      </c>
      <c r="G52" s="78">
        <v>788943.37</v>
      </c>
      <c r="H52" s="78">
        <f>E52+F52-G52</f>
        <v>843252.05999999994</v>
      </c>
      <c r="I52" s="188">
        <f t="shared" si="0"/>
        <v>843252.05999999994</v>
      </c>
      <c r="J52" s="5"/>
    </row>
    <row r="53" spans="1:10" s="153" customFormat="1" ht="18.75" thickBot="1" x14ac:dyDescent="0.4">
      <c r="A53" s="189" t="s">
        <v>2</v>
      </c>
      <c r="B53" s="190"/>
      <c r="C53" s="190"/>
      <c r="D53" s="190"/>
      <c r="E53" s="191">
        <f>E49+E50+E51+E52</f>
        <v>1585195.94</v>
      </c>
      <c r="F53" s="192">
        <f>F49+F50+F51+F52</f>
        <v>1165602.93</v>
      </c>
      <c r="G53" s="193">
        <f>G49+G50+G51+G52</f>
        <v>1284496.3500000001</v>
      </c>
      <c r="H53" s="193">
        <f>H49+H50+H51+H52</f>
        <v>1466302.52</v>
      </c>
      <c r="I53" s="194">
        <f>I49+I50+I51+I52</f>
        <v>1468815.39</v>
      </c>
      <c r="J53" s="5"/>
    </row>
    <row r="54" spans="1:10" ht="18" x14ac:dyDescent="0.35">
      <c r="A54" s="79"/>
      <c r="B54" s="68"/>
      <c r="C54" s="68"/>
      <c r="D54" s="38"/>
      <c r="E54" s="38"/>
      <c r="F54" s="71"/>
      <c r="G54" s="72"/>
      <c r="H54" s="80"/>
      <c r="I54" s="80"/>
    </row>
    <row r="55" spans="1:10" ht="18" x14ac:dyDescent="0.35">
      <c r="A55" s="79"/>
      <c r="B55" s="68"/>
      <c r="C55" s="68"/>
      <c r="D55" s="38"/>
      <c r="E55" s="38"/>
      <c r="F55" s="71"/>
      <c r="G55" s="81"/>
      <c r="H55" s="82"/>
      <c r="I55" s="82"/>
    </row>
    <row r="56" spans="1:10" ht="18" x14ac:dyDescent="0.35">
      <c r="A56" s="83"/>
      <c r="B56" s="84"/>
      <c r="C56" s="84"/>
      <c r="D56" s="85"/>
      <c r="E56" s="85"/>
      <c r="F56" s="82"/>
      <c r="G56" s="82"/>
      <c r="H56" s="82"/>
      <c r="I56" s="82"/>
    </row>
    <row r="57" spans="1:10" x14ac:dyDescent="0.2">
      <c r="A57" s="86"/>
      <c r="B57" s="86"/>
      <c r="C57" s="86"/>
      <c r="D57" s="86"/>
      <c r="E57" s="86"/>
      <c r="F57" s="86"/>
      <c r="G57" s="86"/>
      <c r="H57" s="86"/>
      <c r="I57" s="86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</sheetData>
  <mergeCells count="15">
    <mergeCell ref="A2:D2"/>
    <mergeCell ref="E2:I2"/>
    <mergeCell ref="E3:I3"/>
    <mergeCell ref="E4:I4"/>
    <mergeCell ref="F46:F47"/>
    <mergeCell ref="E5:I5"/>
    <mergeCell ref="E7:I7"/>
    <mergeCell ref="H12:I12"/>
    <mergeCell ref="H44:I44"/>
    <mergeCell ref="A33:I34"/>
    <mergeCell ref="A42:I42"/>
    <mergeCell ref="E46:E47"/>
    <mergeCell ref="C28:E28"/>
    <mergeCell ref="C31:F31"/>
    <mergeCell ref="B32:F32"/>
  </mergeCells>
  <phoneticPr fontId="10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3" tint="0.59999389629810485"/>
  </sheetPr>
  <dimension ref="A1:J58"/>
  <sheetViews>
    <sheetView topLeftCell="A22" zoomScaleNormal="100" workbookViewId="0">
      <selection activeCell="B36" sqref="B36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7.285156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25</v>
      </c>
      <c r="B1" s="485"/>
      <c r="C1" s="485"/>
      <c r="D1" s="485"/>
      <c r="E1" s="486"/>
      <c r="F1" s="26"/>
    </row>
    <row r="2" spans="1:10" ht="19.5" x14ac:dyDescent="0.4">
      <c r="A2" s="534" t="s">
        <v>98</v>
      </c>
      <c r="B2" s="534"/>
      <c r="C2" s="534"/>
      <c r="D2" s="534"/>
      <c r="E2" s="540" t="s">
        <v>33</v>
      </c>
      <c r="F2" s="540"/>
      <c r="G2" s="540"/>
      <c r="H2" s="540"/>
      <c r="I2" s="540"/>
    </row>
    <row r="3" spans="1:10" ht="9.75" customHeight="1" x14ac:dyDescent="0.4">
      <c r="A3" s="15"/>
      <c r="B3" s="15"/>
      <c r="C3" s="15"/>
      <c r="D3" s="15"/>
      <c r="E3" s="528" t="s">
        <v>99</v>
      </c>
      <c r="F3" s="528"/>
      <c r="G3" s="528"/>
      <c r="H3" s="528"/>
      <c r="I3" s="528"/>
    </row>
    <row r="4" spans="1:10" ht="15.75" x14ac:dyDescent="0.25">
      <c r="A4" s="17" t="s">
        <v>26</v>
      </c>
      <c r="E4" s="538" t="s">
        <v>152</v>
      </c>
      <c r="F4" s="538"/>
      <c r="G4" s="538"/>
      <c r="H4" s="538"/>
      <c r="I4" s="538"/>
    </row>
    <row r="5" spans="1:10" ht="9.75" customHeight="1" x14ac:dyDescent="0.25">
      <c r="A5" s="17"/>
      <c r="E5" s="528" t="s">
        <v>99</v>
      </c>
      <c r="F5" s="528"/>
      <c r="G5" s="528"/>
      <c r="H5" s="528"/>
      <c r="I5" s="528"/>
    </row>
    <row r="6" spans="1:10" ht="19.5" x14ac:dyDescent="0.4">
      <c r="A6" s="18" t="s">
        <v>24</v>
      </c>
      <c r="E6" s="19" t="s">
        <v>153</v>
      </c>
      <c r="F6" s="20"/>
      <c r="G6" s="21" t="s">
        <v>36</v>
      </c>
      <c r="H6" s="22">
        <v>1120</v>
      </c>
    </row>
    <row r="7" spans="1:10" ht="7.5" customHeight="1" x14ac:dyDescent="0.4">
      <c r="A7" s="18"/>
      <c r="E7" s="528" t="s">
        <v>100</v>
      </c>
      <c r="F7" s="528"/>
      <c r="G7" s="528"/>
      <c r="H7" s="528"/>
      <c r="I7" s="528"/>
    </row>
    <row r="8" spans="1:10" ht="3.75" customHeight="1" x14ac:dyDescent="0.4">
      <c r="A8" s="18"/>
      <c r="E8" s="23"/>
      <c r="F8" s="23"/>
      <c r="G8" s="23"/>
      <c r="H8" s="21"/>
      <c r="I8" s="23"/>
    </row>
    <row r="9" spans="1:10" ht="29.2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4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24" t="s">
        <v>253</v>
      </c>
      <c r="I12" s="525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5"/>
      <c r="I13" s="156"/>
      <c r="J13" s="26"/>
    </row>
    <row r="14" spans="1:10" s="40" customFormat="1" ht="18.75" x14ac:dyDescent="0.4">
      <c r="A14" s="34" t="s">
        <v>264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3429000</v>
      </c>
      <c r="F15" s="128">
        <v>27378491.649999999</v>
      </c>
      <c r="G15" s="6">
        <f>H15+I15</f>
        <v>28833348.460000001</v>
      </c>
      <c r="H15" s="127">
        <v>28813377.539999999</v>
      </c>
      <c r="I15" s="127">
        <v>19970.919999999998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3429000</v>
      </c>
      <c r="F17" s="128">
        <v>27378491.649999999</v>
      </c>
      <c r="G17" s="6">
        <f>H17+I17</f>
        <v>28920062.23</v>
      </c>
      <c r="H17" s="127">
        <v>28892495.23</v>
      </c>
      <c r="I17" s="127">
        <v>27567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7" t="s">
        <v>101</v>
      </c>
      <c r="D21" s="41"/>
      <c r="E21" s="41"/>
      <c r="F21" s="41"/>
      <c r="G21" s="158">
        <f>H21+I21</f>
        <v>0</v>
      </c>
      <c r="H21" s="159">
        <v>0</v>
      </c>
      <c r="I21" s="159">
        <v>0</v>
      </c>
      <c r="J21" s="42"/>
    </row>
    <row r="22" spans="1:10" s="153" customFormat="1" ht="18" x14ac:dyDescent="0.35">
      <c r="A22" s="41"/>
      <c r="B22" s="41"/>
      <c r="C22" s="157"/>
      <c r="D22" s="41"/>
      <c r="E22" s="41"/>
      <c r="F22" s="41"/>
      <c r="G22" s="158"/>
      <c r="H22" s="159"/>
      <c r="I22" s="159"/>
      <c r="J22" s="42"/>
    </row>
    <row r="23" spans="1:10" s="153" customFormat="1" ht="19.5" x14ac:dyDescent="0.4">
      <c r="A23" s="238" t="s">
        <v>102</v>
      </c>
      <c r="B23" s="238"/>
      <c r="C23" s="239"/>
      <c r="D23" s="238"/>
      <c r="E23" s="238"/>
      <c r="F23" s="238"/>
      <c r="G23" s="240">
        <f>G17-G15-G21</f>
        <v>86713.769999999553</v>
      </c>
      <c r="H23" s="240">
        <f>H17-H15-H21</f>
        <v>79117.690000001341</v>
      </c>
      <c r="I23" s="240">
        <f>I17-I15-I21</f>
        <v>7596.0800000000017</v>
      </c>
      <c r="J23" s="160"/>
    </row>
    <row r="24" spans="1:10" s="153" customFormat="1" ht="15" x14ac:dyDescent="0.3">
      <c r="A24" s="219" t="s">
        <v>274</v>
      </c>
      <c r="B24" s="219"/>
      <c r="C24" s="219"/>
      <c r="D24" s="219"/>
      <c r="E24" s="219"/>
      <c r="F24" s="219"/>
      <c r="G24" s="241">
        <f>G23-G25</f>
        <v>52023.769999999553</v>
      </c>
      <c r="H24" s="207"/>
      <c r="I24" s="207"/>
      <c r="J24" s="13"/>
    </row>
    <row r="25" spans="1:10" s="153" customFormat="1" ht="15" x14ac:dyDescent="0.3">
      <c r="A25" s="219" t="s">
        <v>265</v>
      </c>
      <c r="B25" s="219"/>
      <c r="C25" s="219"/>
      <c r="D25" s="219"/>
      <c r="E25" s="219"/>
      <c r="F25" s="219"/>
      <c r="G25" s="241">
        <v>34690</v>
      </c>
      <c r="H25" s="207"/>
      <c r="I25" s="207"/>
      <c r="J25" s="13"/>
    </row>
    <row r="26" spans="1:10" s="153" customFormat="1" x14ac:dyDescent="0.2">
      <c r="A26" s="207"/>
      <c r="B26" s="207"/>
      <c r="C26" s="207"/>
      <c r="D26" s="207"/>
      <c r="E26" s="207"/>
      <c r="F26" s="207"/>
      <c r="G26" s="207"/>
      <c r="H26" s="195"/>
      <c r="I26" s="195"/>
      <c r="J26" s="13"/>
    </row>
    <row r="27" spans="1:10" s="153" customFormat="1" ht="16.5" x14ac:dyDescent="0.35">
      <c r="A27" s="242" t="s">
        <v>266</v>
      </c>
      <c r="B27" s="242" t="s">
        <v>267</v>
      </c>
      <c r="C27" s="242"/>
      <c r="D27" s="226"/>
      <c r="E27" s="226"/>
      <c r="F27" s="212"/>
      <c r="G27" s="240"/>
      <c r="H27" s="210"/>
      <c r="I27" s="243"/>
      <c r="J27" s="48"/>
    </row>
    <row r="28" spans="1:10" s="40" customFormat="1" ht="15" x14ac:dyDescent="0.3">
      <c r="A28" s="242"/>
      <c r="B28" s="242"/>
      <c r="C28" s="531" t="s">
        <v>27</v>
      </c>
      <c r="D28" s="531"/>
      <c r="E28" s="531"/>
      <c r="F28" s="212"/>
      <c r="G28" s="244">
        <f>G29+G30</f>
        <v>52023.77</v>
      </c>
      <c r="H28" s="210"/>
      <c r="I28" s="243"/>
    </row>
    <row r="29" spans="1:10" s="40" customFormat="1" ht="18.75" x14ac:dyDescent="0.4">
      <c r="A29" s="245"/>
      <c r="B29" s="245"/>
      <c r="C29" s="246"/>
      <c r="D29" s="247"/>
      <c r="E29" s="248" t="s">
        <v>275</v>
      </c>
      <c r="F29" s="249" t="s">
        <v>6</v>
      </c>
      <c r="G29" s="250">
        <v>10400</v>
      </c>
      <c r="H29" s="210"/>
      <c r="I29" s="243"/>
    </row>
    <row r="30" spans="1:10" s="40" customFormat="1" ht="18.75" x14ac:dyDescent="0.4">
      <c r="A30" s="245"/>
      <c r="B30" s="245"/>
      <c r="C30" s="251"/>
      <c r="D30" s="247"/>
      <c r="E30" s="252"/>
      <c r="F30" s="249" t="s">
        <v>7</v>
      </c>
      <c r="G30" s="250">
        <v>41623.769999999997</v>
      </c>
      <c r="H30" s="210"/>
      <c r="I30" s="243"/>
    </row>
    <row r="31" spans="1:10" s="40" customFormat="1" ht="20.25" customHeight="1" x14ac:dyDescent="0.4">
      <c r="A31" s="245"/>
      <c r="B31" s="253"/>
      <c r="C31" s="532" t="s">
        <v>276</v>
      </c>
      <c r="D31" s="532"/>
      <c r="E31" s="532"/>
      <c r="F31" s="532"/>
      <c r="G31" s="244">
        <f>G25</f>
        <v>34690</v>
      </c>
      <c r="H31" s="210"/>
      <c r="I31" s="243"/>
    </row>
    <row r="32" spans="1:10" s="40" customFormat="1" ht="20.25" customHeight="1" x14ac:dyDescent="0.3">
      <c r="A32" s="254"/>
      <c r="B32" s="533" t="s">
        <v>339</v>
      </c>
      <c r="C32" s="533"/>
      <c r="D32" s="533"/>
      <c r="E32" s="533"/>
      <c r="F32" s="533"/>
      <c r="G32" s="255">
        <v>0</v>
      </c>
      <c r="H32" s="256"/>
      <c r="I32" s="256"/>
    </row>
    <row r="33" spans="1:10" s="40" customFormat="1" ht="25.5" customHeight="1" x14ac:dyDescent="0.2">
      <c r="A33" s="546" t="s">
        <v>307</v>
      </c>
      <c r="B33" s="546"/>
      <c r="C33" s="546"/>
      <c r="D33" s="546"/>
      <c r="E33" s="546"/>
      <c r="F33" s="546"/>
      <c r="G33" s="546"/>
      <c r="H33" s="546"/>
      <c r="I33" s="546"/>
    </row>
    <row r="34" spans="1:10" s="153" customFormat="1" x14ac:dyDescent="0.2">
      <c r="A34" s="546"/>
      <c r="B34" s="546"/>
      <c r="C34" s="546"/>
      <c r="D34" s="546"/>
      <c r="E34" s="546"/>
      <c r="F34" s="546"/>
      <c r="G34" s="546"/>
      <c r="H34" s="546"/>
      <c r="I34" s="546"/>
      <c r="J34" s="161"/>
    </row>
    <row r="35" spans="1:10" s="153" customFormat="1" ht="19.5" x14ac:dyDescent="0.4">
      <c r="A35" s="34" t="s">
        <v>268</v>
      </c>
      <c r="B35" s="34" t="s">
        <v>30</v>
      </c>
      <c r="C35" s="34"/>
      <c r="D35" s="56"/>
      <c r="E35" s="38"/>
      <c r="F35" s="3"/>
      <c r="G35" s="57"/>
      <c r="H35" s="50"/>
      <c r="I35" s="50"/>
      <c r="J35" s="161"/>
    </row>
    <row r="36" spans="1:10" s="153" customFormat="1" ht="18.75" x14ac:dyDescent="0.4">
      <c r="A36" s="34"/>
      <c r="B36" s="34"/>
      <c r="C36" s="34"/>
      <c r="D36" s="56"/>
      <c r="E36" s="13"/>
      <c r="F36" s="58" t="s">
        <v>105</v>
      </c>
      <c r="G36" s="154" t="s">
        <v>0</v>
      </c>
      <c r="H36" s="30"/>
      <c r="I36" s="60" t="s">
        <v>106</v>
      </c>
      <c r="J36" s="161"/>
    </row>
    <row r="37" spans="1:10" s="153" customFormat="1" ht="15" customHeight="1" x14ac:dyDescent="0.35">
      <c r="A37" s="162" t="s">
        <v>31</v>
      </c>
      <c r="B37" s="62"/>
      <c r="C37" s="2"/>
      <c r="D37" s="62"/>
      <c r="E37" s="38"/>
      <c r="F37" s="163">
        <v>0</v>
      </c>
      <c r="G37" s="163">
        <v>0</v>
      </c>
      <c r="H37" s="129"/>
      <c r="I37" s="64" t="s">
        <v>206</v>
      </c>
      <c r="J37" s="161"/>
    </row>
    <row r="38" spans="1:10" s="153" customFormat="1" ht="16.5" x14ac:dyDescent="0.35">
      <c r="A38" s="162" t="s">
        <v>107</v>
      </c>
      <c r="B38" s="62"/>
      <c r="C38" s="2"/>
      <c r="D38" s="65"/>
      <c r="E38" s="65"/>
      <c r="F38" s="163">
        <v>281994</v>
      </c>
      <c r="G38" s="163">
        <v>281994</v>
      </c>
      <c r="H38" s="129"/>
      <c r="I38" s="64">
        <f>G38/F38</f>
        <v>1</v>
      </c>
      <c r="J38" s="5"/>
    </row>
    <row r="39" spans="1:10" s="153" customFormat="1" ht="16.5" x14ac:dyDescent="0.35">
      <c r="A39" s="162" t="s">
        <v>108</v>
      </c>
      <c r="B39" s="62"/>
      <c r="C39" s="2"/>
      <c r="D39" s="65"/>
      <c r="E39" s="65"/>
      <c r="F39" s="163">
        <v>0</v>
      </c>
      <c r="G39" s="163">
        <v>0</v>
      </c>
      <c r="H39" s="129"/>
      <c r="I39" s="64" t="s">
        <v>206</v>
      </c>
      <c r="J39" s="5"/>
    </row>
    <row r="40" spans="1:10" s="153" customFormat="1" ht="16.5" x14ac:dyDescent="0.35">
      <c r="A40" s="162" t="s">
        <v>202</v>
      </c>
      <c r="B40" s="62"/>
      <c r="C40" s="2"/>
      <c r="D40" s="38"/>
      <c r="E40" s="38"/>
      <c r="F40" s="163">
        <v>232994</v>
      </c>
      <c r="G40" s="163">
        <v>232994</v>
      </c>
      <c r="H40" s="129"/>
      <c r="I40" s="64">
        <f>G40/F40</f>
        <v>1</v>
      </c>
      <c r="J40" s="5"/>
    </row>
    <row r="41" spans="1:10" s="153" customFormat="1" ht="16.5" x14ac:dyDescent="0.35">
      <c r="A41" s="162" t="s">
        <v>269</v>
      </c>
      <c r="B41" s="37"/>
      <c r="C41" s="37"/>
      <c r="D41" s="30"/>
      <c r="E41" s="30" t="s">
        <v>270</v>
      </c>
      <c r="F41" s="163">
        <v>0</v>
      </c>
      <c r="G41" s="163">
        <v>0</v>
      </c>
      <c r="H41" s="129"/>
      <c r="I41" s="164" t="s">
        <v>206</v>
      </c>
      <c r="J41" s="5"/>
    </row>
    <row r="42" spans="1:10" s="153" customFormat="1" x14ac:dyDescent="0.2">
      <c r="A42" s="530"/>
      <c r="B42" s="530"/>
      <c r="C42" s="530"/>
      <c r="D42" s="530"/>
      <c r="E42" s="530"/>
      <c r="F42" s="530"/>
      <c r="G42" s="530"/>
      <c r="H42" s="530"/>
      <c r="I42" s="530"/>
      <c r="J42" s="5"/>
    </row>
    <row r="43" spans="1:10" s="153" customFormat="1" x14ac:dyDescent="0.2">
      <c r="A43" s="152"/>
      <c r="B43" s="152"/>
      <c r="C43" s="152"/>
      <c r="D43" s="152"/>
      <c r="E43" s="152"/>
      <c r="F43" s="152"/>
      <c r="G43" s="152"/>
      <c r="H43" s="152"/>
      <c r="I43" s="152"/>
      <c r="J43" s="5"/>
    </row>
    <row r="44" spans="1:10" s="153" customFormat="1" ht="19.5" thickBot="1" x14ac:dyDescent="0.45">
      <c r="A44" s="34" t="s">
        <v>271</v>
      </c>
      <c r="B44" s="34" t="s">
        <v>12</v>
      </c>
      <c r="C44" s="36"/>
      <c r="D44" s="38"/>
      <c r="E44" s="38"/>
      <c r="F44" s="71"/>
      <c r="G44" s="72"/>
      <c r="H44" s="524" t="s">
        <v>109</v>
      </c>
      <c r="I44" s="525"/>
      <c r="J44" s="5"/>
    </row>
    <row r="45" spans="1:10" s="153" customFormat="1" ht="18" x14ac:dyDescent="0.35">
      <c r="A45" s="165"/>
      <c r="B45" s="166"/>
      <c r="C45" s="167"/>
      <c r="D45" s="166"/>
      <c r="E45" s="168" t="s">
        <v>290</v>
      </c>
      <c r="F45" s="169" t="s">
        <v>9</v>
      </c>
      <c r="G45" s="169" t="s">
        <v>10</v>
      </c>
      <c r="H45" s="170" t="s">
        <v>13</v>
      </c>
      <c r="I45" s="171" t="s">
        <v>110</v>
      </c>
      <c r="J45" s="5"/>
    </row>
    <row r="46" spans="1:10" s="153" customFormat="1" x14ac:dyDescent="0.2">
      <c r="A46" s="172"/>
      <c r="B46" s="173"/>
      <c r="C46" s="173"/>
      <c r="D46" s="173"/>
      <c r="E46" s="526"/>
      <c r="F46" s="527"/>
      <c r="G46" s="116"/>
      <c r="H46" s="117">
        <v>42004</v>
      </c>
      <c r="I46" s="174">
        <v>42004</v>
      </c>
      <c r="J46" s="5"/>
    </row>
    <row r="47" spans="1:10" s="153" customFormat="1" x14ac:dyDescent="0.2">
      <c r="A47" s="172"/>
      <c r="B47" s="173"/>
      <c r="C47" s="173"/>
      <c r="D47" s="173"/>
      <c r="E47" s="526"/>
      <c r="F47" s="527"/>
      <c r="G47" s="119"/>
      <c r="H47" s="119"/>
      <c r="I47" s="175"/>
      <c r="J47" s="5"/>
    </row>
    <row r="48" spans="1:10" s="153" customFormat="1" ht="13.5" thickBot="1" x14ac:dyDescent="0.25">
      <c r="A48" s="176"/>
      <c r="B48" s="177"/>
      <c r="C48" s="177"/>
      <c r="D48" s="177"/>
      <c r="E48" s="178"/>
      <c r="F48" s="179"/>
      <c r="G48" s="179"/>
      <c r="H48" s="179"/>
      <c r="I48" s="180"/>
      <c r="J48" s="5"/>
    </row>
    <row r="49" spans="1:10" s="153" customFormat="1" ht="13.5" thickTop="1" x14ac:dyDescent="0.2">
      <c r="A49" s="181"/>
      <c r="B49" s="74"/>
      <c r="C49" s="74" t="s">
        <v>6</v>
      </c>
      <c r="D49" s="74"/>
      <c r="E49" s="182">
        <v>21900</v>
      </c>
      <c r="F49" s="183">
        <v>20000</v>
      </c>
      <c r="G49" s="75">
        <v>4000</v>
      </c>
      <c r="H49" s="75">
        <f>E49+F49-G49</f>
        <v>37900</v>
      </c>
      <c r="I49" s="184">
        <f>H49</f>
        <v>37900</v>
      </c>
      <c r="J49" s="5"/>
    </row>
    <row r="50" spans="1:10" s="153" customFormat="1" x14ac:dyDescent="0.2">
      <c r="A50" s="185"/>
      <c r="B50" s="77"/>
      <c r="C50" s="77" t="s">
        <v>8</v>
      </c>
      <c r="D50" s="77"/>
      <c r="E50" s="186">
        <v>156814.45000000001</v>
      </c>
      <c r="F50" s="187">
        <v>156754</v>
      </c>
      <c r="G50" s="78">
        <v>185680</v>
      </c>
      <c r="H50" s="78">
        <f>E50+F50-G50</f>
        <v>127888.45000000001</v>
      </c>
      <c r="I50" s="188">
        <v>113487.96</v>
      </c>
      <c r="J50" s="5"/>
    </row>
    <row r="51" spans="1:10" s="153" customFormat="1" x14ac:dyDescent="0.2">
      <c r="A51" s="185"/>
      <c r="B51" s="77"/>
      <c r="C51" s="77" t="s">
        <v>7</v>
      </c>
      <c r="D51" s="77"/>
      <c r="E51" s="186">
        <v>1476056.4899999998</v>
      </c>
      <c r="F51" s="187">
        <f>136433.9+223750.96</f>
        <v>360184.86</v>
      </c>
      <c r="G51" s="78">
        <v>1346008.14</v>
      </c>
      <c r="H51" s="78">
        <f>E51+F51-G51</f>
        <v>490233.20999999973</v>
      </c>
      <c r="I51" s="188">
        <f t="shared" ref="I51:I52" si="0">H51</f>
        <v>490233.20999999973</v>
      </c>
      <c r="J51" s="5"/>
    </row>
    <row r="52" spans="1:10" s="153" customFormat="1" x14ac:dyDescent="0.2">
      <c r="A52" s="185"/>
      <c r="B52" s="77"/>
      <c r="C52" s="77" t="s">
        <v>15</v>
      </c>
      <c r="D52" s="77"/>
      <c r="E52" s="186">
        <v>82210.25</v>
      </c>
      <c r="F52" s="187">
        <v>283855</v>
      </c>
      <c r="G52" s="78">
        <v>232994</v>
      </c>
      <c r="H52" s="78">
        <f>E52+F52-G52</f>
        <v>133071.25</v>
      </c>
      <c r="I52" s="188">
        <f t="shared" si="0"/>
        <v>133071.25</v>
      </c>
      <c r="J52" s="5"/>
    </row>
    <row r="53" spans="1:10" s="153" customFormat="1" ht="18.75" thickBot="1" x14ac:dyDescent="0.4">
      <c r="A53" s="189" t="s">
        <v>2</v>
      </c>
      <c r="B53" s="190"/>
      <c r="C53" s="190"/>
      <c r="D53" s="190"/>
      <c r="E53" s="191">
        <f>E49+E50+E51+E52</f>
        <v>1736981.1899999997</v>
      </c>
      <c r="F53" s="192">
        <f>F49+F50+F51+F52</f>
        <v>820793.86</v>
      </c>
      <c r="G53" s="193">
        <f>G49+G50+G51+G52</f>
        <v>1768682.14</v>
      </c>
      <c r="H53" s="193">
        <f>H49+H50+H51+H52</f>
        <v>789092.90999999968</v>
      </c>
      <c r="I53" s="194">
        <f>I49+I50+I51+I52</f>
        <v>774692.41999999969</v>
      </c>
      <c r="J53" s="5"/>
    </row>
    <row r="54" spans="1:10" ht="9.75" customHeight="1" x14ac:dyDescent="0.35">
      <c r="A54" s="79"/>
      <c r="B54" s="68"/>
      <c r="C54" s="68"/>
      <c r="D54" s="38"/>
      <c r="E54" s="38"/>
      <c r="F54" s="71"/>
      <c r="G54" s="72"/>
      <c r="H54" s="80"/>
      <c r="I54" s="80"/>
    </row>
    <row r="55" spans="1:10" ht="18" x14ac:dyDescent="0.35">
      <c r="A55" s="79"/>
      <c r="B55" s="68"/>
      <c r="C55" s="68"/>
      <c r="D55" s="38"/>
      <c r="E55" s="38"/>
      <c r="F55" s="71"/>
      <c r="G55" s="81"/>
      <c r="H55" s="82"/>
      <c r="I55" s="82"/>
    </row>
    <row r="56" spans="1:10" ht="18" x14ac:dyDescent="0.35">
      <c r="A56" s="83"/>
      <c r="B56" s="84"/>
      <c r="C56" s="84"/>
      <c r="D56" s="85"/>
      <c r="E56" s="85"/>
      <c r="F56" s="82"/>
      <c r="G56" s="82"/>
      <c r="H56" s="82"/>
      <c r="I56" s="82"/>
    </row>
    <row r="57" spans="1:10" x14ac:dyDescent="0.2">
      <c r="A57" s="86"/>
      <c r="B57" s="86"/>
      <c r="C57" s="86"/>
      <c r="D57" s="86"/>
      <c r="E57" s="86"/>
      <c r="F57" s="86"/>
      <c r="G57" s="86"/>
      <c r="H57" s="86"/>
      <c r="I57" s="86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</sheetData>
  <mergeCells count="15">
    <mergeCell ref="A2:D2"/>
    <mergeCell ref="E2:I2"/>
    <mergeCell ref="E3:I3"/>
    <mergeCell ref="E4:I4"/>
    <mergeCell ref="B32:F32"/>
    <mergeCell ref="C28:E28"/>
    <mergeCell ref="C31:F31"/>
    <mergeCell ref="E5:I5"/>
    <mergeCell ref="E7:I7"/>
    <mergeCell ref="H12:I12"/>
    <mergeCell ref="E46:E47"/>
    <mergeCell ref="F46:F47"/>
    <mergeCell ref="A33:I34"/>
    <mergeCell ref="A42:I42"/>
    <mergeCell ref="H44:I44"/>
  </mergeCells>
  <phoneticPr fontId="10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3" tint="0.59999389629810485"/>
  </sheetPr>
  <dimension ref="A1:J58"/>
  <sheetViews>
    <sheetView topLeftCell="A7" zoomScaleNormal="100" workbookViewId="0">
      <selection activeCell="B36" sqref="B36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7.285156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25</v>
      </c>
      <c r="B1" s="485"/>
      <c r="C1" s="485"/>
      <c r="D1" s="485"/>
      <c r="E1" s="486"/>
      <c r="F1" s="26"/>
    </row>
    <row r="2" spans="1:10" ht="19.5" x14ac:dyDescent="0.4">
      <c r="A2" s="534" t="s">
        <v>98</v>
      </c>
      <c r="B2" s="534"/>
      <c r="C2" s="534"/>
      <c r="D2" s="534"/>
      <c r="E2" s="540" t="s">
        <v>96</v>
      </c>
      <c r="F2" s="540"/>
      <c r="G2" s="540"/>
      <c r="H2" s="540"/>
      <c r="I2" s="540"/>
    </row>
    <row r="3" spans="1:10" ht="9.75" customHeight="1" x14ac:dyDescent="0.4">
      <c r="A3" s="15"/>
      <c r="B3" s="15"/>
      <c r="C3" s="15"/>
      <c r="D3" s="15"/>
      <c r="E3" s="528" t="s">
        <v>99</v>
      </c>
      <c r="F3" s="528"/>
      <c r="G3" s="528"/>
      <c r="H3" s="528"/>
      <c r="I3" s="528"/>
    </row>
    <row r="4" spans="1:10" ht="15.75" x14ac:dyDescent="0.25">
      <c r="A4" s="17" t="s">
        <v>26</v>
      </c>
      <c r="E4" s="538" t="s">
        <v>240</v>
      </c>
      <c r="F4" s="538"/>
      <c r="G4" s="538"/>
      <c r="H4" s="538"/>
      <c r="I4" s="538"/>
    </row>
    <row r="5" spans="1:10" ht="9.75" customHeight="1" x14ac:dyDescent="0.25">
      <c r="A5" s="17"/>
      <c r="E5" s="528" t="s">
        <v>99</v>
      </c>
      <c r="F5" s="528"/>
      <c r="G5" s="528"/>
      <c r="H5" s="528"/>
      <c r="I5" s="528"/>
    </row>
    <row r="6" spans="1:10" ht="19.5" x14ac:dyDescent="0.4">
      <c r="A6" s="18" t="s">
        <v>24</v>
      </c>
      <c r="E6" s="19" t="s">
        <v>154</v>
      </c>
      <c r="F6" s="20"/>
      <c r="G6" s="21" t="s">
        <v>36</v>
      </c>
      <c r="H6" s="22">
        <v>1121</v>
      </c>
    </row>
    <row r="7" spans="1:10" ht="8.25" customHeight="1" x14ac:dyDescent="0.4">
      <c r="A7" s="18"/>
      <c r="E7" s="528" t="s">
        <v>100</v>
      </c>
      <c r="F7" s="528"/>
      <c r="G7" s="528"/>
      <c r="H7" s="528"/>
      <c r="I7" s="528"/>
    </row>
    <row r="8" spans="1:10" ht="1.5" customHeight="1" x14ac:dyDescent="0.4">
      <c r="A8" s="18"/>
      <c r="E8" s="23"/>
      <c r="F8" s="23"/>
      <c r="G8" s="23"/>
      <c r="H8" s="21"/>
      <c r="I8" s="23"/>
    </row>
    <row r="9" spans="1:10" ht="30.7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4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24" t="s">
        <v>253</v>
      </c>
      <c r="I12" s="525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5"/>
      <c r="I13" s="156"/>
      <c r="J13" s="26"/>
    </row>
    <row r="14" spans="1:10" s="40" customFormat="1" ht="18.75" x14ac:dyDescent="0.4">
      <c r="A14" s="34" t="s">
        <v>264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2916000</v>
      </c>
      <c r="F15" s="128">
        <v>1030833.66</v>
      </c>
      <c r="G15" s="6">
        <f>H15+I15</f>
        <v>21532408.370000001</v>
      </c>
      <c r="H15" s="127">
        <v>21266934.710000001</v>
      </c>
      <c r="I15" s="127">
        <v>265473.65999999997</v>
      </c>
      <c r="J15" s="203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3349000</v>
      </c>
      <c r="F17" s="128">
        <v>20841304.5</v>
      </c>
      <c r="G17" s="6">
        <f>H17+I17</f>
        <v>22017687.079999998</v>
      </c>
      <c r="H17" s="127">
        <v>21536067.579999998</v>
      </c>
      <c r="I17" s="127">
        <v>481619.5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7" t="s">
        <v>101</v>
      </c>
      <c r="D21" s="41"/>
      <c r="E21" s="41"/>
      <c r="F21" s="41"/>
      <c r="G21" s="158">
        <f>H21+I21</f>
        <v>15960</v>
      </c>
      <c r="H21" s="159">
        <v>0</v>
      </c>
      <c r="I21" s="159">
        <v>15960</v>
      </c>
      <c r="J21" s="42"/>
    </row>
    <row r="22" spans="1:10" s="153" customFormat="1" ht="18" x14ac:dyDescent="0.35">
      <c r="A22" s="41"/>
      <c r="B22" s="41"/>
      <c r="C22" s="157"/>
      <c r="D22" s="41"/>
      <c r="E22" s="41"/>
      <c r="F22" s="41"/>
      <c r="G22" s="158"/>
      <c r="H22" s="159"/>
      <c r="I22" s="159"/>
      <c r="J22" s="42"/>
    </row>
    <row r="23" spans="1:10" s="153" customFormat="1" ht="19.5" x14ac:dyDescent="0.4">
      <c r="A23" s="238" t="s">
        <v>102</v>
      </c>
      <c r="B23" s="238"/>
      <c r="C23" s="239"/>
      <c r="D23" s="238"/>
      <c r="E23" s="238"/>
      <c r="F23" s="238"/>
      <c r="G23" s="240">
        <f>G17-G15-G21</f>
        <v>469318.70999999717</v>
      </c>
      <c r="H23" s="240">
        <f>H17-H15-H21</f>
        <v>269132.86999999732</v>
      </c>
      <c r="I23" s="240">
        <f>I17-I15-I21</f>
        <v>200185.84000000003</v>
      </c>
      <c r="J23" s="160"/>
    </row>
    <row r="24" spans="1:10" s="153" customFormat="1" ht="15" x14ac:dyDescent="0.3">
      <c r="A24" s="219" t="s">
        <v>274</v>
      </c>
      <c r="B24" s="219"/>
      <c r="C24" s="219"/>
      <c r="D24" s="219"/>
      <c r="E24" s="219"/>
      <c r="F24" s="219"/>
      <c r="G24" s="241">
        <f>G23-G25</f>
        <v>265126.70999999717</v>
      </c>
      <c r="H24" s="207"/>
      <c r="I24" s="207"/>
      <c r="J24" s="13"/>
    </row>
    <row r="25" spans="1:10" s="153" customFormat="1" ht="15" x14ac:dyDescent="0.3">
      <c r="A25" s="219" t="s">
        <v>265</v>
      </c>
      <c r="B25" s="219"/>
      <c r="C25" s="219"/>
      <c r="D25" s="219"/>
      <c r="E25" s="219"/>
      <c r="F25" s="219"/>
      <c r="G25" s="241">
        <v>204192</v>
      </c>
      <c r="H25" s="207"/>
      <c r="I25" s="207"/>
      <c r="J25" s="13"/>
    </row>
    <row r="26" spans="1:10" s="153" customFormat="1" x14ac:dyDescent="0.2">
      <c r="A26" s="207"/>
      <c r="B26" s="207"/>
      <c r="C26" s="207"/>
      <c r="D26" s="207"/>
      <c r="E26" s="207"/>
      <c r="F26" s="207"/>
      <c r="G26" s="207"/>
      <c r="H26" s="195"/>
      <c r="I26" s="195"/>
      <c r="J26" s="13"/>
    </row>
    <row r="27" spans="1:10" s="153" customFormat="1" ht="16.5" x14ac:dyDescent="0.35">
      <c r="A27" s="242" t="s">
        <v>266</v>
      </c>
      <c r="B27" s="242" t="s">
        <v>267</v>
      </c>
      <c r="C27" s="242"/>
      <c r="D27" s="226"/>
      <c r="E27" s="226"/>
      <c r="F27" s="212"/>
      <c r="G27" s="240"/>
      <c r="H27" s="210"/>
      <c r="I27" s="243"/>
      <c r="J27" s="48"/>
    </row>
    <row r="28" spans="1:10" s="40" customFormat="1" ht="15" x14ac:dyDescent="0.3">
      <c r="A28" s="242"/>
      <c r="B28" s="242"/>
      <c r="C28" s="531" t="s">
        <v>27</v>
      </c>
      <c r="D28" s="531"/>
      <c r="E28" s="531"/>
      <c r="F28" s="212"/>
      <c r="G28" s="244">
        <f>G29+G30</f>
        <v>265126.70999999996</v>
      </c>
      <c r="H28" s="210"/>
      <c r="I28" s="243"/>
    </row>
    <row r="29" spans="1:10" s="40" customFormat="1" ht="18.75" x14ac:dyDescent="0.4">
      <c r="A29" s="245"/>
      <c r="B29" s="245"/>
      <c r="C29" s="246"/>
      <c r="D29" s="247"/>
      <c r="E29" s="248" t="s">
        <v>275</v>
      </c>
      <c r="F29" s="249" t="s">
        <v>6</v>
      </c>
      <c r="G29" s="250">
        <v>40000</v>
      </c>
      <c r="H29" s="210"/>
      <c r="I29" s="243"/>
    </row>
    <row r="30" spans="1:10" s="40" customFormat="1" ht="18.75" x14ac:dyDescent="0.4">
      <c r="A30" s="245"/>
      <c r="B30" s="245"/>
      <c r="C30" s="251"/>
      <c r="D30" s="247"/>
      <c r="E30" s="252"/>
      <c r="F30" s="249" t="s">
        <v>7</v>
      </c>
      <c r="G30" s="250">
        <v>225126.71</v>
      </c>
      <c r="H30" s="210"/>
      <c r="I30" s="243"/>
    </row>
    <row r="31" spans="1:10" s="40" customFormat="1" ht="20.25" customHeight="1" x14ac:dyDescent="0.4">
      <c r="A31" s="245"/>
      <c r="B31" s="253"/>
      <c r="C31" s="532" t="s">
        <v>276</v>
      </c>
      <c r="D31" s="532"/>
      <c r="E31" s="532"/>
      <c r="F31" s="532"/>
      <c r="G31" s="244">
        <f>G25</f>
        <v>204192</v>
      </c>
      <c r="H31" s="210"/>
      <c r="I31" s="243"/>
    </row>
    <row r="32" spans="1:10" s="40" customFormat="1" ht="20.25" customHeight="1" x14ac:dyDescent="0.3">
      <c r="A32" s="254"/>
      <c r="B32" s="533" t="s">
        <v>339</v>
      </c>
      <c r="C32" s="533"/>
      <c r="D32" s="533"/>
      <c r="E32" s="533"/>
      <c r="F32" s="533"/>
      <c r="G32" s="255">
        <v>145452</v>
      </c>
      <c r="H32" s="256"/>
      <c r="I32" s="256"/>
    </row>
    <row r="33" spans="1:10" s="153" customFormat="1" x14ac:dyDescent="0.2">
      <c r="A33" s="546" t="s">
        <v>308</v>
      </c>
      <c r="B33" s="546"/>
      <c r="C33" s="546"/>
      <c r="D33" s="546"/>
      <c r="E33" s="546"/>
      <c r="F33" s="546"/>
      <c r="G33" s="546"/>
      <c r="H33" s="546"/>
      <c r="I33" s="546"/>
      <c r="J33" s="161"/>
    </row>
    <row r="34" spans="1:10" s="153" customFormat="1" x14ac:dyDescent="0.2">
      <c r="A34" s="546"/>
      <c r="B34" s="546"/>
      <c r="C34" s="546"/>
      <c r="D34" s="546"/>
      <c r="E34" s="546"/>
      <c r="F34" s="546"/>
      <c r="G34" s="546"/>
      <c r="H34" s="546"/>
      <c r="I34" s="546"/>
      <c r="J34" s="161"/>
    </row>
    <row r="35" spans="1:10" s="153" customFormat="1" x14ac:dyDescent="0.2">
      <c r="A35" s="546"/>
      <c r="B35" s="546"/>
      <c r="C35" s="546"/>
      <c r="D35" s="546"/>
      <c r="E35" s="546"/>
      <c r="F35" s="546"/>
      <c r="G35" s="546"/>
      <c r="H35" s="546"/>
      <c r="I35" s="546"/>
      <c r="J35" s="161"/>
    </row>
    <row r="36" spans="1:10" s="153" customFormat="1" ht="15" customHeight="1" x14ac:dyDescent="0.4">
      <c r="A36" s="34" t="s">
        <v>268</v>
      </c>
      <c r="B36" s="34" t="s">
        <v>30</v>
      </c>
      <c r="C36" s="34"/>
      <c r="D36" s="56"/>
      <c r="E36" s="38"/>
      <c r="F36" s="3"/>
      <c r="G36" s="57"/>
      <c r="H36" s="50"/>
      <c r="I36" s="50"/>
      <c r="J36" s="161"/>
    </row>
    <row r="37" spans="1:10" s="153" customFormat="1" ht="18.75" x14ac:dyDescent="0.4">
      <c r="A37" s="34"/>
      <c r="B37" s="34"/>
      <c r="C37" s="34"/>
      <c r="D37" s="56"/>
      <c r="E37" s="13"/>
      <c r="F37" s="58" t="s">
        <v>105</v>
      </c>
      <c r="G37" s="154" t="s">
        <v>0</v>
      </c>
      <c r="H37" s="30"/>
      <c r="I37" s="60" t="s">
        <v>106</v>
      </c>
      <c r="J37" s="5"/>
    </row>
    <row r="38" spans="1:10" s="153" customFormat="1" ht="16.5" x14ac:dyDescent="0.35">
      <c r="A38" s="162" t="s">
        <v>31</v>
      </c>
      <c r="B38" s="62"/>
      <c r="C38" s="2"/>
      <c r="D38" s="62"/>
      <c r="E38" s="38"/>
      <c r="F38" s="163">
        <v>36100</v>
      </c>
      <c r="G38" s="163">
        <v>36100</v>
      </c>
      <c r="H38" s="129"/>
      <c r="I38" s="64" t="s">
        <v>206</v>
      </c>
      <c r="J38" s="5"/>
    </row>
    <row r="39" spans="1:10" s="153" customFormat="1" ht="16.5" x14ac:dyDescent="0.35">
      <c r="A39" s="162" t="s">
        <v>107</v>
      </c>
      <c r="B39" s="62"/>
      <c r="C39" s="2"/>
      <c r="D39" s="65"/>
      <c r="E39" s="65"/>
      <c r="F39" s="163">
        <v>765360</v>
      </c>
      <c r="G39" s="163">
        <v>775807</v>
      </c>
      <c r="H39" s="129"/>
      <c r="I39" s="64">
        <f>G39/F39</f>
        <v>1.0136497857217519</v>
      </c>
      <c r="J39" s="5"/>
    </row>
    <row r="40" spans="1:10" s="153" customFormat="1" ht="16.5" x14ac:dyDescent="0.35">
      <c r="A40" s="162" t="s">
        <v>108</v>
      </c>
      <c r="B40" s="62"/>
      <c r="C40" s="2"/>
      <c r="D40" s="65"/>
      <c r="E40" s="65"/>
      <c r="F40" s="163">
        <v>0</v>
      </c>
      <c r="G40" s="163">
        <v>0</v>
      </c>
      <c r="H40" s="129"/>
      <c r="I40" s="64" t="s">
        <v>206</v>
      </c>
      <c r="J40" s="5"/>
    </row>
    <row r="41" spans="1:10" s="153" customFormat="1" ht="14.25" customHeight="1" x14ac:dyDescent="0.35">
      <c r="A41" s="162" t="s">
        <v>202</v>
      </c>
      <c r="B41" s="62"/>
      <c r="C41" s="2"/>
      <c r="D41" s="38"/>
      <c r="E41" s="38"/>
      <c r="F41" s="163">
        <v>612088</v>
      </c>
      <c r="G41" s="163">
        <v>612088</v>
      </c>
      <c r="H41" s="129"/>
      <c r="I41" s="64">
        <f>G41/F41</f>
        <v>1</v>
      </c>
      <c r="J41" s="5"/>
    </row>
    <row r="42" spans="1:10" s="153" customFormat="1" ht="16.5" x14ac:dyDescent="0.35">
      <c r="A42" s="162" t="s">
        <v>269</v>
      </c>
      <c r="B42" s="37"/>
      <c r="C42" s="37"/>
      <c r="D42" s="30"/>
      <c r="E42" s="30" t="s">
        <v>270</v>
      </c>
      <c r="F42" s="163">
        <v>0</v>
      </c>
      <c r="G42" s="163">
        <v>0</v>
      </c>
      <c r="H42" s="129"/>
      <c r="I42" s="164" t="s">
        <v>206</v>
      </c>
      <c r="J42" s="5"/>
    </row>
    <row r="43" spans="1:10" s="153" customFormat="1" x14ac:dyDescent="0.2">
      <c r="A43" s="544" t="s">
        <v>309</v>
      </c>
      <c r="B43" s="544"/>
      <c r="C43" s="544"/>
      <c r="D43" s="544"/>
      <c r="E43" s="544"/>
      <c r="F43" s="544"/>
      <c r="G43" s="544"/>
      <c r="H43" s="544"/>
      <c r="I43" s="544"/>
      <c r="J43" s="5"/>
    </row>
    <row r="44" spans="1:10" s="153" customFormat="1" x14ac:dyDescent="0.2">
      <c r="A44" s="152"/>
      <c r="B44" s="152"/>
      <c r="C44" s="152"/>
      <c r="D44" s="152"/>
      <c r="E44" s="152"/>
      <c r="F44" s="152"/>
      <c r="G44" s="152"/>
      <c r="H44" s="152"/>
      <c r="I44" s="152"/>
      <c r="J44" s="5"/>
    </row>
    <row r="45" spans="1:10" s="153" customFormat="1" ht="19.5" thickBot="1" x14ac:dyDescent="0.45">
      <c r="A45" s="34" t="s">
        <v>271</v>
      </c>
      <c r="B45" s="34" t="s">
        <v>12</v>
      </c>
      <c r="C45" s="36"/>
      <c r="D45" s="38"/>
      <c r="E45" s="38"/>
      <c r="F45" s="71"/>
      <c r="G45" s="72"/>
      <c r="H45" s="524" t="s">
        <v>109</v>
      </c>
      <c r="I45" s="525"/>
      <c r="J45" s="5"/>
    </row>
    <row r="46" spans="1:10" s="153" customFormat="1" ht="18" x14ac:dyDescent="0.35">
      <c r="A46" s="165"/>
      <c r="B46" s="166"/>
      <c r="C46" s="167"/>
      <c r="D46" s="166"/>
      <c r="E46" s="168" t="s">
        <v>290</v>
      </c>
      <c r="F46" s="169" t="s">
        <v>9</v>
      </c>
      <c r="G46" s="169" t="s">
        <v>10</v>
      </c>
      <c r="H46" s="170" t="s">
        <v>13</v>
      </c>
      <c r="I46" s="171" t="s">
        <v>110</v>
      </c>
      <c r="J46" s="5"/>
    </row>
    <row r="47" spans="1:10" s="153" customFormat="1" x14ac:dyDescent="0.2">
      <c r="A47" s="172"/>
      <c r="B47" s="173"/>
      <c r="C47" s="173"/>
      <c r="D47" s="173"/>
      <c r="E47" s="526"/>
      <c r="F47" s="527"/>
      <c r="G47" s="116"/>
      <c r="H47" s="117">
        <v>42004</v>
      </c>
      <c r="I47" s="174">
        <v>42004</v>
      </c>
      <c r="J47" s="5"/>
    </row>
    <row r="48" spans="1:10" s="153" customFormat="1" x14ac:dyDescent="0.2">
      <c r="A48" s="172"/>
      <c r="B48" s="173"/>
      <c r="C48" s="173"/>
      <c r="D48" s="173"/>
      <c r="E48" s="526"/>
      <c r="F48" s="527"/>
      <c r="G48" s="119"/>
      <c r="H48" s="119"/>
      <c r="I48" s="175"/>
      <c r="J48" s="5"/>
    </row>
    <row r="49" spans="1:10" s="153" customFormat="1" ht="13.5" thickBot="1" x14ac:dyDescent="0.25">
      <c r="A49" s="176"/>
      <c r="B49" s="177"/>
      <c r="C49" s="177"/>
      <c r="D49" s="177"/>
      <c r="E49" s="178"/>
      <c r="F49" s="179"/>
      <c r="G49" s="179"/>
      <c r="H49" s="179"/>
      <c r="I49" s="180"/>
      <c r="J49" s="5"/>
    </row>
    <row r="50" spans="1:10" s="153" customFormat="1" ht="13.5" thickTop="1" x14ac:dyDescent="0.2">
      <c r="A50" s="181"/>
      <c r="B50" s="74"/>
      <c r="C50" s="74" t="s">
        <v>6</v>
      </c>
      <c r="D50" s="74"/>
      <c r="E50" s="182">
        <v>10300</v>
      </c>
      <c r="F50" s="183">
        <v>20000</v>
      </c>
      <c r="G50" s="75">
        <v>30300</v>
      </c>
      <c r="H50" s="75">
        <f>E50+F50-G50</f>
        <v>0</v>
      </c>
      <c r="I50" s="184">
        <v>0</v>
      </c>
      <c r="J50" s="5"/>
    </row>
    <row r="51" spans="1:10" s="153" customFormat="1" x14ac:dyDescent="0.2">
      <c r="A51" s="185"/>
      <c r="B51" s="77"/>
      <c r="C51" s="77" t="s">
        <v>8</v>
      </c>
      <c r="D51" s="77"/>
      <c r="E51" s="186">
        <v>68789.280000000013</v>
      </c>
      <c r="F51" s="187">
        <v>103659</v>
      </c>
      <c r="G51" s="78">
        <v>80546</v>
      </c>
      <c r="H51" s="78">
        <f>E51+F51-G51</f>
        <v>91902.280000000028</v>
      </c>
      <c r="I51" s="188">
        <v>73209.69</v>
      </c>
      <c r="J51" s="5"/>
    </row>
    <row r="52" spans="1:10" s="153" customFormat="1" x14ac:dyDescent="0.2">
      <c r="A52" s="185"/>
      <c r="B52" s="77"/>
      <c r="C52" s="77" t="s">
        <v>7</v>
      </c>
      <c r="D52" s="77"/>
      <c r="E52" s="186">
        <v>2626817.5500000003</v>
      </c>
      <c r="F52" s="187">
        <f>425534.76+443170.96</f>
        <v>868705.72</v>
      </c>
      <c r="G52" s="78">
        <f>720000+1662315.21</f>
        <v>2382315.21</v>
      </c>
      <c r="H52" s="78">
        <f>E52+F52-G52</f>
        <v>1113208.0600000005</v>
      </c>
      <c r="I52" s="188">
        <f>172891.46+940316.6</f>
        <v>1113208.06</v>
      </c>
      <c r="J52" s="5"/>
    </row>
    <row r="53" spans="1:10" x14ac:dyDescent="0.2">
      <c r="A53" s="185"/>
      <c r="B53" s="77"/>
      <c r="C53" s="77" t="s">
        <v>15</v>
      </c>
      <c r="D53" s="77"/>
      <c r="E53" s="186">
        <v>238035.54000000004</v>
      </c>
      <c r="F53" s="187">
        <v>1631658</v>
      </c>
      <c r="G53" s="78">
        <v>1730247</v>
      </c>
      <c r="H53" s="78">
        <f>E53+F53-G53</f>
        <v>139446.54000000004</v>
      </c>
      <c r="I53" s="188">
        <v>139446.54</v>
      </c>
    </row>
    <row r="54" spans="1:10" ht="18.75" thickBot="1" x14ac:dyDescent="0.4">
      <c r="A54" s="189" t="s">
        <v>2</v>
      </c>
      <c r="B54" s="190"/>
      <c r="C54" s="190"/>
      <c r="D54" s="190"/>
      <c r="E54" s="191">
        <f>E50+E51+E52+E53</f>
        <v>2943942.37</v>
      </c>
      <c r="F54" s="192">
        <v>1631658</v>
      </c>
      <c r="G54" s="193">
        <f>G50+G51+G52+G53</f>
        <v>4223408.21</v>
      </c>
      <c r="H54" s="193">
        <f>H50+H51+H52+H53</f>
        <v>1344556.8800000006</v>
      </c>
      <c r="I54" s="194">
        <f>I50+I51+I52+I53</f>
        <v>1325864.29</v>
      </c>
    </row>
    <row r="55" spans="1:10" ht="18" x14ac:dyDescent="0.35">
      <c r="A55" s="79"/>
      <c r="B55" s="68"/>
      <c r="C55" s="68"/>
      <c r="D55" s="38"/>
      <c r="E55" s="38"/>
      <c r="F55" s="71"/>
      <c r="G55" s="81"/>
      <c r="H55" s="82"/>
      <c r="I55" s="82"/>
    </row>
    <row r="56" spans="1:10" ht="18" x14ac:dyDescent="0.35">
      <c r="A56" s="83"/>
      <c r="B56" s="84"/>
      <c r="C56" s="84"/>
      <c r="D56" s="85"/>
      <c r="E56" s="85"/>
      <c r="F56" s="82"/>
      <c r="G56" s="82"/>
      <c r="H56" s="82"/>
      <c r="I56" s="82"/>
    </row>
    <row r="57" spans="1:10" x14ac:dyDescent="0.2">
      <c r="A57" s="86"/>
      <c r="B57" s="86"/>
      <c r="C57" s="86"/>
      <c r="D57" s="86"/>
      <c r="E57" s="86"/>
      <c r="F57" s="86"/>
      <c r="G57" s="86"/>
      <c r="H57" s="86"/>
      <c r="I57" s="86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</sheetData>
  <mergeCells count="15">
    <mergeCell ref="A2:D2"/>
    <mergeCell ref="E2:I2"/>
    <mergeCell ref="E3:I3"/>
    <mergeCell ref="E4:I4"/>
    <mergeCell ref="E5:I5"/>
    <mergeCell ref="H45:I45"/>
    <mergeCell ref="E47:E48"/>
    <mergeCell ref="F47:F48"/>
    <mergeCell ref="E7:I7"/>
    <mergeCell ref="H12:I12"/>
    <mergeCell ref="A43:I43"/>
    <mergeCell ref="A33:I35"/>
    <mergeCell ref="C28:E28"/>
    <mergeCell ref="C31:F31"/>
    <mergeCell ref="B32:F32"/>
  </mergeCells>
  <phoneticPr fontId="10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  <rowBreaks count="1" manualBreakCount="1">
    <brk id="55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3" tint="0.59999389629810485"/>
  </sheetPr>
  <dimension ref="A1:J57"/>
  <sheetViews>
    <sheetView zoomScaleNormal="100" workbookViewId="0">
      <selection activeCell="B36" sqref="B36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7.285156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25</v>
      </c>
      <c r="B1" s="485"/>
      <c r="C1" s="485"/>
      <c r="D1" s="485"/>
      <c r="E1" s="486"/>
      <c r="F1" s="26"/>
    </row>
    <row r="2" spans="1:10" ht="19.5" x14ac:dyDescent="0.4">
      <c r="A2" s="534" t="s">
        <v>98</v>
      </c>
      <c r="B2" s="534"/>
      <c r="C2" s="534"/>
      <c r="D2" s="534"/>
      <c r="E2" s="535" t="s">
        <v>93</v>
      </c>
      <c r="F2" s="536"/>
      <c r="G2" s="536"/>
      <c r="H2" s="536"/>
      <c r="I2" s="536"/>
    </row>
    <row r="3" spans="1:10" ht="9.75" customHeight="1" x14ac:dyDescent="0.4">
      <c r="A3" s="15"/>
      <c r="B3" s="15"/>
      <c r="C3" s="15"/>
      <c r="D3" s="15"/>
      <c r="E3" s="528" t="s">
        <v>99</v>
      </c>
      <c r="F3" s="528"/>
      <c r="G3" s="528"/>
      <c r="H3" s="528"/>
      <c r="I3" s="528"/>
    </row>
    <row r="4" spans="1:10" ht="15.75" x14ac:dyDescent="0.25">
      <c r="A4" s="17" t="s">
        <v>26</v>
      </c>
      <c r="E4" s="537" t="s">
        <v>125</v>
      </c>
      <c r="F4" s="537"/>
      <c r="G4" s="537"/>
      <c r="H4" s="537"/>
      <c r="I4" s="537"/>
    </row>
    <row r="5" spans="1:10" ht="9.75" customHeight="1" x14ac:dyDescent="0.25">
      <c r="A5" s="17"/>
      <c r="E5" s="528" t="s">
        <v>99</v>
      </c>
      <c r="F5" s="528"/>
      <c r="G5" s="528"/>
      <c r="H5" s="528"/>
      <c r="I5" s="528"/>
    </row>
    <row r="6" spans="1:10" ht="19.5" x14ac:dyDescent="0.4">
      <c r="A6" s="18" t="s">
        <v>24</v>
      </c>
      <c r="E6" s="89">
        <v>75007592</v>
      </c>
      <c r="F6" s="20"/>
      <c r="G6" s="21" t="s">
        <v>36</v>
      </c>
      <c r="H6" s="22">
        <v>1000</v>
      </c>
    </row>
    <row r="7" spans="1:10" ht="8.25" customHeight="1" x14ac:dyDescent="0.4">
      <c r="A7" s="18"/>
      <c r="E7" s="528" t="s">
        <v>100</v>
      </c>
      <c r="F7" s="528"/>
      <c r="G7" s="528"/>
      <c r="H7" s="528"/>
      <c r="I7" s="528"/>
    </row>
    <row r="8" spans="1:10" ht="3.75" customHeight="1" x14ac:dyDescent="0.4">
      <c r="A8" s="18"/>
      <c r="E8" s="23"/>
      <c r="F8" s="23"/>
      <c r="G8" s="23"/>
      <c r="H8" s="21"/>
      <c r="I8" s="23"/>
    </row>
    <row r="9" spans="1:10" ht="33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4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24" t="s">
        <v>253</v>
      </c>
      <c r="I12" s="525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5"/>
      <c r="I13" s="156"/>
      <c r="J13" s="26"/>
    </row>
    <row r="14" spans="1:10" s="40" customFormat="1" ht="18.75" x14ac:dyDescent="0.4">
      <c r="A14" s="34" t="s">
        <v>264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2770000</v>
      </c>
      <c r="F15" s="128">
        <v>8604144.1899999995</v>
      </c>
      <c r="G15" s="6">
        <f>H15+I15</f>
        <v>8604144.1899999995</v>
      </c>
      <c r="H15" s="127">
        <v>8558866.1899999995</v>
      </c>
      <c r="I15" s="127">
        <v>45278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2770000</v>
      </c>
      <c r="F17" s="128">
        <v>8556291.2899999991</v>
      </c>
      <c r="G17" s="6">
        <f>H17+I17</f>
        <v>8608866.2899999991</v>
      </c>
      <c r="H17" s="127">
        <v>8559865.2899999991</v>
      </c>
      <c r="I17" s="127">
        <v>49001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7" t="s">
        <v>101</v>
      </c>
      <c r="D21" s="41"/>
      <c r="E21" s="41"/>
      <c r="F21" s="41"/>
      <c r="G21" s="158">
        <f>H21+I21</f>
        <v>0</v>
      </c>
      <c r="H21" s="159">
        <v>0</v>
      </c>
      <c r="I21" s="159">
        <v>0</v>
      </c>
      <c r="J21" s="42"/>
    </row>
    <row r="22" spans="1:10" s="153" customFormat="1" ht="18" x14ac:dyDescent="0.35">
      <c r="A22" s="41"/>
      <c r="B22" s="41"/>
      <c r="C22" s="157"/>
      <c r="D22" s="41"/>
      <c r="E22" s="41"/>
      <c r="F22" s="41"/>
      <c r="G22" s="158"/>
      <c r="H22" s="159"/>
      <c r="I22" s="159"/>
      <c r="J22" s="42"/>
    </row>
    <row r="23" spans="1:10" s="153" customFormat="1" ht="19.5" x14ac:dyDescent="0.4">
      <c r="A23" s="238" t="s">
        <v>102</v>
      </c>
      <c r="B23" s="238"/>
      <c r="C23" s="239"/>
      <c r="D23" s="238"/>
      <c r="E23" s="238"/>
      <c r="F23" s="238"/>
      <c r="G23" s="240">
        <f>G17-G15-G21</f>
        <v>4722.0999999996275</v>
      </c>
      <c r="H23" s="240">
        <f>H17-H15-H21</f>
        <v>999.09999999962747</v>
      </c>
      <c r="I23" s="240">
        <f>I17-I15-I21</f>
        <v>3723</v>
      </c>
      <c r="J23" s="160"/>
    </row>
    <row r="24" spans="1:10" s="153" customFormat="1" ht="15" x14ac:dyDescent="0.3">
      <c r="A24" s="219" t="s">
        <v>274</v>
      </c>
      <c r="B24" s="219"/>
      <c r="C24" s="219"/>
      <c r="D24" s="219"/>
      <c r="E24" s="219"/>
      <c r="F24" s="219"/>
      <c r="G24" s="241">
        <f>G23-G25</f>
        <v>4722.0999999996275</v>
      </c>
      <c r="H24" s="207"/>
      <c r="I24" s="207"/>
      <c r="J24" s="13"/>
    </row>
    <row r="25" spans="1:10" s="153" customFormat="1" ht="15" x14ac:dyDescent="0.3">
      <c r="A25" s="219" t="s">
        <v>265</v>
      </c>
      <c r="B25" s="219"/>
      <c r="C25" s="219"/>
      <c r="D25" s="219"/>
      <c r="E25" s="219"/>
      <c r="F25" s="219"/>
      <c r="G25" s="241">
        <v>0</v>
      </c>
      <c r="H25" s="207"/>
      <c r="I25" s="207"/>
      <c r="J25" s="13"/>
    </row>
    <row r="26" spans="1:10" s="153" customFormat="1" x14ac:dyDescent="0.2">
      <c r="A26" s="207"/>
      <c r="B26" s="207"/>
      <c r="C26" s="207"/>
      <c r="D26" s="207"/>
      <c r="E26" s="207"/>
      <c r="F26" s="207"/>
      <c r="G26" s="207"/>
      <c r="H26" s="195"/>
      <c r="I26" s="195"/>
      <c r="J26" s="13"/>
    </row>
    <row r="27" spans="1:10" s="153" customFormat="1" ht="16.5" x14ac:dyDescent="0.35">
      <c r="A27" s="242" t="s">
        <v>266</v>
      </c>
      <c r="B27" s="242" t="s">
        <v>267</v>
      </c>
      <c r="C27" s="242"/>
      <c r="D27" s="226"/>
      <c r="E27" s="226"/>
      <c r="F27" s="212"/>
      <c r="G27" s="240"/>
      <c r="H27" s="210"/>
      <c r="I27" s="243"/>
      <c r="J27" s="48"/>
    </row>
    <row r="28" spans="1:10" s="40" customFormat="1" ht="15" x14ac:dyDescent="0.3">
      <c r="A28" s="242"/>
      <c r="B28" s="242"/>
      <c r="C28" s="531" t="s">
        <v>27</v>
      </c>
      <c r="D28" s="531"/>
      <c r="E28" s="531"/>
      <c r="F28" s="212"/>
      <c r="G28" s="244">
        <f>G29+G30</f>
        <v>4722.1000000000004</v>
      </c>
      <c r="H28" s="210"/>
      <c r="I28" s="243"/>
    </row>
    <row r="29" spans="1:10" s="40" customFormat="1" ht="18.75" x14ac:dyDescent="0.4">
      <c r="A29" s="245"/>
      <c r="B29" s="245"/>
      <c r="C29" s="246"/>
      <c r="D29" s="247"/>
      <c r="E29" s="248" t="s">
        <v>275</v>
      </c>
      <c r="F29" s="249" t="s">
        <v>6</v>
      </c>
      <c r="G29" s="250">
        <v>1000</v>
      </c>
      <c r="H29" s="210"/>
      <c r="I29" s="243"/>
    </row>
    <row r="30" spans="1:10" s="40" customFormat="1" ht="18.75" x14ac:dyDescent="0.4">
      <c r="A30" s="245"/>
      <c r="B30" s="245"/>
      <c r="C30" s="251"/>
      <c r="D30" s="247"/>
      <c r="E30" s="252"/>
      <c r="F30" s="249" t="s">
        <v>7</v>
      </c>
      <c r="G30" s="250">
        <v>3722.1</v>
      </c>
      <c r="H30" s="210"/>
      <c r="I30" s="243"/>
    </row>
    <row r="31" spans="1:10" s="40" customFormat="1" ht="20.25" customHeight="1" x14ac:dyDescent="0.4">
      <c r="A31" s="245"/>
      <c r="B31" s="253"/>
      <c r="C31" s="532" t="s">
        <v>276</v>
      </c>
      <c r="D31" s="532"/>
      <c r="E31" s="532"/>
      <c r="F31" s="532"/>
      <c r="G31" s="244">
        <f>G25</f>
        <v>0</v>
      </c>
      <c r="H31" s="210"/>
      <c r="I31" s="243"/>
    </row>
    <row r="32" spans="1:10" s="40" customFormat="1" ht="20.25" customHeight="1" x14ac:dyDescent="0.3">
      <c r="A32" s="254"/>
      <c r="B32" s="533" t="s">
        <v>339</v>
      </c>
      <c r="C32" s="533"/>
      <c r="D32" s="533"/>
      <c r="E32" s="533"/>
      <c r="F32" s="533"/>
      <c r="G32" s="255">
        <v>0</v>
      </c>
      <c r="H32" s="256"/>
      <c r="I32" s="256"/>
    </row>
    <row r="33" spans="1:10" s="40" customFormat="1" x14ac:dyDescent="0.2">
      <c r="A33" s="529"/>
      <c r="B33" s="529"/>
      <c r="C33" s="529"/>
      <c r="D33" s="529"/>
      <c r="E33" s="529"/>
      <c r="F33" s="529"/>
      <c r="G33" s="529"/>
      <c r="H33" s="529"/>
      <c r="I33" s="529"/>
    </row>
    <row r="34" spans="1:10" s="153" customFormat="1" x14ac:dyDescent="0.2">
      <c r="A34" s="529"/>
      <c r="B34" s="529"/>
      <c r="C34" s="529"/>
      <c r="D34" s="529"/>
      <c r="E34" s="529"/>
      <c r="F34" s="529"/>
      <c r="G34" s="529"/>
      <c r="H34" s="529"/>
      <c r="I34" s="529"/>
      <c r="J34" s="161"/>
    </row>
    <row r="35" spans="1:10" s="153" customFormat="1" ht="19.5" x14ac:dyDescent="0.4">
      <c r="A35" s="34" t="s">
        <v>268</v>
      </c>
      <c r="B35" s="34" t="s">
        <v>30</v>
      </c>
      <c r="C35" s="34"/>
      <c r="D35" s="56"/>
      <c r="E35" s="38"/>
      <c r="F35" s="3"/>
      <c r="G35" s="57"/>
      <c r="H35" s="50"/>
      <c r="I35" s="50"/>
      <c r="J35" s="161"/>
    </row>
    <row r="36" spans="1:10" s="153" customFormat="1" ht="18.75" x14ac:dyDescent="0.4">
      <c r="A36" s="34"/>
      <c r="B36" s="34"/>
      <c r="C36" s="34"/>
      <c r="D36" s="56"/>
      <c r="E36" s="13"/>
      <c r="F36" s="58" t="s">
        <v>105</v>
      </c>
      <c r="G36" s="154" t="s">
        <v>0</v>
      </c>
      <c r="H36" s="30"/>
      <c r="I36" s="60" t="s">
        <v>106</v>
      </c>
      <c r="J36" s="161"/>
    </row>
    <row r="37" spans="1:10" s="153" customFormat="1" ht="15" customHeight="1" x14ac:dyDescent="0.35">
      <c r="A37" s="162" t="s">
        <v>31</v>
      </c>
      <c r="B37" s="62"/>
      <c r="C37" s="2"/>
      <c r="D37" s="62"/>
      <c r="E37" s="38"/>
      <c r="F37" s="163">
        <v>1002000</v>
      </c>
      <c r="G37" s="163">
        <v>1002000</v>
      </c>
      <c r="H37" s="129"/>
      <c r="I37" s="64">
        <f>G37/F37</f>
        <v>1</v>
      </c>
      <c r="J37" s="161"/>
    </row>
    <row r="38" spans="1:10" s="153" customFormat="1" ht="16.5" x14ac:dyDescent="0.35">
      <c r="A38" s="162" t="s">
        <v>107</v>
      </c>
      <c r="B38" s="62"/>
      <c r="C38" s="2"/>
      <c r="D38" s="65"/>
      <c r="E38" s="65"/>
      <c r="F38" s="163">
        <v>0</v>
      </c>
      <c r="G38" s="163">
        <v>0</v>
      </c>
      <c r="H38" s="129"/>
      <c r="I38" s="64" t="s">
        <v>206</v>
      </c>
      <c r="J38" s="5"/>
    </row>
    <row r="39" spans="1:10" s="153" customFormat="1" ht="16.5" x14ac:dyDescent="0.35">
      <c r="A39" s="162" t="s">
        <v>108</v>
      </c>
      <c r="B39" s="62"/>
      <c r="C39" s="2"/>
      <c r="D39" s="65"/>
      <c r="E39" s="65"/>
      <c r="F39" s="163">
        <v>0</v>
      </c>
      <c r="G39" s="163">
        <v>0</v>
      </c>
      <c r="H39" s="129"/>
      <c r="I39" s="64" t="s">
        <v>206</v>
      </c>
      <c r="J39" s="5"/>
    </row>
    <row r="40" spans="1:10" s="153" customFormat="1" ht="16.5" x14ac:dyDescent="0.35">
      <c r="A40" s="162" t="s">
        <v>202</v>
      </c>
      <c r="B40" s="62"/>
      <c r="C40" s="2"/>
      <c r="D40" s="38"/>
      <c r="E40" s="38"/>
      <c r="F40" s="163">
        <v>0</v>
      </c>
      <c r="G40" s="163">
        <v>0</v>
      </c>
      <c r="H40" s="129"/>
      <c r="I40" s="64" t="s">
        <v>206</v>
      </c>
      <c r="J40" s="5"/>
    </row>
    <row r="41" spans="1:10" s="153" customFormat="1" ht="16.5" x14ac:dyDescent="0.35">
      <c r="A41" s="162" t="s">
        <v>269</v>
      </c>
      <c r="B41" s="37"/>
      <c r="C41" s="37"/>
      <c r="D41" s="30"/>
      <c r="E41" s="30" t="s">
        <v>270</v>
      </c>
      <c r="F41" s="163">
        <v>0</v>
      </c>
      <c r="G41" s="163">
        <v>0</v>
      </c>
      <c r="H41" s="129"/>
      <c r="I41" s="164" t="s">
        <v>206</v>
      </c>
      <c r="J41" s="5"/>
    </row>
    <row r="42" spans="1:10" s="153" customFormat="1" x14ac:dyDescent="0.2">
      <c r="A42" s="530"/>
      <c r="B42" s="530"/>
      <c r="C42" s="530"/>
      <c r="D42" s="530"/>
      <c r="E42" s="530"/>
      <c r="F42" s="530"/>
      <c r="G42" s="530"/>
      <c r="H42" s="530"/>
      <c r="I42" s="530"/>
      <c r="J42" s="5"/>
    </row>
    <row r="43" spans="1:10" s="153" customFormat="1" x14ac:dyDescent="0.2">
      <c r="A43" s="152"/>
      <c r="B43" s="152"/>
      <c r="C43" s="152"/>
      <c r="D43" s="152"/>
      <c r="E43" s="152"/>
      <c r="F43" s="152"/>
      <c r="G43" s="152"/>
      <c r="H43" s="152"/>
      <c r="I43" s="152"/>
      <c r="J43" s="5"/>
    </row>
    <row r="44" spans="1:10" s="153" customFormat="1" ht="19.5" thickBot="1" x14ac:dyDescent="0.45">
      <c r="A44" s="34" t="s">
        <v>271</v>
      </c>
      <c r="B44" s="34" t="s">
        <v>12</v>
      </c>
      <c r="C44" s="36"/>
      <c r="D44" s="38"/>
      <c r="E44" s="38"/>
      <c r="F44" s="71"/>
      <c r="G44" s="72"/>
      <c r="H44" s="524" t="s">
        <v>109</v>
      </c>
      <c r="I44" s="525"/>
      <c r="J44" s="5"/>
    </row>
    <row r="45" spans="1:10" s="153" customFormat="1" ht="18" x14ac:dyDescent="0.35">
      <c r="A45" s="165"/>
      <c r="B45" s="166"/>
      <c r="C45" s="167"/>
      <c r="D45" s="166"/>
      <c r="E45" s="168" t="s">
        <v>290</v>
      </c>
      <c r="F45" s="169" t="s">
        <v>9</v>
      </c>
      <c r="G45" s="169" t="s">
        <v>10</v>
      </c>
      <c r="H45" s="170" t="s">
        <v>13</v>
      </c>
      <c r="I45" s="171" t="s">
        <v>110</v>
      </c>
      <c r="J45" s="5"/>
    </row>
    <row r="46" spans="1:10" s="153" customFormat="1" x14ac:dyDescent="0.2">
      <c r="A46" s="172"/>
      <c r="B46" s="173"/>
      <c r="C46" s="173"/>
      <c r="D46" s="173"/>
      <c r="E46" s="526"/>
      <c r="F46" s="527"/>
      <c r="G46" s="116"/>
      <c r="H46" s="117">
        <v>42004</v>
      </c>
      <c r="I46" s="174">
        <v>42004</v>
      </c>
      <c r="J46" s="5"/>
    </row>
    <row r="47" spans="1:10" s="153" customFormat="1" x14ac:dyDescent="0.2">
      <c r="A47" s="172"/>
      <c r="B47" s="173"/>
      <c r="C47" s="173"/>
      <c r="D47" s="173"/>
      <c r="E47" s="526"/>
      <c r="F47" s="527"/>
      <c r="G47" s="119"/>
      <c r="H47" s="119"/>
      <c r="I47" s="175"/>
      <c r="J47" s="5"/>
    </row>
    <row r="48" spans="1:10" s="153" customFormat="1" ht="13.5" thickBot="1" x14ac:dyDescent="0.25">
      <c r="A48" s="176"/>
      <c r="B48" s="177"/>
      <c r="C48" s="177"/>
      <c r="D48" s="177"/>
      <c r="E48" s="178"/>
      <c r="F48" s="179"/>
      <c r="G48" s="179"/>
      <c r="H48" s="179"/>
      <c r="I48" s="180"/>
      <c r="J48" s="5"/>
    </row>
    <row r="49" spans="1:10" s="153" customFormat="1" ht="13.5" thickTop="1" x14ac:dyDescent="0.2">
      <c r="A49" s="181"/>
      <c r="B49" s="74"/>
      <c r="C49" s="74" t="s">
        <v>6</v>
      </c>
      <c r="D49" s="74"/>
      <c r="E49" s="182">
        <v>28000</v>
      </c>
      <c r="F49" s="183">
        <v>8000</v>
      </c>
      <c r="G49" s="75">
        <v>2000</v>
      </c>
      <c r="H49" s="75">
        <f>E49+F49-G49</f>
        <v>34000</v>
      </c>
      <c r="I49" s="184">
        <v>34000</v>
      </c>
      <c r="J49" s="5"/>
    </row>
    <row r="50" spans="1:10" s="153" customFormat="1" x14ac:dyDescent="0.2">
      <c r="A50" s="185"/>
      <c r="B50" s="77"/>
      <c r="C50" s="77" t="s">
        <v>8</v>
      </c>
      <c r="D50" s="77"/>
      <c r="E50" s="186">
        <v>59006.350000000006</v>
      </c>
      <c r="F50" s="187">
        <v>50256</v>
      </c>
      <c r="G50" s="78">
        <v>63123</v>
      </c>
      <c r="H50" s="78">
        <f>E50+F50-G50</f>
        <v>46139.350000000006</v>
      </c>
      <c r="I50" s="188">
        <v>41729.07</v>
      </c>
      <c r="J50" s="5"/>
    </row>
    <row r="51" spans="1:10" s="153" customFormat="1" x14ac:dyDescent="0.2">
      <c r="A51" s="185"/>
      <c r="B51" s="77"/>
      <c r="C51" s="77" t="s">
        <v>7</v>
      </c>
      <c r="D51" s="77"/>
      <c r="E51" s="186">
        <v>193339.87000000002</v>
      </c>
      <c r="F51" s="187">
        <v>18912.75</v>
      </c>
      <c r="G51" s="78">
        <v>122575</v>
      </c>
      <c r="H51" s="78">
        <f>E51+F51-G51</f>
        <v>89677.620000000024</v>
      </c>
      <c r="I51" s="188">
        <f>H51</f>
        <v>89677.620000000024</v>
      </c>
      <c r="J51" s="5"/>
    </row>
    <row r="52" spans="1:10" s="153" customFormat="1" x14ac:dyDescent="0.2">
      <c r="A52" s="185"/>
      <c r="B52" s="77"/>
      <c r="C52" s="77" t="s">
        <v>15</v>
      </c>
      <c r="D52" s="77"/>
      <c r="E52" s="186">
        <v>37920</v>
      </c>
      <c r="F52" s="187">
        <v>7110</v>
      </c>
      <c r="G52" s="78">
        <v>0</v>
      </c>
      <c r="H52" s="78">
        <f>E52+F52-G52</f>
        <v>45030</v>
      </c>
      <c r="I52" s="188">
        <f>H52</f>
        <v>45030</v>
      </c>
      <c r="J52" s="5"/>
    </row>
    <row r="53" spans="1:10" s="153" customFormat="1" ht="18.75" thickBot="1" x14ac:dyDescent="0.4">
      <c r="A53" s="189" t="s">
        <v>2</v>
      </c>
      <c r="B53" s="190"/>
      <c r="C53" s="190"/>
      <c r="D53" s="190"/>
      <c r="E53" s="191">
        <f>E49+E50+E51+E52</f>
        <v>318266.22000000003</v>
      </c>
      <c r="F53" s="192">
        <f>F49+F50+F51+F52</f>
        <v>84278.75</v>
      </c>
      <c r="G53" s="193">
        <f>G49+G50+G51+G52</f>
        <v>187698</v>
      </c>
      <c r="H53" s="193">
        <f>H49+H50+H51+H52</f>
        <v>214846.97000000003</v>
      </c>
      <c r="I53" s="194">
        <f>I49+I50+I51+I52</f>
        <v>210436.69000000003</v>
      </c>
      <c r="J53" s="5"/>
    </row>
    <row r="54" spans="1:10" ht="18" x14ac:dyDescent="0.35">
      <c r="A54" s="79"/>
      <c r="B54" s="68"/>
      <c r="C54" s="68"/>
      <c r="D54" s="38"/>
      <c r="E54" s="38"/>
      <c r="F54" s="71"/>
      <c r="G54" s="81"/>
      <c r="H54" s="82"/>
      <c r="I54" s="82"/>
    </row>
    <row r="55" spans="1:10" ht="18" x14ac:dyDescent="0.35">
      <c r="A55" s="83"/>
      <c r="B55" s="84"/>
      <c r="C55" s="84"/>
      <c r="D55" s="85"/>
      <c r="E55" s="85"/>
      <c r="F55" s="82"/>
      <c r="G55" s="82"/>
      <c r="H55" s="82"/>
      <c r="I55" s="82"/>
    </row>
    <row r="56" spans="1:10" x14ac:dyDescent="0.2">
      <c r="A56" s="86"/>
      <c r="B56" s="86"/>
      <c r="C56" s="86"/>
      <c r="D56" s="86"/>
      <c r="E56" s="86"/>
      <c r="F56" s="86"/>
      <c r="G56" s="86"/>
      <c r="H56" s="86"/>
      <c r="I56" s="86"/>
    </row>
    <row r="57" spans="1:10" x14ac:dyDescent="0.2">
      <c r="A57" s="86"/>
      <c r="B57" s="86"/>
      <c r="C57" s="86"/>
      <c r="D57" s="86"/>
      <c r="E57" s="86"/>
      <c r="F57" s="86"/>
      <c r="G57" s="86"/>
      <c r="H57" s="86"/>
      <c r="I57" s="86"/>
    </row>
  </sheetData>
  <mergeCells count="15">
    <mergeCell ref="A2:D2"/>
    <mergeCell ref="E2:I2"/>
    <mergeCell ref="E3:I3"/>
    <mergeCell ref="E4:I4"/>
    <mergeCell ref="E5:I5"/>
    <mergeCell ref="H44:I44"/>
    <mergeCell ref="E46:E47"/>
    <mergeCell ref="F46:F47"/>
    <mergeCell ref="E7:I7"/>
    <mergeCell ref="H12:I12"/>
    <mergeCell ref="A33:I34"/>
    <mergeCell ref="A42:I42"/>
    <mergeCell ref="C28:E28"/>
    <mergeCell ref="C31:F31"/>
    <mergeCell ref="B32:F32"/>
  </mergeCells>
  <phoneticPr fontId="10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3" tint="0.59999389629810485"/>
  </sheetPr>
  <dimension ref="A1:J59"/>
  <sheetViews>
    <sheetView topLeftCell="A7" zoomScaleNormal="100" workbookViewId="0">
      <selection activeCell="B36" sqref="B36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7.285156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25</v>
      </c>
      <c r="B1" s="485"/>
      <c r="C1" s="485"/>
      <c r="D1" s="485"/>
      <c r="E1" s="486"/>
      <c r="F1" s="26"/>
    </row>
    <row r="2" spans="1:10" ht="19.5" x14ac:dyDescent="0.4">
      <c r="A2" s="534" t="s">
        <v>98</v>
      </c>
      <c r="B2" s="534"/>
      <c r="C2" s="534"/>
      <c r="D2" s="534"/>
      <c r="E2" s="540" t="s">
        <v>261</v>
      </c>
      <c r="F2" s="540"/>
      <c r="G2" s="540"/>
      <c r="H2" s="540"/>
      <c r="I2" s="540"/>
    </row>
    <row r="3" spans="1:10" ht="9.75" customHeight="1" x14ac:dyDescent="0.4">
      <c r="A3" s="15"/>
      <c r="B3" s="15"/>
      <c r="C3" s="15"/>
      <c r="D3" s="15"/>
      <c r="E3" s="528" t="s">
        <v>99</v>
      </c>
      <c r="F3" s="528"/>
      <c r="G3" s="528"/>
      <c r="H3" s="528"/>
      <c r="I3" s="528"/>
    </row>
    <row r="4" spans="1:10" ht="15.75" x14ac:dyDescent="0.25">
      <c r="A4" s="17" t="s">
        <v>26</v>
      </c>
      <c r="E4" s="538" t="s">
        <v>155</v>
      </c>
      <c r="F4" s="538"/>
      <c r="G4" s="538"/>
      <c r="H4" s="538"/>
      <c r="I4" s="538"/>
    </row>
    <row r="5" spans="1:10" ht="9.75" customHeight="1" x14ac:dyDescent="0.25">
      <c r="A5" s="17"/>
      <c r="E5" s="528" t="s">
        <v>99</v>
      </c>
      <c r="F5" s="528"/>
      <c r="G5" s="528"/>
      <c r="H5" s="528"/>
      <c r="I5" s="528"/>
    </row>
    <row r="6" spans="1:10" ht="19.5" x14ac:dyDescent="0.4">
      <c r="A6" s="18" t="s">
        <v>24</v>
      </c>
      <c r="E6" s="19" t="s">
        <v>156</v>
      </c>
      <c r="F6" s="20"/>
      <c r="G6" s="21" t="s">
        <v>36</v>
      </c>
      <c r="H6" s="22">
        <v>1122</v>
      </c>
    </row>
    <row r="7" spans="1:10" ht="7.5" customHeight="1" x14ac:dyDescent="0.4">
      <c r="A7" s="18"/>
      <c r="E7" s="528" t="s">
        <v>100</v>
      </c>
      <c r="F7" s="528"/>
      <c r="G7" s="528"/>
      <c r="H7" s="528"/>
      <c r="I7" s="528"/>
    </row>
    <row r="8" spans="1:10" ht="3.75" customHeight="1" x14ac:dyDescent="0.4">
      <c r="A8" s="18"/>
      <c r="E8" s="23"/>
      <c r="F8" s="23"/>
      <c r="G8" s="23"/>
      <c r="H8" s="21"/>
      <c r="I8" s="23"/>
    </row>
    <row r="9" spans="1:10" ht="32.2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4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24" t="s">
        <v>253</v>
      </c>
      <c r="I12" s="525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5"/>
      <c r="I13" s="156"/>
      <c r="J13" s="26"/>
    </row>
    <row r="14" spans="1:10" s="40" customFormat="1" ht="18.75" x14ac:dyDescent="0.4">
      <c r="A14" s="34" t="s">
        <v>264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15553000</v>
      </c>
      <c r="F15" s="128">
        <v>44259558</v>
      </c>
      <c r="G15" s="6">
        <f>H15+I15</f>
        <v>43285990.289999999</v>
      </c>
      <c r="H15" s="127">
        <v>41519065.939999998</v>
      </c>
      <c r="I15" s="127">
        <v>1766924.35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15973000</v>
      </c>
      <c r="F17" s="128">
        <v>44372871.93</v>
      </c>
      <c r="G17" s="6">
        <f>H17+I17</f>
        <v>43605727.449999996</v>
      </c>
      <c r="H17" s="127">
        <v>41519065.939999998</v>
      </c>
      <c r="I17" s="127">
        <v>2086661.51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7" t="s">
        <v>101</v>
      </c>
      <c r="D21" s="41"/>
      <c r="E21" s="41"/>
      <c r="F21" s="41"/>
      <c r="G21" s="158">
        <f>H21+I21</f>
        <v>0</v>
      </c>
      <c r="H21" s="159">
        <v>0</v>
      </c>
      <c r="I21" s="159">
        <v>0</v>
      </c>
      <c r="J21" s="42"/>
    </row>
    <row r="22" spans="1:10" s="153" customFormat="1" ht="18" x14ac:dyDescent="0.35">
      <c r="A22" s="41"/>
      <c r="B22" s="41"/>
      <c r="C22" s="157"/>
      <c r="D22" s="41"/>
      <c r="E22" s="41"/>
      <c r="F22" s="41"/>
      <c r="G22" s="158"/>
      <c r="H22" s="159"/>
      <c r="I22" s="159"/>
      <c r="J22" s="42"/>
    </row>
    <row r="23" spans="1:10" s="153" customFormat="1" ht="19.5" x14ac:dyDescent="0.4">
      <c r="A23" s="238" t="s">
        <v>102</v>
      </c>
      <c r="B23" s="238"/>
      <c r="C23" s="239"/>
      <c r="D23" s="238"/>
      <c r="E23" s="238"/>
      <c r="F23" s="238"/>
      <c r="G23" s="240">
        <f>G17-G15-G21</f>
        <v>319737.15999999642</v>
      </c>
      <c r="H23" s="240">
        <f>H17-H15-H21</f>
        <v>0</v>
      </c>
      <c r="I23" s="240">
        <f>I17-I15-I21</f>
        <v>319737.15999999992</v>
      </c>
      <c r="J23" s="160"/>
    </row>
    <row r="24" spans="1:10" s="153" customFormat="1" ht="15" x14ac:dyDescent="0.3">
      <c r="A24" s="219" t="s">
        <v>274</v>
      </c>
      <c r="B24" s="219"/>
      <c r="C24" s="219"/>
      <c r="D24" s="219"/>
      <c r="E24" s="219"/>
      <c r="F24" s="219"/>
      <c r="G24" s="241">
        <f>G23-G25</f>
        <v>150405.15999999642</v>
      </c>
      <c r="H24" s="207"/>
      <c r="I24" s="207"/>
      <c r="J24" s="13"/>
    </row>
    <row r="25" spans="1:10" s="153" customFormat="1" ht="15" x14ac:dyDescent="0.3">
      <c r="A25" s="219" t="s">
        <v>265</v>
      </c>
      <c r="B25" s="219"/>
      <c r="C25" s="219"/>
      <c r="D25" s="219"/>
      <c r="E25" s="219"/>
      <c r="F25" s="219"/>
      <c r="G25" s="241">
        <v>169332</v>
      </c>
      <c r="H25" s="207"/>
      <c r="I25" s="207"/>
      <c r="J25" s="13"/>
    </row>
    <row r="26" spans="1:10" s="153" customFormat="1" x14ac:dyDescent="0.2">
      <c r="A26" s="207"/>
      <c r="B26" s="207"/>
      <c r="C26" s="207"/>
      <c r="D26" s="207"/>
      <c r="E26" s="207"/>
      <c r="F26" s="207"/>
      <c r="G26" s="207"/>
      <c r="H26" s="195"/>
      <c r="I26" s="195"/>
      <c r="J26" s="13"/>
    </row>
    <row r="27" spans="1:10" s="153" customFormat="1" ht="16.5" x14ac:dyDescent="0.35">
      <c r="A27" s="242" t="s">
        <v>266</v>
      </c>
      <c r="B27" s="242" t="s">
        <v>267</v>
      </c>
      <c r="C27" s="242"/>
      <c r="D27" s="226"/>
      <c r="E27" s="226"/>
      <c r="F27" s="212"/>
      <c r="G27" s="240"/>
      <c r="H27" s="210"/>
      <c r="I27" s="243"/>
      <c r="J27" s="48"/>
    </row>
    <row r="28" spans="1:10" s="40" customFormat="1" ht="15" x14ac:dyDescent="0.3">
      <c r="A28" s="242"/>
      <c r="B28" s="242"/>
      <c r="C28" s="531" t="s">
        <v>27</v>
      </c>
      <c r="D28" s="531"/>
      <c r="E28" s="531"/>
      <c r="F28" s="212"/>
      <c r="G28" s="244">
        <f>G29+G30</f>
        <v>150405.16</v>
      </c>
      <c r="H28" s="210"/>
      <c r="I28" s="243"/>
    </row>
    <row r="29" spans="1:10" s="40" customFormat="1" ht="18.75" x14ac:dyDescent="0.4">
      <c r="A29" s="245"/>
      <c r="B29" s="245"/>
      <c r="C29" s="246"/>
      <c r="D29" s="247"/>
      <c r="E29" s="248" t="s">
        <v>275</v>
      </c>
      <c r="F29" s="249" t="s">
        <v>6</v>
      </c>
      <c r="G29" s="250">
        <v>15000</v>
      </c>
      <c r="H29" s="210"/>
      <c r="I29" s="243"/>
    </row>
    <row r="30" spans="1:10" s="40" customFormat="1" ht="18.75" x14ac:dyDescent="0.4">
      <c r="A30" s="245"/>
      <c r="B30" s="245"/>
      <c r="C30" s="251"/>
      <c r="D30" s="247"/>
      <c r="E30" s="252"/>
      <c r="F30" s="249" t="s">
        <v>7</v>
      </c>
      <c r="G30" s="250">
        <v>135405.16</v>
      </c>
      <c r="H30" s="210"/>
      <c r="I30" s="243"/>
    </row>
    <row r="31" spans="1:10" s="40" customFormat="1" ht="20.25" customHeight="1" x14ac:dyDescent="0.4">
      <c r="A31" s="245"/>
      <c r="B31" s="253"/>
      <c r="C31" s="532" t="s">
        <v>276</v>
      </c>
      <c r="D31" s="532"/>
      <c r="E31" s="532"/>
      <c r="F31" s="532"/>
      <c r="G31" s="244">
        <f>G25</f>
        <v>169332</v>
      </c>
      <c r="H31" s="210"/>
      <c r="I31" s="243"/>
    </row>
    <row r="32" spans="1:10" s="40" customFormat="1" ht="20.25" customHeight="1" x14ac:dyDescent="0.3">
      <c r="A32" s="254"/>
      <c r="B32" s="533" t="s">
        <v>339</v>
      </c>
      <c r="C32" s="533"/>
      <c r="D32" s="533"/>
      <c r="E32" s="533"/>
      <c r="F32" s="533"/>
      <c r="G32" s="255">
        <v>169332</v>
      </c>
      <c r="H32" s="256"/>
      <c r="I32" s="256"/>
    </row>
    <row r="33" spans="1:10" s="153" customFormat="1" x14ac:dyDescent="0.2">
      <c r="A33" s="545" t="s">
        <v>310</v>
      </c>
      <c r="B33" s="545"/>
      <c r="C33" s="545"/>
      <c r="D33" s="545"/>
      <c r="E33" s="545"/>
      <c r="F33" s="545"/>
      <c r="G33" s="545"/>
      <c r="H33" s="545"/>
      <c r="I33" s="545"/>
      <c r="J33" s="161"/>
    </row>
    <row r="34" spans="1:10" s="153" customFormat="1" x14ac:dyDescent="0.2">
      <c r="A34" s="545"/>
      <c r="B34" s="545"/>
      <c r="C34" s="545"/>
      <c r="D34" s="545"/>
      <c r="E34" s="545"/>
      <c r="F34" s="545"/>
      <c r="G34" s="545"/>
      <c r="H34" s="545"/>
      <c r="I34" s="545"/>
      <c r="J34" s="161"/>
    </row>
    <row r="35" spans="1:10" s="153" customFormat="1" x14ac:dyDescent="0.2">
      <c r="A35" s="545"/>
      <c r="B35" s="545"/>
      <c r="C35" s="545"/>
      <c r="D35" s="545"/>
      <c r="E35" s="545"/>
      <c r="F35" s="545"/>
      <c r="G35" s="545"/>
      <c r="H35" s="545"/>
      <c r="I35" s="545"/>
      <c r="J35" s="161"/>
    </row>
    <row r="36" spans="1:10" s="153" customFormat="1" ht="15" customHeight="1" x14ac:dyDescent="0.4">
      <c r="A36" s="34" t="s">
        <v>268</v>
      </c>
      <c r="B36" s="34" t="s">
        <v>30</v>
      </c>
      <c r="C36" s="34"/>
      <c r="D36" s="56"/>
      <c r="E36" s="38"/>
      <c r="F36" s="3"/>
      <c r="G36" s="57"/>
      <c r="H36" s="50"/>
      <c r="I36" s="50"/>
      <c r="J36" s="161"/>
    </row>
    <row r="37" spans="1:10" s="153" customFormat="1" ht="18.75" x14ac:dyDescent="0.4">
      <c r="A37" s="34"/>
      <c r="B37" s="34"/>
      <c r="C37" s="34"/>
      <c r="D37" s="56"/>
      <c r="E37" s="13"/>
      <c r="F37" s="58" t="s">
        <v>105</v>
      </c>
      <c r="G37" s="154" t="s">
        <v>0</v>
      </c>
      <c r="H37" s="30"/>
      <c r="I37" s="60" t="s">
        <v>106</v>
      </c>
      <c r="J37" s="5"/>
    </row>
    <row r="38" spans="1:10" s="153" customFormat="1" ht="16.5" x14ac:dyDescent="0.35">
      <c r="A38" s="162" t="s">
        <v>31</v>
      </c>
      <c r="B38" s="62"/>
      <c r="C38" s="2"/>
      <c r="D38" s="62"/>
      <c r="E38" s="38"/>
      <c r="F38" s="163">
        <v>0</v>
      </c>
      <c r="G38" s="163">
        <v>0</v>
      </c>
      <c r="H38" s="129"/>
      <c r="I38" s="64" t="s">
        <v>206</v>
      </c>
      <c r="J38" s="5"/>
    </row>
    <row r="39" spans="1:10" s="153" customFormat="1" ht="16.5" x14ac:dyDescent="0.35">
      <c r="A39" s="162" t="s">
        <v>107</v>
      </c>
      <c r="B39" s="62"/>
      <c r="C39" s="2"/>
      <c r="D39" s="65"/>
      <c r="E39" s="65"/>
      <c r="F39" s="163">
        <v>1264000</v>
      </c>
      <c r="G39" s="163">
        <v>1264000</v>
      </c>
      <c r="H39" s="129"/>
      <c r="I39" s="64">
        <f>G39/F39</f>
        <v>1</v>
      </c>
      <c r="J39" s="5"/>
    </row>
    <row r="40" spans="1:10" s="153" customFormat="1" ht="16.5" x14ac:dyDescent="0.35">
      <c r="A40" s="162" t="s">
        <v>108</v>
      </c>
      <c r="B40" s="62"/>
      <c r="C40" s="2"/>
      <c r="D40" s="65"/>
      <c r="E40" s="65"/>
      <c r="F40" s="163">
        <v>0</v>
      </c>
      <c r="G40" s="163">
        <v>0</v>
      </c>
      <c r="H40" s="129"/>
      <c r="I40" s="64" t="s">
        <v>206</v>
      </c>
      <c r="J40" s="5"/>
    </row>
    <row r="41" spans="1:10" s="153" customFormat="1" ht="16.5" x14ac:dyDescent="0.35">
      <c r="A41" s="162" t="s">
        <v>202</v>
      </c>
      <c r="B41" s="62"/>
      <c r="C41" s="2"/>
      <c r="D41" s="38"/>
      <c r="E41" s="38"/>
      <c r="F41" s="163">
        <v>1015000</v>
      </c>
      <c r="G41" s="163">
        <v>1015000</v>
      </c>
      <c r="H41" s="129"/>
      <c r="I41" s="64">
        <f>G41/F41</f>
        <v>1</v>
      </c>
      <c r="J41" s="5"/>
    </row>
    <row r="42" spans="1:10" s="153" customFormat="1" ht="16.5" x14ac:dyDescent="0.35">
      <c r="A42" s="162" t="s">
        <v>269</v>
      </c>
      <c r="B42" s="37"/>
      <c r="C42" s="37"/>
      <c r="D42" s="30"/>
      <c r="E42" s="30" t="s">
        <v>270</v>
      </c>
      <c r="F42" s="163">
        <v>0</v>
      </c>
      <c r="G42" s="163">
        <v>0</v>
      </c>
      <c r="H42" s="129"/>
      <c r="I42" s="164" t="s">
        <v>206</v>
      </c>
      <c r="J42" s="5"/>
    </row>
    <row r="43" spans="1:10" s="153" customFormat="1" x14ac:dyDescent="0.2">
      <c r="A43" s="530"/>
      <c r="B43" s="530"/>
      <c r="C43" s="530"/>
      <c r="D43" s="530"/>
      <c r="E43" s="530"/>
      <c r="F43" s="530"/>
      <c r="G43" s="530"/>
      <c r="H43" s="530"/>
      <c r="I43" s="530"/>
      <c r="J43" s="5"/>
    </row>
    <row r="44" spans="1:10" s="153" customFormat="1" x14ac:dyDescent="0.2">
      <c r="A44" s="152"/>
      <c r="B44" s="152"/>
      <c r="C44" s="152"/>
      <c r="D44" s="152"/>
      <c r="E44" s="152"/>
      <c r="F44" s="152"/>
      <c r="G44" s="152"/>
      <c r="H44" s="152"/>
      <c r="I44" s="152"/>
      <c r="J44" s="5"/>
    </row>
    <row r="45" spans="1:10" s="153" customFormat="1" ht="19.5" thickBot="1" x14ac:dyDescent="0.45">
      <c r="A45" s="34" t="s">
        <v>271</v>
      </c>
      <c r="B45" s="34" t="s">
        <v>12</v>
      </c>
      <c r="C45" s="36"/>
      <c r="D45" s="38"/>
      <c r="E45" s="38"/>
      <c r="F45" s="71"/>
      <c r="G45" s="72"/>
      <c r="H45" s="524" t="s">
        <v>109</v>
      </c>
      <c r="I45" s="525"/>
      <c r="J45" s="5"/>
    </row>
    <row r="46" spans="1:10" s="153" customFormat="1" ht="18" x14ac:dyDescent="0.35">
      <c r="A46" s="165"/>
      <c r="B46" s="166"/>
      <c r="C46" s="167"/>
      <c r="D46" s="166"/>
      <c r="E46" s="168" t="s">
        <v>290</v>
      </c>
      <c r="F46" s="169" t="s">
        <v>9</v>
      </c>
      <c r="G46" s="169" t="s">
        <v>10</v>
      </c>
      <c r="H46" s="170" t="s">
        <v>13</v>
      </c>
      <c r="I46" s="171" t="s">
        <v>110</v>
      </c>
      <c r="J46" s="5"/>
    </row>
    <row r="47" spans="1:10" s="153" customFormat="1" x14ac:dyDescent="0.2">
      <c r="A47" s="172"/>
      <c r="B47" s="173"/>
      <c r="C47" s="173"/>
      <c r="D47" s="173"/>
      <c r="E47" s="526"/>
      <c r="F47" s="527"/>
      <c r="G47" s="116"/>
      <c r="H47" s="117">
        <v>42004</v>
      </c>
      <c r="I47" s="174">
        <v>42004</v>
      </c>
      <c r="J47" s="5"/>
    </row>
    <row r="48" spans="1:10" s="153" customFormat="1" x14ac:dyDescent="0.2">
      <c r="A48" s="172"/>
      <c r="B48" s="173"/>
      <c r="C48" s="173"/>
      <c r="D48" s="173"/>
      <c r="E48" s="526"/>
      <c r="F48" s="527"/>
      <c r="G48" s="119"/>
      <c r="H48" s="119"/>
      <c r="I48" s="175"/>
      <c r="J48" s="5"/>
    </row>
    <row r="49" spans="1:10" s="153" customFormat="1" ht="13.5" thickBot="1" x14ac:dyDescent="0.25">
      <c r="A49" s="176"/>
      <c r="B49" s="177"/>
      <c r="C49" s="177"/>
      <c r="D49" s="177"/>
      <c r="E49" s="178"/>
      <c r="F49" s="179"/>
      <c r="G49" s="179"/>
      <c r="H49" s="179"/>
      <c r="I49" s="180"/>
      <c r="J49" s="5"/>
    </row>
    <row r="50" spans="1:10" s="153" customFormat="1" ht="13.5" thickTop="1" x14ac:dyDescent="0.2">
      <c r="A50" s="181"/>
      <c r="B50" s="74"/>
      <c r="C50" s="74" t="s">
        <v>6</v>
      </c>
      <c r="D50" s="74"/>
      <c r="E50" s="182">
        <v>140171.13</v>
      </c>
      <c r="F50" s="183">
        <v>15000</v>
      </c>
      <c r="G50" s="75">
        <v>11000</v>
      </c>
      <c r="H50" s="75">
        <f>E50+F50-G50</f>
        <v>144171.13</v>
      </c>
      <c r="I50" s="184">
        <f>H50</f>
        <v>144171.13</v>
      </c>
      <c r="J50" s="5"/>
    </row>
    <row r="51" spans="1:10" s="153" customFormat="1" x14ac:dyDescent="0.2">
      <c r="A51" s="185"/>
      <c r="B51" s="77"/>
      <c r="C51" s="77" t="s">
        <v>8</v>
      </c>
      <c r="D51" s="77"/>
      <c r="E51" s="186">
        <v>127606.75999999995</v>
      </c>
      <c r="F51" s="187">
        <v>206288.23</v>
      </c>
      <c r="G51" s="78">
        <v>263292</v>
      </c>
      <c r="H51" s="78">
        <f>E51+F51-G51</f>
        <v>70602.989999999991</v>
      </c>
      <c r="I51" s="188">
        <v>64338.28</v>
      </c>
      <c r="J51" s="5"/>
    </row>
    <row r="52" spans="1:10" s="153" customFormat="1" x14ac:dyDescent="0.2">
      <c r="A52" s="185"/>
      <c r="B52" s="77"/>
      <c r="C52" s="77" t="s">
        <v>7</v>
      </c>
      <c r="D52" s="77"/>
      <c r="E52" s="186">
        <v>712845.15999999992</v>
      </c>
      <c r="F52" s="187">
        <f>198447.98+19000</f>
        <v>217447.98</v>
      </c>
      <c r="G52" s="78">
        <v>177472</v>
      </c>
      <c r="H52" s="78">
        <f>E52+F52-G52</f>
        <v>752821.1399999999</v>
      </c>
      <c r="I52" s="188">
        <f t="shared" ref="I52:I53" si="0">H52</f>
        <v>752821.1399999999</v>
      </c>
      <c r="J52" s="5"/>
    </row>
    <row r="53" spans="1:10" x14ac:dyDescent="0.2">
      <c r="A53" s="185"/>
      <c r="B53" s="77"/>
      <c r="C53" s="77" t="s">
        <v>15</v>
      </c>
      <c r="D53" s="77"/>
      <c r="E53" s="186">
        <v>336974.44999999995</v>
      </c>
      <c r="F53" s="187">
        <v>1336663</v>
      </c>
      <c r="G53" s="78">
        <v>1415300</v>
      </c>
      <c r="H53" s="78">
        <f>E53+F53-G53</f>
        <v>258337.44999999995</v>
      </c>
      <c r="I53" s="188">
        <f t="shared" si="0"/>
        <v>258337.44999999995</v>
      </c>
    </row>
    <row r="54" spans="1:10" ht="18.75" thickBot="1" x14ac:dyDescent="0.4">
      <c r="A54" s="189" t="s">
        <v>2</v>
      </c>
      <c r="B54" s="190"/>
      <c r="C54" s="190"/>
      <c r="D54" s="190"/>
      <c r="E54" s="191">
        <f>E50+E51+E52+E53</f>
        <v>1317597.4999999998</v>
      </c>
      <c r="F54" s="192">
        <f>F50+F51+F52+F53</f>
        <v>1775399.21</v>
      </c>
      <c r="G54" s="193">
        <f>G50+G51+G52+G53</f>
        <v>1867064</v>
      </c>
      <c r="H54" s="193">
        <f>H50+H51+H52+H53</f>
        <v>1225932.71</v>
      </c>
      <c r="I54" s="194">
        <f>I50+I51+I52+I53</f>
        <v>1219668</v>
      </c>
    </row>
    <row r="55" spans="1:10" ht="18" x14ac:dyDescent="0.35">
      <c r="A55" s="79"/>
      <c r="B55" s="68"/>
      <c r="C55" s="68"/>
      <c r="D55" s="38"/>
      <c r="E55" s="38"/>
      <c r="F55" s="71"/>
      <c r="G55" s="72"/>
      <c r="H55" s="80"/>
      <c r="I55" s="80"/>
    </row>
    <row r="56" spans="1:10" ht="18" x14ac:dyDescent="0.35">
      <c r="A56" s="79"/>
      <c r="B56" s="68"/>
      <c r="C56" s="68"/>
      <c r="D56" s="38"/>
      <c r="E56" s="38"/>
      <c r="F56" s="71"/>
      <c r="G56" s="81"/>
      <c r="H56" s="82"/>
      <c r="I56" s="82"/>
    </row>
    <row r="57" spans="1:10" ht="18" x14ac:dyDescent="0.35">
      <c r="A57" s="83"/>
      <c r="B57" s="84"/>
      <c r="C57" s="84"/>
      <c r="D57" s="85"/>
      <c r="E57" s="85"/>
      <c r="F57" s="82"/>
      <c r="G57" s="82"/>
      <c r="H57" s="82"/>
      <c r="I57" s="82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  <row r="59" spans="1:10" x14ac:dyDescent="0.2">
      <c r="A59" s="86"/>
      <c r="B59" s="86"/>
      <c r="C59" s="86"/>
      <c r="D59" s="86"/>
      <c r="E59" s="86"/>
      <c r="F59" s="86"/>
      <c r="G59" s="86"/>
      <c r="H59" s="86"/>
      <c r="I59" s="86"/>
    </row>
  </sheetData>
  <mergeCells count="15">
    <mergeCell ref="A2:D2"/>
    <mergeCell ref="E2:I2"/>
    <mergeCell ref="E3:I3"/>
    <mergeCell ref="E4:I4"/>
    <mergeCell ref="H45:I45"/>
    <mergeCell ref="A33:I35"/>
    <mergeCell ref="F47:F48"/>
    <mergeCell ref="E5:I5"/>
    <mergeCell ref="E7:I7"/>
    <mergeCell ref="H12:I12"/>
    <mergeCell ref="A43:I43"/>
    <mergeCell ref="E47:E48"/>
    <mergeCell ref="C28:E28"/>
    <mergeCell ref="C31:F31"/>
    <mergeCell ref="B32:F32"/>
  </mergeCells>
  <phoneticPr fontId="10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3" tint="0.59999389629810485"/>
  </sheetPr>
  <dimension ref="A1:J57"/>
  <sheetViews>
    <sheetView topLeftCell="A13" zoomScaleNormal="100" workbookViewId="0">
      <selection activeCell="B36" sqref="B36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7.285156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25</v>
      </c>
      <c r="B1" s="485"/>
      <c r="C1" s="485"/>
      <c r="D1" s="485"/>
      <c r="E1" s="486"/>
      <c r="F1" s="26"/>
    </row>
    <row r="2" spans="1:10" ht="19.5" x14ac:dyDescent="0.4">
      <c r="A2" s="534" t="s">
        <v>98</v>
      </c>
      <c r="B2" s="534"/>
      <c r="C2" s="534"/>
      <c r="D2" s="534"/>
      <c r="E2" s="540" t="s">
        <v>296</v>
      </c>
      <c r="F2" s="540"/>
      <c r="G2" s="540"/>
      <c r="H2" s="540"/>
      <c r="I2" s="540"/>
    </row>
    <row r="3" spans="1:10" ht="9.75" customHeight="1" x14ac:dyDescent="0.4">
      <c r="A3" s="15"/>
      <c r="B3" s="15"/>
      <c r="C3" s="15"/>
      <c r="D3" s="15"/>
      <c r="E3" s="528" t="s">
        <v>99</v>
      </c>
      <c r="F3" s="528"/>
      <c r="G3" s="528"/>
      <c r="H3" s="528"/>
      <c r="I3" s="528"/>
    </row>
    <row r="4" spans="1:10" ht="15.75" x14ac:dyDescent="0.25">
      <c r="A4" s="17" t="s">
        <v>26</v>
      </c>
      <c r="E4" s="538" t="s">
        <v>157</v>
      </c>
      <c r="F4" s="538"/>
      <c r="G4" s="538"/>
      <c r="H4" s="538"/>
      <c r="I4" s="538"/>
    </row>
    <row r="5" spans="1:10" ht="9.75" customHeight="1" x14ac:dyDescent="0.25">
      <c r="A5" s="17"/>
      <c r="E5" s="528" t="s">
        <v>99</v>
      </c>
      <c r="F5" s="528"/>
      <c r="G5" s="528"/>
      <c r="H5" s="528"/>
      <c r="I5" s="528"/>
    </row>
    <row r="6" spans="1:10" ht="19.5" x14ac:dyDescent="0.4">
      <c r="A6" s="18" t="s">
        <v>24</v>
      </c>
      <c r="E6" s="19" t="s">
        <v>158</v>
      </c>
      <c r="F6" s="20"/>
      <c r="G6" s="21" t="s">
        <v>36</v>
      </c>
      <c r="H6" s="22">
        <v>1123</v>
      </c>
    </row>
    <row r="7" spans="1:10" ht="7.5" customHeight="1" x14ac:dyDescent="0.4">
      <c r="A7" s="18"/>
      <c r="E7" s="528" t="s">
        <v>100</v>
      </c>
      <c r="F7" s="528"/>
      <c r="G7" s="528"/>
      <c r="H7" s="528"/>
      <c r="I7" s="528"/>
    </row>
    <row r="8" spans="1:10" ht="4.5" customHeight="1" x14ac:dyDescent="0.4">
      <c r="A8" s="18"/>
      <c r="E8" s="23"/>
      <c r="F8" s="23"/>
      <c r="G8" s="23"/>
      <c r="H8" s="21"/>
      <c r="I8" s="23"/>
    </row>
    <row r="9" spans="1:10" ht="36.7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4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24" t="s">
        <v>253</v>
      </c>
      <c r="I12" s="525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5"/>
      <c r="I13" s="156"/>
      <c r="J13" s="26"/>
    </row>
    <row r="14" spans="1:10" s="40" customFormat="1" ht="18.75" x14ac:dyDescent="0.4">
      <c r="A14" s="34" t="s">
        <v>264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15706000</v>
      </c>
      <c r="F15" s="128">
        <v>45801266.82</v>
      </c>
      <c r="G15" s="6">
        <f>H15+I15</f>
        <v>45801266.82</v>
      </c>
      <c r="H15" s="127">
        <v>43102647.950000003</v>
      </c>
      <c r="I15" s="127">
        <v>2698618.87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15800000</v>
      </c>
      <c r="F17" s="128">
        <v>45560052.399999999</v>
      </c>
      <c r="G17" s="6">
        <f>H17+I17</f>
        <v>45882938.75</v>
      </c>
      <c r="H17" s="127">
        <v>43096752.890000001</v>
      </c>
      <c r="I17" s="127">
        <v>2786185.86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7" t="s">
        <v>101</v>
      </c>
      <c r="D21" s="41"/>
      <c r="E21" s="41"/>
      <c r="F21" s="41"/>
      <c r="G21" s="158">
        <f>H21+I21</f>
        <v>0</v>
      </c>
      <c r="H21" s="159">
        <v>0</v>
      </c>
      <c r="I21" s="159">
        <v>0</v>
      </c>
      <c r="J21" s="42"/>
    </row>
    <row r="22" spans="1:10" s="153" customFormat="1" ht="18" x14ac:dyDescent="0.35">
      <c r="A22" s="41"/>
      <c r="B22" s="41"/>
      <c r="C22" s="157"/>
      <c r="D22" s="41"/>
      <c r="E22" s="41"/>
      <c r="F22" s="41"/>
      <c r="G22" s="158"/>
      <c r="H22" s="159"/>
      <c r="I22" s="159"/>
      <c r="J22" s="42"/>
    </row>
    <row r="23" spans="1:10" s="153" customFormat="1" ht="19.5" x14ac:dyDescent="0.4">
      <c r="A23" s="238" t="s">
        <v>102</v>
      </c>
      <c r="B23" s="238"/>
      <c r="C23" s="239"/>
      <c r="D23" s="238"/>
      <c r="E23" s="238"/>
      <c r="F23" s="238"/>
      <c r="G23" s="240">
        <f>G17-G15-G21</f>
        <v>81671.929999999702</v>
      </c>
      <c r="H23" s="240">
        <f>H17-H15-H21</f>
        <v>-5895.0600000023842</v>
      </c>
      <c r="I23" s="240">
        <f>I17-I15-I21</f>
        <v>87566.989999999758</v>
      </c>
      <c r="J23" s="160"/>
    </row>
    <row r="24" spans="1:10" s="153" customFormat="1" ht="15" x14ac:dyDescent="0.3">
      <c r="A24" s="219" t="s">
        <v>274</v>
      </c>
      <c r="B24" s="219"/>
      <c r="C24" s="219"/>
      <c r="D24" s="219"/>
      <c r="E24" s="219"/>
      <c r="F24" s="219"/>
      <c r="G24" s="241">
        <f>G23-G25</f>
        <v>72179.929999999702</v>
      </c>
      <c r="H24" s="207"/>
      <c r="I24" s="207"/>
      <c r="J24" s="13"/>
    </row>
    <row r="25" spans="1:10" s="153" customFormat="1" ht="15" x14ac:dyDescent="0.3">
      <c r="A25" s="219" t="s">
        <v>265</v>
      </c>
      <c r="B25" s="219"/>
      <c r="C25" s="219"/>
      <c r="D25" s="219"/>
      <c r="E25" s="219"/>
      <c r="F25" s="219"/>
      <c r="G25" s="241">
        <v>9492</v>
      </c>
      <c r="H25" s="207"/>
      <c r="I25" s="207"/>
      <c r="J25" s="13"/>
    </row>
    <row r="26" spans="1:10" s="153" customFormat="1" x14ac:dyDescent="0.2">
      <c r="A26" s="207"/>
      <c r="B26" s="207"/>
      <c r="C26" s="207"/>
      <c r="D26" s="207"/>
      <c r="E26" s="207"/>
      <c r="F26" s="207"/>
      <c r="G26" s="207"/>
      <c r="H26" s="195"/>
      <c r="I26" s="195"/>
      <c r="J26" s="13"/>
    </row>
    <row r="27" spans="1:10" s="153" customFormat="1" ht="16.5" x14ac:dyDescent="0.35">
      <c r="A27" s="242" t="s">
        <v>266</v>
      </c>
      <c r="B27" s="242" t="s">
        <v>267</v>
      </c>
      <c r="C27" s="242"/>
      <c r="D27" s="226"/>
      <c r="E27" s="226"/>
      <c r="F27" s="212"/>
      <c r="G27" s="240"/>
      <c r="H27" s="210"/>
      <c r="I27" s="243"/>
      <c r="J27" s="48"/>
    </row>
    <row r="28" spans="1:10" s="40" customFormat="1" ht="15" x14ac:dyDescent="0.3">
      <c r="A28" s="242"/>
      <c r="B28" s="242"/>
      <c r="C28" s="531" t="s">
        <v>27</v>
      </c>
      <c r="D28" s="531"/>
      <c r="E28" s="531"/>
      <c r="F28" s="212"/>
      <c r="G28" s="244">
        <f>G29+G30</f>
        <v>0</v>
      </c>
      <c r="H28" s="210"/>
      <c r="I28" s="243"/>
    </row>
    <row r="29" spans="1:10" s="40" customFormat="1" ht="18.75" x14ac:dyDescent="0.4">
      <c r="A29" s="245"/>
      <c r="B29" s="245"/>
      <c r="C29" s="246"/>
      <c r="D29" s="247"/>
      <c r="E29" s="248" t="s">
        <v>275</v>
      </c>
      <c r="F29" s="249" t="s">
        <v>6</v>
      </c>
      <c r="G29" s="250">
        <v>0</v>
      </c>
      <c r="H29" s="210"/>
      <c r="I29" s="243"/>
    </row>
    <row r="30" spans="1:10" s="40" customFormat="1" ht="18.75" x14ac:dyDescent="0.4">
      <c r="A30" s="245"/>
      <c r="B30" s="245"/>
      <c r="C30" s="251"/>
      <c r="D30" s="247"/>
      <c r="E30" s="252"/>
      <c r="F30" s="249" t="s">
        <v>7</v>
      </c>
      <c r="G30" s="250">
        <v>0</v>
      </c>
      <c r="H30" s="210"/>
      <c r="I30" s="243"/>
    </row>
    <row r="31" spans="1:10" s="40" customFormat="1" ht="20.25" customHeight="1" x14ac:dyDescent="0.4">
      <c r="A31" s="245"/>
      <c r="B31" s="253"/>
      <c r="C31" s="532" t="s">
        <v>276</v>
      </c>
      <c r="D31" s="532"/>
      <c r="E31" s="532"/>
      <c r="F31" s="532"/>
      <c r="G31" s="244">
        <f>G25</f>
        <v>9492</v>
      </c>
      <c r="H31" s="210"/>
      <c r="I31" s="243"/>
    </row>
    <row r="32" spans="1:10" s="40" customFormat="1" ht="20.25" customHeight="1" x14ac:dyDescent="0.3">
      <c r="A32" s="254"/>
      <c r="B32" s="533" t="s">
        <v>339</v>
      </c>
      <c r="C32" s="533"/>
      <c r="D32" s="533"/>
      <c r="E32" s="533"/>
      <c r="F32" s="533"/>
      <c r="G32" s="255">
        <v>-3848450.59</v>
      </c>
      <c r="H32" s="256"/>
      <c r="I32" s="256"/>
    </row>
    <row r="33" spans="1:10" s="40" customFormat="1" ht="12.75" customHeight="1" x14ac:dyDescent="0.2">
      <c r="A33" s="547" t="s">
        <v>311</v>
      </c>
      <c r="B33" s="547"/>
      <c r="C33" s="547"/>
      <c r="D33" s="547"/>
      <c r="E33" s="547"/>
      <c r="F33" s="547"/>
      <c r="G33" s="547"/>
      <c r="H33" s="547"/>
      <c r="I33" s="547"/>
    </row>
    <row r="34" spans="1:10" s="40" customFormat="1" ht="42.75" customHeight="1" x14ac:dyDescent="0.2">
      <c r="A34" s="547"/>
      <c r="B34" s="547"/>
      <c r="C34" s="547"/>
      <c r="D34" s="547"/>
      <c r="E34" s="547"/>
      <c r="F34" s="547"/>
      <c r="G34" s="547"/>
      <c r="H34" s="547"/>
      <c r="I34" s="547"/>
    </row>
    <row r="35" spans="1:10" s="153" customFormat="1" ht="19.5" x14ac:dyDescent="0.4">
      <c r="A35" s="34" t="s">
        <v>268</v>
      </c>
      <c r="B35" s="34" t="s">
        <v>30</v>
      </c>
      <c r="C35" s="34"/>
      <c r="D35" s="56"/>
      <c r="E35" s="38"/>
      <c r="F35" s="3"/>
      <c r="G35" s="57"/>
      <c r="H35" s="50"/>
      <c r="I35" s="50"/>
      <c r="J35" s="161"/>
    </row>
    <row r="36" spans="1:10" s="153" customFormat="1" ht="18.75" x14ac:dyDescent="0.4">
      <c r="A36" s="34"/>
      <c r="B36" s="34"/>
      <c r="C36" s="34"/>
      <c r="D36" s="56"/>
      <c r="E36" s="13"/>
      <c r="F36" s="58" t="s">
        <v>105</v>
      </c>
      <c r="G36" s="154" t="s">
        <v>0</v>
      </c>
      <c r="H36" s="30"/>
      <c r="I36" s="60" t="s">
        <v>106</v>
      </c>
      <c r="J36" s="161"/>
    </row>
    <row r="37" spans="1:10" s="153" customFormat="1" ht="15" customHeight="1" x14ac:dyDescent="0.35">
      <c r="A37" s="162" t="s">
        <v>31</v>
      </c>
      <c r="B37" s="62"/>
      <c r="C37" s="2"/>
      <c r="D37" s="62"/>
      <c r="E37" s="38"/>
      <c r="F37" s="163">
        <v>74500</v>
      </c>
      <c r="G37" s="163">
        <v>72500</v>
      </c>
      <c r="H37" s="129"/>
      <c r="I37" s="64">
        <f>G37/F37</f>
        <v>0.97315436241610742</v>
      </c>
      <c r="J37" s="161"/>
    </row>
    <row r="38" spans="1:10" s="153" customFormat="1" ht="16.5" x14ac:dyDescent="0.35">
      <c r="A38" s="162" t="s">
        <v>107</v>
      </c>
      <c r="B38" s="62"/>
      <c r="C38" s="2"/>
      <c r="D38" s="65"/>
      <c r="E38" s="65"/>
      <c r="F38" s="163">
        <v>1791000</v>
      </c>
      <c r="G38" s="163">
        <v>1791000</v>
      </c>
      <c r="H38" s="129"/>
      <c r="I38" s="64">
        <f>G38/F38</f>
        <v>1</v>
      </c>
      <c r="J38" s="5"/>
    </row>
    <row r="39" spans="1:10" s="153" customFormat="1" ht="16.5" x14ac:dyDescent="0.35">
      <c r="A39" s="162" t="s">
        <v>108</v>
      </c>
      <c r="B39" s="62"/>
      <c r="C39" s="2"/>
      <c r="D39" s="65"/>
      <c r="E39" s="65"/>
      <c r="F39" s="163">
        <v>0</v>
      </c>
      <c r="G39" s="163">
        <v>0</v>
      </c>
      <c r="H39" s="129"/>
      <c r="I39" s="64" t="s">
        <v>206</v>
      </c>
      <c r="J39" s="5"/>
    </row>
    <row r="40" spans="1:10" s="153" customFormat="1" ht="16.5" x14ac:dyDescent="0.35">
      <c r="A40" s="162" t="s">
        <v>202</v>
      </c>
      <c r="B40" s="62"/>
      <c r="C40" s="2"/>
      <c r="D40" s="38"/>
      <c r="E40" s="38"/>
      <c r="F40" s="163">
        <v>1436000</v>
      </c>
      <c r="G40" s="163">
        <v>1436000</v>
      </c>
      <c r="H40" s="129"/>
      <c r="I40" s="64">
        <f>G40/F40</f>
        <v>1</v>
      </c>
      <c r="J40" s="5"/>
    </row>
    <row r="41" spans="1:10" s="153" customFormat="1" ht="16.5" x14ac:dyDescent="0.35">
      <c r="A41" s="162" t="s">
        <v>269</v>
      </c>
      <c r="B41" s="37"/>
      <c r="C41" s="37"/>
      <c r="D41" s="30"/>
      <c r="E41" s="30" t="s">
        <v>270</v>
      </c>
      <c r="F41" s="163">
        <v>0</v>
      </c>
      <c r="G41" s="163">
        <v>0</v>
      </c>
      <c r="H41" s="129"/>
      <c r="I41" s="164" t="s">
        <v>206</v>
      </c>
      <c r="J41" s="5"/>
    </row>
    <row r="42" spans="1:10" s="153" customFormat="1" ht="17.25" customHeight="1" x14ac:dyDescent="0.2">
      <c r="A42" s="543"/>
      <c r="B42" s="543"/>
      <c r="C42" s="543"/>
      <c r="D42" s="543"/>
      <c r="E42" s="543"/>
      <c r="F42" s="543"/>
      <c r="G42" s="543"/>
      <c r="H42" s="543"/>
      <c r="I42" s="543"/>
      <c r="J42" s="5"/>
    </row>
    <row r="43" spans="1:10" s="153" customFormat="1" x14ac:dyDescent="0.2">
      <c r="A43" s="152"/>
      <c r="B43" s="152"/>
      <c r="C43" s="152"/>
      <c r="D43" s="152"/>
      <c r="E43" s="152"/>
      <c r="F43" s="152"/>
      <c r="G43" s="152"/>
      <c r="H43" s="152"/>
      <c r="I43" s="152"/>
      <c r="J43" s="5"/>
    </row>
    <row r="44" spans="1:10" s="153" customFormat="1" ht="19.5" thickBot="1" x14ac:dyDescent="0.45">
      <c r="A44" s="34" t="s">
        <v>271</v>
      </c>
      <c r="B44" s="34" t="s">
        <v>12</v>
      </c>
      <c r="C44" s="36"/>
      <c r="D44" s="38"/>
      <c r="E44" s="38"/>
      <c r="F44" s="71"/>
      <c r="G44" s="72"/>
      <c r="H44" s="524" t="s">
        <v>109</v>
      </c>
      <c r="I44" s="525"/>
      <c r="J44" s="5"/>
    </row>
    <row r="45" spans="1:10" s="153" customFormat="1" ht="18" x14ac:dyDescent="0.35">
      <c r="A45" s="165"/>
      <c r="B45" s="166"/>
      <c r="C45" s="167"/>
      <c r="D45" s="166"/>
      <c r="E45" s="168" t="s">
        <v>290</v>
      </c>
      <c r="F45" s="169" t="s">
        <v>9</v>
      </c>
      <c r="G45" s="169" t="s">
        <v>10</v>
      </c>
      <c r="H45" s="170" t="s">
        <v>13</v>
      </c>
      <c r="I45" s="171" t="s">
        <v>110</v>
      </c>
      <c r="J45" s="5"/>
    </row>
    <row r="46" spans="1:10" s="153" customFormat="1" x14ac:dyDescent="0.2">
      <c r="A46" s="172"/>
      <c r="B46" s="173"/>
      <c r="C46" s="173"/>
      <c r="D46" s="173"/>
      <c r="E46" s="526"/>
      <c r="F46" s="527"/>
      <c r="G46" s="116"/>
      <c r="H46" s="117">
        <v>42004</v>
      </c>
      <c r="I46" s="174">
        <v>42004</v>
      </c>
      <c r="J46" s="5"/>
    </row>
    <row r="47" spans="1:10" s="153" customFormat="1" x14ac:dyDescent="0.2">
      <c r="A47" s="172"/>
      <c r="B47" s="173"/>
      <c r="C47" s="173"/>
      <c r="D47" s="173"/>
      <c r="E47" s="526"/>
      <c r="F47" s="527"/>
      <c r="G47" s="119"/>
      <c r="H47" s="119"/>
      <c r="I47" s="175"/>
      <c r="J47" s="5"/>
    </row>
    <row r="48" spans="1:10" s="153" customFormat="1" ht="13.5" thickBot="1" x14ac:dyDescent="0.25">
      <c r="A48" s="176"/>
      <c r="B48" s="177"/>
      <c r="C48" s="177"/>
      <c r="D48" s="177"/>
      <c r="E48" s="178"/>
      <c r="F48" s="179"/>
      <c r="G48" s="179"/>
      <c r="H48" s="179"/>
      <c r="I48" s="180"/>
      <c r="J48" s="5"/>
    </row>
    <row r="49" spans="1:10" s="153" customFormat="1" ht="13.5" thickTop="1" x14ac:dyDescent="0.2">
      <c r="A49" s="181"/>
      <c r="B49" s="74"/>
      <c r="C49" s="74" t="s">
        <v>6</v>
      </c>
      <c r="D49" s="74"/>
      <c r="E49" s="182">
        <v>0</v>
      </c>
      <c r="F49" s="183">
        <v>0</v>
      </c>
      <c r="G49" s="75">
        <v>0</v>
      </c>
      <c r="H49" s="75">
        <f>E49+F49-G49</f>
        <v>0</v>
      </c>
      <c r="I49" s="184">
        <v>0</v>
      </c>
      <c r="J49" s="5"/>
    </row>
    <row r="50" spans="1:10" s="153" customFormat="1" x14ac:dyDescent="0.2">
      <c r="A50" s="185"/>
      <c r="B50" s="77"/>
      <c r="C50" s="77" t="s">
        <v>8</v>
      </c>
      <c r="D50" s="77"/>
      <c r="E50" s="186">
        <v>167227.4</v>
      </c>
      <c r="F50" s="187">
        <v>198039</v>
      </c>
      <c r="G50" s="78">
        <v>192915.56</v>
      </c>
      <c r="H50" s="78">
        <f>E50+F50-G50</f>
        <v>172350.84000000003</v>
      </c>
      <c r="I50" s="188">
        <v>162290.84</v>
      </c>
      <c r="J50" s="5"/>
    </row>
    <row r="51" spans="1:10" s="153" customFormat="1" x14ac:dyDescent="0.2">
      <c r="A51" s="185"/>
      <c r="B51" s="77"/>
      <c r="C51" s="77" t="s">
        <v>7</v>
      </c>
      <c r="D51" s="77"/>
      <c r="E51" s="186">
        <v>782879.80999999982</v>
      </c>
      <c r="F51" s="187">
        <v>398903.67</v>
      </c>
      <c r="G51" s="78">
        <v>847877.81</v>
      </c>
      <c r="H51" s="78">
        <f>E51+F51-G51</f>
        <v>333905.66999999969</v>
      </c>
      <c r="I51" s="188">
        <v>333905.67</v>
      </c>
      <c r="J51" s="5"/>
    </row>
    <row r="52" spans="1:10" s="153" customFormat="1" x14ac:dyDescent="0.2">
      <c r="A52" s="185"/>
      <c r="B52" s="77"/>
      <c r="C52" s="77" t="s">
        <v>15</v>
      </c>
      <c r="D52" s="77"/>
      <c r="E52" s="186">
        <v>1227117.2800000003</v>
      </c>
      <c r="F52" s="187">
        <v>2047435</v>
      </c>
      <c r="G52" s="78">
        <v>2727001.22</v>
      </c>
      <c r="H52" s="78">
        <f>E52+F52-G52</f>
        <v>547551.06000000006</v>
      </c>
      <c r="I52" s="188">
        <v>547551.06000000006</v>
      </c>
      <c r="J52" s="5"/>
    </row>
    <row r="53" spans="1:10" s="153" customFormat="1" ht="18.75" thickBot="1" x14ac:dyDescent="0.4">
      <c r="A53" s="189" t="s">
        <v>2</v>
      </c>
      <c r="B53" s="190"/>
      <c r="C53" s="190"/>
      <c r="D53" s="190"/>
      <c r="E53" s="191">
        <f>E49+E50+E51+E52</f>
        <v>2177224.4900000002</v>
      </c>
      <c r="F53" s="192">
        <f>F49+F50+F51+F52</f>
        <v>2644377.67</v>
      </c>
      <c r="G53" s="193">
        <f>G49+G50+G51+G52</f>
        <v>3767794.5900000003</v>
      </c>
      <c r="H53" s="193">
        <f>H49+H50+H51+H52</f>
        <v>1053807.5699999998</v>
      </c>
      <c r="I53" s="194">
        <f>I49+I50+I51+I52</f>
        <v>1043747.5700000001</v>
      </c>
      <c r="J53" s="5"/>
    </row>
    <row r="54" spans="1:10" ht="18" x14ac:dyDescent="0.35">
      <c r="A54" s="79"/>
      <c r="B54" s="68"/>
      <c r="C54" s="68"/>
      <c r="D54" s="38"/>
      <c r="E54" s="38"/>
      <c r="F54" s="71"/>
      <c r="G54" s="81"/>
      <c r="H54" s="82"/>
      <c r="I54" s="82"/>
    </row>
    <row r="55" spans="1:10" ht="18" x14ac:dyDescent="0.35">
      <c r="A55" s="83"/>
      <c r="B55" s="84"/>
      <c r="C55" s="84"/>
      <c r="D55" s="85"/>
      <c r="E55" s="85"/>
      <c r="F55" s="82"/>
      <c r="G55" s="82"/>
      <c r="H55" s="82"/>
      <c r="I55" s="82"/>
    </row>
    <row r="56" spans="1:10" x14ac:dyDescent="0.2">
      <c r="A56" s="86"/>
      <c r="B56" s="86"/>
      <c r="C56" s="86"/>
      <c r="D56" s="86"/>
      <c r="E56" s="86"/>
      <c r="F56" s="86"/>
      <c r="G56" s="86"/>
      <c r="H56" s="86"/>
      <c r="I56" s="86"/>
    </row>
    <row r="57" spans="1:10" x14ac:dyDescent="0.2">
      <c r="A57" s="86"/>
      <c r="B57" s="86"/>
      <c r="C57" s="86"/>
      <c r="D57" s="86"/>
      <c r="E57" s="86"/>
      <c r="F57" s="86"/>
      <c r="G57" s="86"/>
      <c r="H57" s="86"/>
      <c r="I57" s="86"/>
    </row>
  </sheetData>
  <mergeCells count="15">
    <mergeCell ref="A2:D2"/>
    <mergeCell ref="E2:I2"/>
    <mergeCell ref="E3:I3"/>
    <mergeCell ref="E4:I4"/>
    <mergeCell ref="E5:I5"/>
    <mergeCell ref="H44:I44"/>
    <mergeCell ref="E46:E47"/>
    <mergeCell ref="F46:F47"/>
    <mergeCell ref="E7:I7"/>
    <mergeCell ref="H12:I12"/>
    <mergeCell ref="A33:I34"/>
    <mergeCell ref="A42:I42"/>
    <mergeCell ref="C28:E28"/>
    <mergeCell ref="C31:F31"/>
    <mergeCell ref="B32:F32"/>
  </mergeCells>
  <phoneticPr fontId="10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3" tint="0.59999389629810485"/>
  </sheetPr>
  <dimension ref="A1:J57"/>
  <sheetViews>
    <sheetView topLeftCell="A13" zoomScaleNormal="100" workbookViewId="0">
      <selection activeCell="B36" sqref="B36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7.285156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25</v>
      </c>
      <c r="B1" s="485"/>
      <c r="C1" s="485"/>
      <c r="D1" s="485"/>
      <c r="E1" s="486"/>
      <c r="F1" s="26"/>
    </row>
    <row r="2" spans="1:10" ht="19.5" x14ac:dyDescent="0.4">
      <c r="A2" s="534" t="s">
        <v>98</v>
      </c>
      <c r="B2" s="534"/>
      <c r="C2" s="534"/>
      <c r="D2" s="534"/>
      <c r="E2" s="540" t="s">
        <v>119</v>
      </c>
      <c r="F2" s="540"/>
      <c r="G2" s="540"/>
      <c r="H2" s="540"/>
      <c r="I2" s="540"/>
    </row>
    <row r="3" spans="1:10" ht="9.75" customHeight="1" x14ac:dyDescent="0.4">
      <c r="A3" s="15"/>
      <c r="B3" s="15"/>
      <c r="C3" s="15"/>
      <c r="D3" s="15"/>
      <c r="E3" s="528" t="s">
        <v>99</v>
      </c>
      <c r="F3" s="528"/>
      <c r="G3" s="528"/>
      <c r="H3" s="528"/>
      <c r="I3" s="528"/>
    </row>
    <row r="4" spans="1:10" ht="15.75" x14ac:dyDescent="0.25">
      <c r="A4" s="17" t="s">
        <v>26</v>
      </c>
      <c r="E4" s="538" t="s">
        <v>241</v>
      </c>
      <c r="F4" s="538"/>
      <c r="G4" s="538"/>
      <c r="H4" s="538"/>
      <c r="I4" s="538"/>
    </row>
    <row r="5" spans="1:10" ht="9.75" customHeight="1" x14ac:dyDescent="0.25">
      <c r="A5" s="17"/>
      <c r="E5" s="528" t="s">
        <v>99</v>
      </c>
      <c r="F5" s="528"/>
      <c r="G5" s="528"/>
      <c r="H5" s="528"/>
      <c r="I5" s="528"/>
    </row>
    <row r="6" spans="1:10" ht="19.5" x14ac:dyDescent="0.4">
      <c r="A6" s="18" t="s">
        <v>24</v>
      </c>
      <c r="E6" s="126" t="s">
        <v>160</v>
      </c>
      <c r="F6" s="20"/>
      <c r="G6" s="21" t="s">
        <v>36</v>
      </c>
      <c r="H6" s="22">
        <v>1150</v>
      </c>
    </row>
    <row r="7" spans="1:10" ht="7.5" customHeight="1" x14ac:dyDescent="0.4">
      <c r="A7" s="18"/>
      <c r="E7" s="528" t="s">
        <v>100</v>
      </c>
      <c r="F7" s="528"/>
      <c r="G7" s="528"/>
      <c r="H7" s="528"/>
      <c r="I7" s="528"/>
    </row>
    <row r="8" spans="1:10" ht="4.5" customHeight="1" x14ac:dyDescent="0.4">
      <c r="A8" s="18"/>
      <c r="E8" s="23"/>
      <c r="F8" s="23"/>
      <c r="G8" s="23"/>
      <c r="H8" s="21"/>
      <c r="I8" s="23"/>
    </row>
    <row r="9" spans="1:10" ht="38.2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4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24" t="s">
        <v>253</v>
      </c>
      <c r="I12" s="525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5"/>
      <c r="I13" s="156"/>
      <c r="J13" s="26"/>
    </row>
    <row r="14" spans="1:10" s="40" customFormat="1" ht="18.75" x14ac:dyDescent="0.4">
      <c r="A14" s="34" t="s">
        <v>264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5260000</v>
      </c>
      <c r="F15" s="128">
        <v>25206284.300000001</v>
      </c>
      <c r="G15" s="6">
        <f>H15+I15</f>
        <v>25206284.300000001</v>
      </c>
      <c r="H15" s="127">
        <v>25001356.300000001</v>
      </c>
      <c r="I15" s="127">
        <v>204928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5260000</v>
      </c>
      <c r="F17" s="128">
        <v>25208248.370000001</v>
      </c>
      <c r="G17" s="6">
        <f>H17+I17</f>
        <v>25383896.740000002</v>
      </c>
      <c r="H17" s="127">
        <v>25000189.140000001</v>
      </c>
      <c r="I17" s="127">
        <v>383707.6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7" t="s">
        <v>101</v>
      </c>
      <c r="D21" s="41"/>
      <c r="E21" s="41"/>
      <c r="F21" s="41"/>
      <c r="G21" s="158">
        <f>H21+I21</f>
        <v>0</v>
      </c>
      <c r="H21" s="159">
        <v>0</v>
      </c>
      <c r="I21" s="159">
        <v>0</v>
      </c>
      <c r="J21" s="42"/>
    </row>
    <row r="22" spans="1:10" s="153" customFormat="1" ht="18" x14ac:dyDescent="0.35">
      <c r="A22" s="41"/>
      <c r="B22" s="41"/>
      <c r="C22" s="157"/>
      <c r="D22" s="41"/>
      <c r="E22" s="41"/>
      <c r="F22" s="41"/>
      <c r="G22" s="158"/>
      <c r="H22" s="159"/>
      <c r="I22" s="159"/>
      <c r="J22" s="42"/>
    </row>
    <row r="23" spans="1:10" s="153" customFormat="1" ht="19.5" x14ac:dyDescent="0.4">
      <c r="A23" s="238" t="s">
        <v>102</v>
      </c>
      <c r="B23" s="238"/>
      <c r="C23" s="239"/>
      <c r="D23" s="238"/>
      <c r="E23" s="238"/>
      <c r="F23" s="238"/>
      <c r="G23" s="240">
        <f>G17-G15-G21</f>
        <v>177612.44000000134</v>
      </c>
      <c r="H23" s="240">
        <f>H17-H15-H21</f>
        <v>-1167.160000000149</v>
      </c>
      <c r="I23" s="240">
        <f>I17-I15-I21</f>
        <v>178779.59999999998</v>
      </c>
      <c r="J23" s="160"/>
    </row>
    <row r="24" spans="1:10" s="153" customFormat="1" ht="15" x14ac:dyDescent="0.3">
      <c r="A24" s="219" t="s">
        <v>274</v>
      </c>
      <c r="B24" s="219"/>
      <c r="C24" s="219"/>
      <c r="D24" s="219"/>
      <c r="E24" s="219"/>
      <c r="F24" s="219"/>
      <c r="G24" s="241">
        <f>G23-G25</f>
        <v>177612.44000000134</v>
      </c>
      <c r="H24" s="207"/>
      <c r="I24" s="207"/>
      <c r="J24" s="13"/>
    </row>
    <row r="25" spans="1:10" s="153" customFormat="1" ht="15" x14ac:dyDescent="0.3">
      <c r="A25" s="219" t="s">
        <v>265</v>
      </c>
      <c r="B25" s="219"/>
      <c r="C25" s="219"/>
      <c r="D25" s="219"/>
      <c r="E25" s="219"/>
      <c r="F25" s="219"/>
      <c r="G25" s="241">
        <v>0</v>
      </c>
      <c r="H25" s="207"/>
      <c r="I25" s="207"/>
      <c r="J25" s="13"/>
    </row>
    <row r="26" spans="1:10" s="153" customFormat="1" x14ac:dyDescent="0.2">
      <c r="A26" s="207"/>
      <c r="B26" s="207"/>
      <c r="C26" s="207"/>
      <c r="D26" s="207"/>
      <c r="E26" s="207"/>
      <c r="F26" s="207"/>
      <c r="G26" s="207"/>
      <c r="H26" s="195"/>
      <c r="I26" s="195"/>
      <c r="J26" s="13"/>
    </row>
    <row r="27" spans="1:10" s="153" customFormat="1" ht="16.5" x14ac:dyDescent="0.35">
      <c r="A27" s="242" t="s">
        <v>266</v>
      </c>
      <c r="B27" s="242" t="s">
        <v>267</v>
      </c>
      <c r="C27" s="242"/>
      <c r="D27" s="226"/>
      <c r="E27" s="226"/>
      <c r="F27" s="212"/>
      <c r="G27" s="240"/>
      <c r="H27" s="210"/>
      <c r="I27" s="243"/>
      <c r="J27" s="48"/>
    </row>
    <row r="28" spans="1:10" s="40" customFormat="1" ht="15" x14ac:dyDescent="0.3">
      <c r="A28" s="242"/>
      <c r="B28" s="242"/>
      <c r="C28" s="531" t="s">
        <v>27</v>
      </c>
      <c r="D28" s="531"/>
      <c r="E28" s="531"/>
      <c r="F28" s="212"/>
      <c r="G28" s="244">
        <f>G29+G30</f>
        <v>177612.44</v>
      </c>
      <c r="H28" s="210"/>
      <c r="I28" s="243"/>
    </row>
    <row r="29" spans="1:10" s="40" customFormat="1" ht="18.75" x14ac:dyDescent="0.4">
      <c r="A29" s="245"/>
      <c r="B29" s="245"/>
      <c r="C29" s="246"/>
      <c r="D29" s="247"/>
      <c r="E29" s="248" t="s">
        <v>275</v>
      </c>
      <c r="F29" s="249" t="s">
        <v>6</v>
      </c>
      <c r="G29" s="250">
        <v>5000</v>
      </c>
      <c r="H29" s="210"/>
      <c r="I29" s="243"/>
    </row>
    <row r="30" spans="1:10" s="40" customFormat="1" ht="18.75" x14ac:dyDescent="0.4">
      <c r="A30" s="245"/>
      <c r="B30" s="245"/>
      <c r="C30" s="251"/>
      <c r="D30" s="247"/>
      <c r="E30" s="252"/>
      <c r="F30" s="249" t="s">
        <v>7</v>
      </c>
      <c r="G30" s="250">
        <v>172612.44</v>
      </c>
      <c r="H30" s="210"/>
      <c r="I30" s="243"/>
    </row>
    <row r="31" spans="1:10" s="40" customFormat="1" ht="20.25" customHeight="1" x14ac:dyDescent="0.4">
      <c r="A31" s="245"/>
      <c r="B31" s="253"/>
      <c r="C31" s="532" t="s">
        <v>276</v>
      </c>
      <c r="D31" s="532"/>
      <c r="E31" s="532"/>
      <c r="F31" s="532"/>
      <c r="G31" s="244">
        <f>G25</f>
        <v>0</v>
      </c>
      <c r="H31" s="210"/>
      <c r="I31" s="243"/>
    </row>
    <row r="32" spans="1:10" s="40" customFormat="1" ht="20.25" customHeight="1" x14ac:dyDescent="0.3">
      <c r="A32" s="254"/>
      <c r="B32" s="533" t="s">
        <v>339</v>
      </c>
      <c r="C32" s="533"/>
      <c r="D32" s="533"/>
      <c r="E32" s="533"/>
      <c r="F32" s="533"/>
      <c r="G32" s="255">
        <v>0</v>
      </c>
      <c r="H32" s="256"/>
      <c r="I32" s="256"/>
    </row>
    <row r="33" spans="1:10" s="40" customFormat="1" x14ac:dyDescent="0.2">
      <c r="A33" s="529"/>
      <c r="B33" s="529"/>
      <c r="C33" s="529"/>
      <c r="D33" s="529"/>
      <c r="E33" s="529"/>
      <c r="F33" s="529"/>
      <c r="G33" s="529"/>
      <c r="H33" s="529"/>
      <c r="I33" s="529"/>
    </row>
    <row r="34" spans="1:10" s="153" customFormat="1" x14ac:dyDescent="0.2">
      <c r="A34" s="529"/>
      <c r="B34" s="529"/>
      <c r="C34" s="529"/>
      <c r="D34" s="529"/>
      <c r="E34" s="529"/>
      <c r="F34" s="529"/>
      <c r="G34" s="529"/>
      <c r="H34" s="529"/>
      <c r="I34" s="529"/>
      <c r="J34" s="161"/>
    </row>
    <row r="35" spans="1:10" s="153" customFormat="1" ht="19.5" x14ac:dyDescent="0.4">
      <c r="A35" s="34" t="s">
        <v>268</v>
      </c>
      <c r="B35" s="34" t="s">
        <v>30</v>
      </c>
      <c r="C35" s="34"/>
      <c r="D35" s="56"/>
      <c r="E35" s="38"/>
      <c r="F35" s="3"/>
      <c r="G35" s="57"/>
      <c r="H35" s="50"/>
      <c r="I35" s="50"/>
      <c r="J35" s="161"/>
    </row>
    <row r="36" spans="1:10" s="153" customFormat="1" ht="18.75" x14ac:dyDescent="0.4">
      <c r="A36" s="34"/>
      <c r="B36" s="34"/>
      <c r="C36" s="34"/>
      <c r="D36" s="56"/>
      <c r="E36" s="13"/>
      <c r="F36" s="58" t="s">
        <v>105</v>
      </c>
      <c r="G36" s="154" t="s">
        <v>0</v>
      </c>
      <c r="H36" s="30"/>
      <c r="I36" s="60" t="s">
        <v>106</v>
      </c>
      <c r="J36" s="161"/>
    </row>
    <row r="37" spans="1:10" s="153" customFormat="1" ht="15" customHeight="1" x14ac:dyDescent="0.35">
      <c r="A37" s="162" t="s">
        <v>31</v>
      </c>
      <c r="B37" s="62"/>
      <c r="C37" s="2"/>
      <c r="D37" s="62"/>
      <c r="E37" s="38"/>
      <c r="F37" s="163">
        <v>0</v>
      </c>
      <c r="G37" s="163">
        <v>0</v>
      </c>
      <c r="H37" s="129"/>
      <c r="I37" s="64" t="s">
        <v>206</v>
      </c>
      <c r="J37" s="161"/>
    </row>
    <row r="38" spans="1:10" s="153" customFormat="1" ht="16.5" x14ac:dyDescent="0.35">
      <c r="A38" s="162" t="s">
        <v>107</v>
      </c>
      <c r="B38" s="62"/>
      <c r="C38" s="2"/>
      <c r="D38" s="65"/>
      <c r="E38" s="65"/>
      <c r="F38" s="163">
        <v>533000</v>
      </c>
      <c r="G38" s="163">
        <v>533000</v>
      </c>
      <c r="H38" s="129"/>
      <c r="I38" s="64">
        <f>G38/F38</f>
        <v>1</v>
      </c>
      <c r="J38" s="5"/>
    </row>
    <row r="39" spans="1:10" s="153" customFormat="1" ht="16.5" x14ac:dyDescent="0.35">
      <c r="A39" s="162" t="s">
        <v>108</v>
      </c>
      <c r="B39" s="62"/>
      <c r="C39" s="2"/>
      <c r="D39" s="65"/>
      <c r="E39" s="65"/>
      <c r="F39" s="163">
        <v>0</v>
      </c>
      <c r="G39" s="163">
        <v>0</v>
      </c>
      <c r="H39" s="129"/>
      <c r="I39" s="64" t="s">
        <v>206</v>
      </c>
      <c r="J39" s="5"/>
    </row>
    <row r="40" spans="1:10" s="153" customFormat="1" ht="16.5" x14ac:dyDescent="0.35">
      <c r="A40" s="162" t="s">
        <v>202</v>
      </c>
      <c r="B40" s="62"/>
      <c r="C40" s="2"/>
      <c r="D40" s="38"/>
      <c r="E40" s="38"/>
      <c r="F40" s="163">
        <v>430000</v>
      </c>
      <c r="G40" s="163">
        <v>430000</v>
      </c>
      <c r="H40" s="129"/>
      <c r="I40" s="64">
        <f>G40/F40</f>
        <v>1</v>
      </c>
      <c r="J40" s="5"/>
    </row>
    <row r="41" spans="1:10" s="153" customFormat="1" ht="16.5" x14ac:dyDescent="0.35">
      <c r="A41" s="162" t="s">
        <v>269</v>
      </c>
      <c r="B41" s="37"/>
      <c r="C41" s="37"/>
      <c r="D41" s="30"/>
      <c r="E41" s="30" t="s">
        <v>270</v>
      </c>
      <c r="F41" s="163">
        <v>0</v>
      </c>
      <c r="G41" s="163">
        <v>0</v>
      </c>
      <c r="H41" s="129"/>
      <c r="I41" s="164" t="s">
        <v>206</v>
      </c>
      <c r="J41" s="5"/>
    </row>
    <row r="42" spans="1:10" s="153" customFormat="1" x14ac:dyDescent="0.2">
      <c r="A42" s="539"/>
      <c r="B42" s="530"/>
      <c r="C42" s="530"/>
      <c r="D42" s="530"/>
      <c r="E42" s="530"/>
      <c r="F42" s="530"/>
      <c r="G42" s="530"/>
      <c r="H42" s="530"/>
      <c r="I42" s="530"/>
      <c r="J42" s="5"/>
    </row>
    <row r="43" spans="1:10" s="153" customFormat="1" x14ac:dyDescent="0.2">
      <c r="A43" s="152"/>
      <c r="B43" s="152"/>
      <c r="C43" s="152"/>
      <c r="D43" s="152"/>
      <c r="E43" s="152"/>
      <c r="F43" s="152"/>
      <c r="G43" s="152"/>
      <c r="H43" s="152"/>
      <c r="I43" s="152"/>
      <c r="J43" s="5"/>
    </row>
    <row r="44" spans="1:10" s="153" customFormat="1" ht="19.5" thickBot="1" x14ac:dyDescent="0.45">
      <c r="A44" s="34" t="s">
        <v>271</v>
      </c>
      <c r="B44" s="34" t="s">
        <v>12</v>
      </c>
      <c r="C44" s="36"/>
      <c r="D44" s="38"/>
      <c r="E44" s="38"/>
      <c r="F44" s="71"/>
      <c r="G44" s="72"/>
      <c r="H44" s="524" t="s">
        <v>109</v>
      </c>
      <c r="I44" s="525"/>
      <c r="J44" s="5"/>
    </row>
    <row r="45" spans="1:10" s="153" customFormat="1" ht="18" x14ac:dyDescent="0.35">
      <c r="A45" s="165"/>
      <c r="B45" s="166"/>
      <c r="C45" s="167"/>
      <c r="D45" s="166"/>
      <c r="E45" s="168" t="s">
        <v>290</v>
      </c>
      <c r="F45" s="169" t="s">
        <v>9</v>
      </c>
      <c r="G45" s="169" t="s">
        <v>10</v>
      </c>
      <c r="H45" s="170" t="s">
        <v>13</v>
      </c>
      <c r="I45" s="171" t="s">
        <v>110</v>
      </c>
      <c r="J45" s="5"/>
    </row>
    <row r="46" spans="1:10" s="153" customFormat="1" x14ac:dyDescent="0.2">
      <c r="A46" s="172"/>
      <c r="B46" s="173"/>
      <c r="C46" s="173"/>
      <c r="D46" s="173"/>
      <c r="E46" s="526"/>
      <c r="F46" s="116"/>
      <c r="G46" s="116"/>
      <c r="H46" s="117">
        <v>42004</v>
      </c>
      <c r="I46" s="174">
        <v>42004</v>
      </c>
      <c r="J46" s="5"/>
    </row>
    <row r="47" spans="1:10" s="153" customFormat="1" x14ac:dyDescent="0.2">
      <c r="A47" s="172"/>
      <c r="B47" s="173"/>
      <c r="C47" s="173"/>
      <c r="D47" s="173"/>
      <c r="E47" s="526"/>
      <c r="F47" s="119"/>
      <c r="G47" s="119"/>
      <c r="H47" s="119"/>
      <c r="I47" s="175"/>
      <c r="J47" s="5"/>
    </row>
    <row r="48" spans="1:10" s="153" customFormat="1" ht="13.5" thickBot="1" x14ac:dyDescent="0.25">
      <c r="A48" s="176"/>
      <c r="B48" s="177"/>
      <c r="C48" s="177"/>
      <c r="D48" s="177"/>
      <c r="E48" s="178"/>
      <c r="F48" s="179"/>
      <c r="G48" s="179"/>
      <c r="H48" s="179"/>
      <c r="I48" s="180"/>
      <c r="J48" s="5"/>
    </row>
    <row r="49" spans="1:10" s="153" customFormat="1" ht="13.5" thickTop="1" x14ac:dyDescent="0.2">
      <c r="A49" s="181"/>
      <c r="B49" s="74"/>
      <c r="C49" s="74" t="s">
        <v>6</v>
      </c>
      <c r="D49" s="74"/>
      <c r="E49" s="182">
        <v>0</v>
      </c>
      <c r="F49" s="75">
        <v>5000</v>
      </c>
      <c r="G49" s="75">
        <v>5000</v>
      </c>
      <c r="H49" s="75">
        <f>E49+F49-G49</f>
        <v>0</v>
      </c>
      <c r="I49" s="184">
        <v>0</v>
      </c>
      <c r="J49" s="5"/>
    </row>
    <row r="50" spans="1:10" s="153" customFormat="1" x14ac:dyDescent="0.2">
      <c r="A50" s="185"/>
      <c r="B50" s="77"/>
      <c r="C50" s="77" t="s">
        <v>8</v>
      </c>
      <c r="D50" s="77"/>
      <c r="E50" s="186">
        <v>52868.830000000016</v>
      </c>
      <c r="F50" s="78">
        <v>135688</v>
      </c>
      <c r="G50" s="78">
        <v>135287</v>
      </c>
      <c r="H50" s="78">
        <f>E50+F50-G50</f>
        <v>53269.830000000016</v>
      </c>
      <c r="I50" s="188">
        <v>58175.83</v>
      </c>
      <c r="J50" s="5"/>
    </row>
    <row r="51" spans="1:10" s="153" customFormat="1" x14ac:dyDescent="0.2">
      <c r="A51" s="185"/>
      <c r="B51" s="77"/>
      <c r="C51" s="77" t="s">
        <v>7</v>
      </c>
      <c r="D51" s="77"/>
      <c r="E51" s="186">
        <v>304343.42</v>
      </c>
      <c r="F51" s="78">
        <f>25736.3+11114.95</f>
        <v>36851.25</v>
      </c>
      <c r="G51" s="78">
        <f>4500+214877.62</f>
        <v>219377.62</v>
      </c>
      <c r="H51" s="78">
        <f>E51+F51-G51</f>
        <v>121817.04999999999</v>
      </c>
      <c r="I51" s="188">
        <f>H51</f>
        <v>121817.04999999999</v>
      </c>
      <c r="J51" s="5"/>
    </row>
    <row r="52" spans="1:10" s="153" customFormat="1" x14ac:dyDescent="0.2">
      <c r="A52" s="185"/>
      <c r="B52" s="77"/>
      <c r="C52" s="77" t="s">
        <v>15</v>
      </c>
      <c r="D52" s="77"/>
      <c r="E52" s="186">
        <v>246602.29000000004</v>
      </c>
      <c r="F52" s="78">
        <v>559913.5</v>
      </c>
      <c r="G52" s="78">
        <v>522461</v>
      </c>
      <c r="H52" s="78">
        <f>E52+F52-G52</f>
        <v>284054.79000000004</v>
      </c>
      <c r="I52" s="188">
        <f>H52</f>
        <v>284054.79000000004</v>
      </c>
      <c r="J52" s="5"/>
    </row>
    <row r="53" spans="1:10" s="153" customFormat="1" ht="18.75" thickBot="1" x14ac:dyDescent="0.4">
      <c r="A53" s="189" t="s">
        <v>2</v>
      </c>
      <c r="B53" s="190"/>
      <c r="C53" s="190"/>
      <c r="D53" s="190"/>
      <c r="E53" s="191">
        <f>E49+E50+E51+E52</f>
        <v>603814.54</v>
      </c>
      <c r="F53" s="193">
        <f>F49+F50+F51+F52</f>
        <v>737452.75</v>
      </c>
      <c r="G53" s="193">
        <f>G49+G50+G51+G52</f>
        <v>882125.62</v>
      </c>
      <c r="H53" s="193">
        <f>H49+H50+H51+H52</f>
        <v>459141.67000000004</v>
      </c>
      <c r="I53" s="194">
        <f>I49+I50+I51+I52</f>
        <v>464047.67000000004</v>
      </c>
      <c r="J53" s="5"/>
    </row>
    <row r="54" spans="1:10" ht="18" hidden="1" x14ac:dyDescent="0.35">
      <c r="A54" s="79"/>
      <c r="B54" s="68"/>
      <c r="C54" s="68"/>
      <c r="D54" s="38"/>
      <c r="E54" s="38"/>
      <c r="F54" s="71"/>
      <c r="G54" s="81"/>
      <c r="H54" s="82"/>
      <c r="I54" s="82"/>
    </row>
    <row r="55" spans="1:10" ht="18" hidden="1" x14ac:dyDescent="0.35">
      <c r="A55" s="83"/>
      <c r="B55" s="84"/>
      <c r="C55" s="84"/>
      <c r="D55" s="85"/>
      <c r="E55" s="85"/>
      <c r="F55" s="82"/>
      <c r="G55" s="82"/>
      <c r="H55" s="82"/>
      <c r="I55" s="82"/>
    </row>
    <row r="56" spans="1:10" hidden="1" x14ac:dyDescent="0.2">
      <c r="A56" s="86"/>
      <c r="B56" s="86"/>
      <c r="C56" s="86"/>
      <c r="D56" s="86"/>
      <c r="E56" s="86"/>
      <c r="F56" s="86"/>
      <c r="G56" s="86"/>
      <c r="H56" s="86"/>
      <c r="I56" s="86"/>
    </row>
    <row r="57" spans="1:10" hidden="1" x14ac:dyDescent="0.2">
      <c r="A57" s="86"/>
      <c r="B57" s="86"/>
      <c r="C57" s="86"/>
      <c r="D57" s="86"/>
      <c r="E57" s="86"/>
      <c r="F57" s="86"/>
      <c r="G57" s="86"/>
      <c r="H57" s="86"/>
      <c r="I57" s="86"/>
    </row>
  </sheetData>
  <mergeCells count="14">
    <mergeCell ref="A2:D2"/>
    <mergeCell ref="E2:I2"/>
    <mergeCell ref="E3:I3"/>
    <mergeCell ref="E4:I4"/>
    <mergeCell ref="E5:I5"/>
    <mergeCell ref="H44:I44"/>
    <mergeCell ref="E46:E47"/>
    <mergeCell ref="E7:I7"/>
    <mergeCell ref="H12:I12"/>
    <mergeCell ref="A42:I42"/>
    <mergeCell ref="A33:I34"/>
    <mergeCell ref="C28:E28"/>
    <mergeCell ref="C31:F31"/>
    <mergeCell ref="B32:F32"/>
  </mergeCells>
  <phoneticPr fontId="10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3" tint="0.59999389629810485"/>
  </sheetPr>
  <dimension ref="A1:J57"/>
  <sheetViews>
    <sheetView topLeftCell="A26" zoomScaleNormal="100" workbookViewId="0">
      <selection activeCell="B36" sqref="B36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7.285156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25</v>
      </c>
      <c r="B1" s="485"/>
      <c r="C1" s="485"/>
      <c r="D1" s="485"/>
      <c r="E1" s="486"/>
      <c r="F1" s="26"/>
    </row>
    <row r="2" spans="1:10" ht="34.5" customHeight="1" x14ac:dyDescent="0.2">
      <c r="A2" s="554" t="s">
        <v>98</v>
      </c>
      <c r="B2" s="554"/>
      <c r="C2" s="554"/>
      <c r="D2" s="554"/>
      <c r="E2" s="555" t="s">
        <v>291</v>
      </c>
      <c r="F2" s="555"/>
      <c r="G2" s="555"/>
      <c r="H2" s="555"/>
      <c r="I2" s="555"/>
    </row>
    <row r="3" spans="1:10" ht="9.75" customHeight="1" x14ac:dyDescent="0.4">
      <c r="A3" s="15"/>
      <c r="B3" s="15"/>
      <c r="C3" s="15"/>
      <c r="D3" s="15"/>
      <c r="E3" s="528" t="s">
        <v>99</v>
      </c>
      <c r="F3" s="528"/>
      <c r="G3" s="528"/>
      <c r="H3" s="528"/>
      <c r="I3" s="528"/>
    </row>
    <row r="4" spans="1:10" ht="15.75" x14ac:dyDescent="0.25">
      <c r="A4" s="17" t="s">
        <v>26</v>
      </c>
      <c r="E4" s="538" t="s">
        <v>159</v>
      </c>
      <c r="F4" s="538"/>
      <c r="G4" s="538"/>
      <c r="H4" s="538"/>
      <c r="I4" s="538"/>
    </row>
    <row r="5" spans="1:10" ht="9.75" customHeight="1" x14ac:dyDescent="0.25">
      <c r="A5" s="17"/>
      <c r="E5" s="528" t="s">
        <v>99</v>
      </c>
      <c r="F5" s="528"/>
      <c r="G5" s="528"/>
      <c r="H5" s="528"/>
      <c r="I5" s="528"/>
    </row>
    <row r="6" spans="1:10" ht="19.5" x14ac:dyDescent="0.4">
      <c r="A6" s="18" t="s">
        <v>24</v>
      </c>
      <c r="E6" s="19" t="s">
        <v>161</v>
      </c>
      <c r="F6" s="20"/>
      <c r="G6" s="21" t="s">
        <v>36</v>
      </c>
      <c r="H6" s="22">
        <v>1160</v>
      </c>
    </row>
    <row r="7" spans="1:10" ht="8.25" customHeight="1" x14ac:dyDescent="0.4">
      <c r="A7" s="18"/>
      <c r="E7" s="528" t="s">
        <v>100</v>
      </c>
      <c r="F7" s="528"/>
      <c r="G7" s="528"/>
      <c r="H7" s="528"/>
      <c r="I7" s="528"/>
    </row>
    <row r="8" spans="1:10" ht="3.75" customHeight="1" x14ac:dyDescent="0.4">
      <c r="A8" s="18"/>
      <c r="E8" s="23"/>
      <c r="F8" s="23"/>
      <c r="G8" s="23"/>
      <c r="H8" s="21"/>
      <c r="I8" s="23"/>
    </row>
    <row r="9" spans="1:10" ht="16.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4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24" t="s">
        <v>253</v>
      </c>
      <c r="I12" s="525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5"/>
      <c r="I13" s="156"/>
      <c r="J13" s="26"/>
    </row>
    <row r="14" spans="1:10" s="40" customFormat="1" ht="18.75" x14ac:dyDescent="0.4">
      <c r="A14" s="34" t="s">
        <v>264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19205000</v>
      </c>
      <c r="F15" s="128">
        <v>67268204.569999993</v>
      </c>
      <c r="G15" s="6">
        <f>H15+I15</f>
        <v>67454495.739999995</v>
      </c>
      <c r="H15" s="127">
        <v>63754457.539999999</v>
      </c>
      <c r="I15" s="127">
        <v>3700038.2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19222000</v>
      </c>
      <c r="F17" s="128">
        <v>67313204.569999993</v>
      </c>
      <c r="G17" s="6">
        <f>H17+I17</f>
        <v>67724282.829999998</v>
      </c>
      <c r="H17" s="127">
        <v>63696226.079999998</v>
      </c>
      <c r="I17" s="127">
        <v>4028056.75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hidden="1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7" t="s">
        <v>101</v>
      </c>
      <c r="D21" s="41"/>
      <c r="E21" s="41"/>
      <c r="F21" s="41"/>
      <c r="G21" s="158">
        <f>H21+I21</f>
        <v>40750</v>
      </c>
      <c r="H21" s="159">
        <v>19357.490000000002</v>
      </c>
      <c r="I21" s="159">
        <v>21392.51</v>
      </c>
      <c r="J21" s="42"/>
    </row>
    <row r="22" spans="1:10" s="153" customFormat="1" ht="18" x14ac:dyDescent="0.35">
      <c r="A22" s="41"/>
      <c r="B22" s="41"/>
      <c r="C22" s="157"/>
      <c r="D22" s="41"/>
      <c r="E22" s="41"/>
      <c r="F22" s="41"/>
      <c r="G22" s="158"/>
      <c r="H22" s="159"/>
      <c r="I22" s="159"/>
      <c r="J22" s="42"/>
    </row>
    <row r="23" spans="1:10" s="153" customFormat="1" ht="19.5" x14ac:dyDescent="0.4">
      <c r="A23" s="238" t="s">
        <v>102</v>
      </c>
      <c r="B23" s="238"/>
      <c r="C23" s="239"/>
      <c r="D23" s="238"/>
      <c r="E23" s="238"/>
      <c r="F23" s="238"/>
      <c r="G23" s="240">
        <f>G17-G15-G21</f>
        <v>229037.09000000358</v>
      </c>
      <c r="H23" s="240">
        <f>H17-H15-H21</f>
        <v>-77588.950000000899</v>
      </c>
      <c r="I23" s="240">
        <f>I17-I15-I21</f>
        <v>306626.0399999998</v>
      </c>
      <c r="J23" s="160"/>
    </row>
    <row r="24" spans="1:10" s="153" customFormat="1" ht="15" x14ac:dyDescent="0.3">
      <c r="A24" s="219" t="s">
        <v>274</v>
      </c>
      <c r="B24" s="219"/>
      <c r="C24" s="219"/>
      <c r="D24" s="219"/>
      <c r="E24" s="219"/>
      <c r="F24" s="219"/>
      <c r="G24" s="241">
        <f>G23-G25</f>
        <v>183695.09000000358</v>
      </c>
      <c r="H24" s="207"/>
      <c r="I24" s="207"/>
      <c r="J24" s="13"/>
    </row>
    <row r="25" spans="1:10" s="153" customFormat="1" ht="15" x14ac:dyDescent="0.3">
      <c r="A25" s="219" t="s">
        <v>265</v>
      </c>
      <c r="B25" s="219"/>
      <c r="C25" s="219"/>
      <c r="D25" s="219"/>
      <c r="E25" s="219"/>
      <c r="F25" s="219"/>
      <c r="G25" s="241">
        <v>45342</v>
      </c>
      <c r="H25" s="207"/>
      <c r="I25" s="207"/>
      <c r="J25" s="13"/>
    </row>
    <row r="26" spans="1:10" s="153" customFormat="1" x14ac:dyDescent="0.2">
      <c r="A26" s="207"/>
      <c r="B26" s="207"/>
      <c r="C26" s="207"/>
      <c r="D26" s="207"/>
      <c r="E26" s="207"/>
      <c r="F26" s="207"/>
      <c r="G26" s="207"/>
      <c r="H26" s="195"/>
      <c r="I26" s="195"/>
      <c r="J26" s="13"/>
    </row>
    <row r="27" spans="1:10" s="153" customFormat="1" ht="16.5" x14ac:dyDescent="0.35">
      <c r="A27" s="242" t="s">
        <v>266</v>
      </c>
      <c r="B27" s="242" t="s">
        <v>267</v>
      </c>
      <c r="C27" s="242"/>
      <c r="D27" s="226"/>
      <c r="E27" s="226"/>
      <c r="F27" s="212"/>
      <c r="G27" s="240"/>
      <c r="H27" s="210"/>
      <c r="I27" s="243"/>
      <c r="J27" s="48"/>
    </row>
    <row r="28" spans="1:10" s="40" customFormat="1" ht="15" x14ac:dyDescent="0.3">
      <c r="A28" s="242"/>
      <c r="B28" s="242"/>
      <c r="C28" s="531" t="s">
        <v>27</v>
      </c>
      <c r="D28" s="531"/>
      <c r="E28" s="531"/>
      <c r="F28" s="212"/>
      <c r="G28" s="244">
        <f>G29+G30</f>
        <v>0</v>
      </c>
      <c r="H28" s="210"/>
      <c r="I28" s="243"/>
    </row>
    <row r="29" spans="1:10" s="40" customFormat="1" ht="18.75" x14ac:dyDescent="0.4">
      <c r="A29" s="245"/>
      <c r="B29" s="245"/>
      <c r="C29" s="246"/>
      <c r="D29" s="247"/>
      <c r="E29" s="248" t="s">
        <v>275</v>
      </c>
      <c r="F29" s="249" t="s">
        <v>6</v>
      </c>
      <c r="G29" s="250">
        <v>0</v>
      </c>
      <c r="H29" s="210"/>
      <c r="I29" s="243"/>
    </row>
    <row r="30" spans="1:10" s="40" customFormat="1" ht="18.75" x14ac:dyDescent="0.4">
      <c r="A30" s="245"/>
      <c r="B30" s="245"/>
      <c r="C30" s="251"/>
      <c r="D30" s="247"/>
      <c r="E30" s="252"/>
      <c r="F30" s="249" t="s">
        <v>7</v>
      </c>
      <c r="G30" s="250">
        <v>0</v>
      </c>
      <c r="H30" s="210"/>
      <c r="I30" s="243"/>
    </row>
    <row r="31" spans="1:10" s="40" customFormat="1" ht="20.25" customHeight="1" x14ac:dyDescent="0.4">
      <c r="A31" s="245"/>
      <c r="B31" s="253"/>
      <c r="C31" s="532" t="s">
        <v>276</v>
      </c>
      <c r="D31" s="532"/>
      <c r="E31" s="532"/>
      <c r="F31" s="532"/>
      <c r="G31" s="244">
        <f>G25</f>
        <v>45342</v>
      </c>
      <c r="H31" s="210"/>
      <c r="I31" s="243"/>
    </row>
    <row r="32" spans="1:10" s="40" customFormat="1" ht="20.25" customHeight="1" x14ac:dyDescent="0.3">
      <c r="A32" s="254"/>
      <c r="B32" s="533" t="s">
        <v>339</v>
      </c>
      <c r="C32" s="533"/>
      <c r="D32" s="533"/>
      <c r="E32" s="533"/>
      <c r="F32" s="533"/>
      <c r="G32" s="255">
        <v>-479931.99</v>
      </c>
      <c r="H32" s="256"/>
      <c r="I32" s="256"/>
    </row>
    <row r="33" spans="1:10" s="153" customFormat="1" x14ac:dyDescent="0.2">
      <c r="A33" s="547" t="s">
        <v>338</v>
      </c>
      <c r="B33" s="547"/>
      <c r="C33" s="547"/>
      <c r="D33" s="547"/>
      <c r="E33" s="547"/>
      <c r="F33" s="547"/>
      <c r="G33" s="547"/>
      <c r="H33" s="547"/>
      <c r="I33" s="547"/>
      <c r="J33" s="161"/>
    </row>
    <row r="34" spans="1:10" s="153" customFormat="1" ht="15" customHeight="1" x14ac:dyDescent="0.2">
      <c r="A34" s="547"/>
      <c r="B34" s="547"/>
      <c r="C34" s="547"/>
      <c r="D34" s="547"/>
      <c r="E34" s="547"/>
      <c r="F34" s="547"/>
      <c r="G34" s="547"/>
      <c r="H34" s="547"/>
      <c r="I34" s="547"/>
      <c r="J34" s="161"/>
    </row>
    <row r="35" spans="1:10" s="153" customFormat="1" ht="24.75" customHeight="1" x14ac:dyDescent="0.2">
      <c r="A35" s="547"/>
      <c r="B35" s="547"/>
      <c r="C35" s="547"/>
      <c r="D35" s="547"/>
      <c r="E35" s="547"/>
      <c r="F35" s="547"/>
      <c r="G35" s="547"/>
      <c r="H35" s="547"/>
      <c r="I35" s="547"/>
      <c r="J35" s="5"/>
    </row>
    <row r="36" spans="1:10" s="153" customFormat="1" ht="19.5" x14ac:dyDescent="0.4">
      <c r="A36" s="34" t="s">
        <v>268</v>
      </c>
      <c r="B36" s="34" t="s">
        <v>30</v>
      </c>
      <c r="C36" s="34"/>
      <c r="D36" s="56"/>
      <c r="E36" s="38"/>
      <c r="F36" s="3"/>
      <c r="G36" s="57"/>
      <c r="H36" s="50"/>
      <c r="I36" s="50"/>
      <c r="J36" s="5"/>
    </row>
    <row r="37" spans="1:10" s="153" customFormat="1" ht="18.75" x14ac:dyDescent="0.4">
      <c r="A37" s="34"/>
      <c r="B37" s="34"/>
      <c r="C37" s="34"/>
      <c r="D37" s="56"/>
      <c r="E37" s="13"/>
      <c r="F37" s="58" t="s">
        <v>105</v>
      </c>
      <c r="G37" s="154" t="s">
        <v>0</v>
      </c>
      <c r="H37" s="30"/>
      <c r="I37" s="60" t="s">
        <v>106</v>
      </c>
      <c r="J37" s="5"/>
    </row>
    <row r="38" spans="1:10" s="153" customFormat="1" ht="16.5" x14ac:dyDescent="0.35">
      <c r="A38" s="162" t="s">
        <v>31</v>
      </c>
      <c r="B38" s="62"/>
      <c r="C38" s="2"/>
      <c r="D38" s="62"/>
      <c r="E38" s="38"/>
      <c r="F38" s="163">
        <v>2860000</v>
      </c>
      <c r="G38" s="163">
        <v>1780379.29</v>
      </c>
      <c r="H38" s="129"/>
      <c r="I38" s="64">
        <f>G38/F38</f>
        <v>0.62251024125874133</v>
      </c>
      <c r="J38" s="5"/>
    </row>
    <row r="39" spans="1:10" s="153" customFormat="1" ht="16.5" x14ac:dyDescent="0.35">
      <c r="A39" s="162" t="s">
        <v>107</v>
      </c>
      <c r="B39" s="62"/>
      <c r="C39" s="2"/>
      <c r="D39" s="65"/>
      <c r="E39" s="65"/>
      <c r="F39" s="163">
        <v>1383948</v>
      </c>
      <c r="G39" s="163">
        <v>1375994.64</v>
      </c>
      <c r="H39" s="129"/>
      <c r="I39" s="64">
        <f>G39/F39</f>
        <v>0.99425313667854565</v>
      </c>
      <c r="J39" s="5"/>
    </row>
    <row r="40" spans="1:10" s="153" customFormat="1" ht="16.5" x14ac:dyDescent="0.35">
      <c r="A40" s="162" t="s">
        <v>108</v>
      </c>
      <c r="B40" s="62"/>
      <c r="C40" s="2"/>
      <c r="D40" s="65"/>
      <c r="E40" s="65"/>
      <c r="F40" s="163">
        <v>0</v>
      </c>
      <c r="G40" s="163">
        <v>0</v>
      </c>
      <c r="H40" s="129"/>
      <c r="I40" s="64" t="s">
        <v>206</v>
      </c>
      <c r="J40" s="5"/>
    </row>
    <row r="41" spans="1:10" s="153" customFormat="1" ht="16.5" x14ac:dyDescent="0.35">
      <c r="A41" s="162" t="s">
        <v>202</v>
      </c>
      <c r="B41" s="62"/>
      <c r="C41" s="2"/>
      <c r="D41" s="38"/>
      <c r="E41" s="38"/>
      <c r="F41" s="163">
        <v>1106758</v>
      </c>
      <c r="G41" s="163">
        <v>1106758</v>
      </c>
      <c r="H41" s="129"/>
      <c r="I41" s="64">
        <f>G41/F41</f>
        <v>1</v>
      </c>
      <c r="J41" s="5"/>
    </row>
    <row r="42" spans="1:10" s="153" customFormat="1" ht="16.5" x14ac:dyDescent="0.35">
      <c r="A42" s="162" t="s">
        <v>269</v>
      </c>
      <c r="B42" s="37"/>
      <c r="C42" s="37"/>
      <c r="D42" s="30"/>
      <c r="E42" s="30" t="s">
        <v>270</v>
      </c>
      <c r="F42" s="163">
        <v>0</v>
      </c>
      <c r="G42" s="163">
        <v>0</v>
      </c>
      <c r="H42" s="129"/>
      <c r="I42" s="164" t="s">
        <v>206</v>
      </c>
      <c r="J42" s="5"/>
    </row>
    <row r="43" spans="1:10" s="153" customFormat="1" x14ac:dyDescent="0.2">
      <c r="A43" s="544" t="s">
        <v>312</v>
      </c>
      <c r="B43" s="544"/>
      <c r="C43" s="544"/>
      <c r="D43" s="544"/>
      <c r="E43" s="544"/>
      <c r="F43" s="544"/>
      <c r="G43" s="544"/>
      <c r="H43" s="544"/>
      <c r="I43" s="544"/>
      <c r="J43" s="5"/>
    </row>
    <row r="44" spans="1:10" s="153" customFormat="1" ht="19.5" thickBot="1" x14ac:dyDescent="0.45">
      <c r="A44" s="34" t="s">
        <v>271</v>
      </c>
      <c r="B44" s="34" t="s">
        <v>12</v>
      </c>
      <c r="C44" s="36"/>
      <c r="D44" s="38"/>
      <c r="E44" s="38"/>
      <c r="F44" s="71"/>
      <c r="G44" s="72"/>
      <c r="H44" s="524" t="s">
        <v>109</v>
      </c>
      <c r="I44" s="525"/>
      <c r="J44" s="5"/>
    </row>
    <row r="45" spans="1:10" s="153" customFormat="1" ht="18" x14ac:dyDescent="0.35">
      <c r="A45" s="165"/>
      <c r="B45" s="166"/>
      <c r="C45" s="167"/>
      <c r="D45" s="166"/>
      <c r="E45" s="168" t="s">
        <v>290</v>
      </c>
      <c r="F45" s="169" t="s">
        <v>9</v>
      </c>
      <c r="G45" s="169" t="s">
        <v>10</v>
      </c>
      <c r="H45" s="170" t="s">
        <v>13</v>
      </c>
      <c r="I45" s="171" t="s">
        <v>110</v>
      </c>
      <c r="J45" s="5"/>
    </row>
    <row r="46" spans="1:10" s="153" customFormat="1" x14ac:dyDescent="0.2">
      <c r="A46" s="172"/>
      <c r="B46" s="173"/>
      <c r="C46" s="173"/>
      <c r="D46" s="173"/>
      <c r="E46" s="526"/>
      <c r="F46" s="527"/>
      <c r="G46" s="116"/>
      <c r="H46" s="117">
        <v>42004</v>
      </c>
      <c r="I46" s="174">
        <v>42004</v>
      </c>
      <c r="J46" s="5"/>
    </row>
    <row r="47" spans="1:10" s="153" customFormat="1" x14ac:dyDescent="0.2">
      <c r="A47" s="172"/>
      <c r="B47" s="173"/>
      <c r="C47" s="173"/>
      <c r="D47" s="173"/>
      <c r="E47" s="526"/>
      <c r="F47" s="527"/>
      <c r="G47" s="119"/>
      <c r="H47" s="119"/>
      <c r="I47" s="175"/>
      <c r="J47" s="5"/>
    </row>
    <row r="48" spans="1:10" s="153" customFormat="1" ht="13.5" thickBot="1" x14ac:dyDescent="0.25">
      <c r="A48" s="176"/>
      <c r="B48" s="177"/>
      <c r="C48" s="177"/>
      <c r="D48" s="177"/>
      <c r="E48" s="178"/>
      <c r="F48" s="179"/>
      <c r="G48" s="179"/>
      <c r="H48" s="179"/>
      <c r="I48" s="180"/>
      <c r="J48" s="5"/>
    </row>
    <row r="49" spans="1:10" s="153" customFormat="1" ht="13.5" thickTop="1" x14ac:dyDescent="0.2">
      <c r="A49" s="181"/>
      <c r="B49" s="74"/>
      <c r="C49" s="74" t="s">
        <v>6</v>
      </c>
      <c r="D49" s="74"/>
      <c r="E49" s="182">
        <v>131471</v>
      </c>
      <c r="F49" s="183">
        <v>0</v>
      </c>
      <c r="G49" s="75">
        <v>15100</v>
      </c>
      <c r="H49" s="75">
        <f>E49+F49-G49</f>
        <v>116371</v>
      </c>
      <c r="I49" s="184">
        <v>116371</v>
      </c>
      <c r="J49" s="5"/>
    </row>
    <row r="50" spans="1:10" x14ac:dyDescent="0.2">
      <c r="A50" s="185"/>
      <c r="B50" s="77"/>
      <c r="C50" s="77" t="s">
        <v>8</v>
      </c>
      <c r="D50" s="77"/>
      <c r="E50" s="186">
        <v>107772.04999999999</v>
      </c>
      <c r="F50" s="187">
        <v>333092.37</v>
      </c>
      <c r="G50" s="78">
        <v>348588</v>
      </c>
      <c r="H50" s="78">
        <f>E50+F50-G50</f>
        <v>92276.419999999984</v>
      </c>
      <c r="I50" s="188">
        <v>84326.87</v>
      </c>
    </row>
    <row r="51" spans="1:10" x14ac:dyDescent="0.2">
      <c r="A51" s="185"/>
      <c r="B51" s="77"/>
      <c r="C51" s="77" t="s">
        <v>7</v>
      </c>
      <c r="D51" s="77"/>
      <c r="E51" s="186">
        <v>1386767.77</v>
      </c>
      <c r="F51" s="187">
        <f>386283.46+57899.95+445166.24</f>
        <v>889349.65</v>
      </c>
      <c r="G51" s="78">
        <f>491869.8+954303.48</f>
        <v>1446173.28</v>
      </c>
      <c r="H51" s="78">
        <f>E51+F51-G51</f>
        <v>829944.1399999999</v>
      </c>
      <c r="I51" s="188">
        <f>40689.85+262800.79</f>
        <v>303490.63999999996</v>
      </c>
    </row>
    <row r="52" spans="1:10" x14ac:dyDescent="0.2">
      <c r="A52" s="185"/>
      <c r="B52" s="77"/>
      <c r="C52" s="77" t="s">
        <v>15</v>
      </c>
      <c r="D52" s="77"/>
      <c r="E52" s="186">
        <v>692720.96</v>
      </c>
      <c r="F52" s="187">
        <v>1977789</v>
      </c>
      <c r="G52" s="78">
        <v>2515775</v>
      </c>
      <c r="H52" s="78">
        <f>E52+F52-G52</f>
        <v>154734.95999999996</v>
      </c>
      <c r="I52" s="188">
        <v>154734.96</v>
      </c>
    </row>
    <row r="53" spans="1:10" ht="18.75" thickBot="1" x14ac:dyDescent="0.4">
      <c r="A53" s="189" t="s">
        <v>2</v>
      </c>
      <c r="B53" s="190"/>
      <c r="C53" s="190"/>
      <c r="D53" s="190"/>
      <c r="E53" s="191">
        <f>E49+E50+E51+E52</f>
        <v>2318731.7800000003</v>
      </c>
      <c r="F53" s="192">
        <f>F49+F50+F51+F52</f>
        <v>3200231.02</v>
      </c>
      <c r="G53" s="193">
        <f>G49+G50+G51+G52</f>
        <v>4325636.28</v>
      </c>
      <c r="H53" s="193">
        <f>H49+H50+H51+H52</f>
        <v>1193326.5199999998</v>
      </c>
      <c r="I53" s="194">
        <f>I49+I50+I51+I52</f>
        <v>658923.47</v>
      </c>
    </row>
    <row r="54" spans="1:10" ht="18" x14ac:dyDescent="0.35">
      <c r="A54" s="79"/>
      <c r="B54" s="68"/>
      <c r="C54" s="68"/>
      <c r="D54" s="38"/>
      <c r="E54" s="38"/>
      <c r="F54" s="71"/>
      <c r="G54" s="81"/>
      <c r="H54" s="82"/>
      <c r="I54" s="82"/>
    </row>
    <row r="55" spans="1:10" ht="18" x14ac:dyDescent="0.35">
      <c r="A55" s="83"/>
      <c r="B55" s="84"/>
      <c r="C55" s="84"/>
      <c r="D55" s="85"/>
      <c r="E55" s="85"/>
      <c r="F55" s="82"/>
      <c r="G55" s="82"/>
      <c r="H55" s="82"/>
      <c r="I55" s="82"/>
    </row>
    <row r="56" spans="1:10" x14ac:dyDescent="0.2">
      <c r="A56" s="86"/>
      <c r="B56" s="86"/>
      <c r="C56" s="86"/>
      <c r="D56" s="86"/>
      <c r="E56" s="86"/>
      <c r="F56" s="86"/>
      <c r="G56" s="86"/>
      <c r="H56" s="86"/>
      <c r="I56" s="86"/>
    </row>
    <row r="57" spans="1:10" x14ac:dyDescent="0.2">
      <c r="A57" s="86"/>
      <c r="B57" s="86"/>
      <c r="C57" s="86"/>
      <c r="D57" s="86"/>
      <c r="E57" s="86"/>
      <c r="F57" s="86"/>
      <c r="G57" s="86"/>
      <c r="H57" s="86"/>
      <c r="I57" s="86" t="s">
        <v>287</v>
      </c>
    </row>
  </sheetData>
  <mergeCells count="15">
    <mergeCell ref="A2:D2"/>
    <mergeCell ref="E2:I2"/>
    <mergeCell ref="E3:I3"/>
    <mergeCell ref="E4:I4"/>
    <mergeCell ref="E5:I5"/>
    <mergeCell ref="H44:I44"/>
    <mergeCell ref="E46:E47"/>
    <mergeCell ref="F46:F47"/>
    <mergeCell ref="E7:I7"/>
    <mergeCell ref="H12:I12"/>
    <mergeCell ref="A33:I35"/>
    <mergeCell ref="C28:E28"/>
    <mergeCell ref="C31:F31"/>
    <mergeCell ref="B32:F32"/>
    <mergeCell ref="A43:I43"/>
  </mergeCells>
  <phoneticPr fontId="10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3" tint="0.59999389629810485"/>
  </sheetPr>
  <dimension ref="A1:J58"/>
  <sheetViews>
    <sheetView topLeftCell="A10" zoomScaleNormal="100" workbookViewId="0">
      <selection activeCell="B36" sqref="B36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7.285156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25</v>
      </c>
      <c r="B1" s="485"/>
      <c r="C1" s="485"/>
      <c r="D1" s="485"/>
      <c r="E1" s="486"/>
      <c r="F1" s="26"/>
    </row>
    <row r="2" spans="1:10" ht="19.5" x14ac:dyDescent="0.4">
      <c r="A2" s="534" t="s">
        <v>98</v>
      </c>
      <c r="B2" s="534"/>
      <c r="C2" s="534"/>
      <c r="D2" s="534"/>
      <c r="E2" s="540" t="s">
        <v>245</v>
      </c>
      <c r="F2" s="540"/>
      <c r="G2" s="540"/>
      <c r="H2" s="540"/>
      <c r="I2" s="540"/>
    </row>
    <row r="3" spans="1:10" ht="9.75" customHeight="1" x14ac:dyDescent="0.4">
      <c r="A3" s="15"/>
      <c r="B3" s="15"/>
      <c r="C3" s="15"/>
      <c r="D3" s="15"/>
      <c r="E3" s="528" t="s">
        <v>99</v>
      </c>
      <c r="F3" s="528"/>
      <c r="G3" s="528"/>
      <c r="H3" s="528"/>
      <c r="I3" s="528"/>
    </row>
    <row r="4" spans="1:10" ht="15.75" x14ac:dyDescent="0.25">
      <c r="A4" s="17" t="s">
        <v>26</v>
      </c>
      <c r="E4" s="538" t="s">
        <v>162</v>
      </c>
      <c r="F4" s="538"/>
      <c r="G4" s="538"/>
      <c r="H4" s="538"/>
      <c r="I4" s="538"/>
    </row>
    <row r="5" spans="1:10" ht="9.75" customHeight="1" x14ac:dyDescent="0.25">
      <c r="A5" s="17"/>
      <c r="E5" s="528" t="s">
        <v>99</v>
      </c>
      <c r="F5" s="528"/>
      <c r="G5" s="528"/>
      <c r="H5" s="528"/>
      <c r="I5" s="528"/>
    </row>
    <row r="6" spans="1:10" ht="19.5" x14ac:dyDescent="0.4">
      <c r="A6" s="18" t="s">
        <v>24</v>
      </c>
      <c r="E6" s="19" t="s">
        <v>163</v>
      </c>
      <c r="F6" s="20"/>
      <c r="G6" s="21" t="s">
        <v>36</v>
      </c>
      <c r="H6" s="22">
        <v>1200</v>
      </c>
    </row>
    <row r="7" spans="1:10" ht="7.5" customHeight="1" x14ac:dyDescent="0.4">
      <c r="A7" s="18"/>
      <c r="E7" s="528" t="s">
        <v>100</v>
      </c>
      <c r="F7" s="528"/>
      <c r="G7" s="528"/>
      <c r="H7" s="528"/>
      <c r="I7" s="528"/>
    </row>
    <row r="8" spans="1:10" ht="3.75" customHeight="1" x14ac:dyDescent="0.4">
      <c r="A8" s="18"/>
      <c r="E8" s="23"/>
      <c r="F8" s="23"/>
      <c r="G8" s="23"/>
      <c r="H8" s="21"/>
      <c r="I8" s="23"/>
    </row>
    <row r="9" spans="1:10" ht="39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4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24" t="s">
        <v>253</v>
      </c>
      <c r="I12" s="525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5"/>
      <c r="I13" s="156"/>
      <c r="J13" s="26"/>
    </row>
    <row r="14" spans="1:10" s="40" customFormat="1" ht="18.75" x14ac:dyDescent="0.4">
      <c r="A14" s="34" t="s">
        <v>264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5834000</v>
      </c>
      <c r="F15" s="128">
        <v>18616905.48</v>
      </c>
      <c r="G15" s="6">
        <f>H15+I15</f>
        <v>20275430.32</v>
      </c>
      <c r="H15" s="127">
        <v>18399446.300000001</v>
      </c>
      <c r="I15" s="127">
        <v>1875984.02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5834000</v>
      </c>
      <c r="F17" s="128">
        <v>18701280.48</v>
      </c>
      <c r="G17" s="6">
        <f>H17+I17</f>
        <v>20668928</v>
      </c>
      <c r="H17" s="127">
        <v>18521275</v>
      </c>
      <c r="I17" s="127">
        <v>2147653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7" t="s">
        <v>101</v>
      </c>
      <c r="D21" s="41"/>
      <c r="E21" s="41"/>
      <c r="F21" s="41"/>
      <c r="G21" s="158">
        <f>H21+I21</f>
        <v>0</v>
      </c>
      <c r="H21" s="159">
        <v>0</v>
      </c>
      <c r="I21" s="159">
        <v>0</v>
      </c>
      <c r="J21" s="42"/>
    </row>
    <row r="22" spans="1:10" s="153" customFormat="1" ht="18" x14ac:dyDescent="0.35">
      <c r="A22" s="41"/>
      <c r="B22" s="41"/>
      <c r="C22" s="157"/>
      <c r="D22" s="41"/>
      <c r="E22" s="41"/>
      <c r="F22" s="41"/>
      <c r="G22" s="158"/>
      <c r="H22" s="159"/>
      <c r="I22" s="159"/>
      <c r="J22" s="42"/>
    </row>
    <row r="23" spans="1:10" s="153" customFormat="1" ht="19.5" x14ac:dyDescent="0.4">
      <c r="A23" s="238" t="s">
        <v>102</v>
      </c>
      <c r="B23" s="238"/>
      <c r="C23" s="239"/>
      <c r="D23" s="238"/>
      <c r="E23" s="238"/>
      <c r="F23" s="238"/>
      <c r="G23" s="240">
        <f>G17-G15-G21</f>
        <v>393497.6799999997</v>
      </c>
      <c r="H23" s="240">
        <f>H17-H15-H21</f>
        <v>121828.69999999925</v>
      </c>
      <c r="I23" s="240">
        <f>I17-I15-I21</f>
        <v>271668.98</v>
      </c>
      <c r="J23" s="160"/>
    </row>
    <row r="24" spans="1:10" s="153" customFormat="1" ht="15" x14ac:dyDescent="0.3">
      <c r="A24" s="219" t="s">
        <v>274</v>
      </c>
      <c r="B24" s="219"/>
      <c r="C24" s="219"/>
      <c r="D24" s="219"/>
      <c r="E24" s="219"/>
      <c r="F24" s="219"/>
      <c r="G24" s="241">
        <f>G23-G25</f>
        <v>393497.6799999997</v>
      </c>
      <c r="H24" s="207"/>
      <c r="I24" s="207"/>
      <c r="J24" s="13"/>
    </row>
    <row r="25" spans="1:10" s="153" customFormat="1" ht="15" x14ac:dyDescent="0.3">
      <c r="A25" s="219" t="s">
        <v>265</v>
      </c>
      <c r="B25" s="219"/>
      <c r="C25" s="219"/>
      <c r="D25" s="219"/>
      <c r="E25" s="219"/>
      <c r="F25" s="219"/>
      <c r="G25" s="241">
        <v>0</v>
      </c>
      <c r="H25" s="207"/>
      <c r="I25" s="207"/>
      <c r="J25" s="13"/>
    </row>
    <row r="26" spans="1:10" s="153" customFormat="1" x14ac:dyDescent="0.2">
      <c r="A26" s="207"/>
      <c r="B26" s="207"/>
      <c r="C26" s="207"/>
      <c r="D26" s="207"/>
      <c r="E26" s="207"/>
      <c r="F26" s="207"/>
      <c r="G26" s="207"/>
      <c r="H26" s="195"/>
      <c r="I26" s="195"/>
      <c r="J26" s="13"/>
    </row>
    <row r="27" spans="1:10" s="153" customFormat="1" ht="16.5" x14ac:dyDescent="0.35">
      <c r="A27" s="242" t="s">
        <v>266</v>
      </c>
      <c r="B27" s="242" t="s">
        <v>267</v>
      </c>
      <c r="C27" s="242"/>
      <c r="D27" s="226"/>
      <c r="E27" s="226"/>
      <c r="F27" s="212"/>
      <c r="G27" s="240"/>
      <c r="H27" s="210"/>
      <c r="I27" s="243"/>
      <c r="J27" s="48"/>
    </row>
    <row r="28" spans="1:10" s="40" customFormat="1" ht="15" x14ac:dyDescent="0.3">
      <c r="A28" s="242"/>
      <c r="B28" s="242"/>
      <c r="C28" s="531" t="s">
        <v>27</v>
      </c>
      <c r="D28" s="531"/>
      <c r="E28" s="531"/>
      <c r="F28" s="212"/>
      <c r="G28" s="244">
        <f>G29+G30</f>
        <v>393497.68</v>
      </c>
      <c r="H28" s="210"/>
      <c r="I28" s="243"/>
    </row>
    <row r="29" spans="1:10" s="40" customFormat="1" ht="18.75" x14ac:dyDescent="0.4">
      <c r="A29" s="245"/>
      <c r="B29" s="245"/>
      <c r="C29" s="246"/>
      <c r="D29" s="247"/>
      <c r="E29" s="248" t="s">
        <v>275</v>
      </c>
      <c r="F29" s="249" t="s">
        <v>6</v>
      </c>
      <c r="G29" s="250">
        <v>40000</v>
      </c>
      <c r="H29" s="210"/>
      <c r="I29" s="243"/>
    </row>
    <row r="30" spans="1:10" s="40" customFormat="1" ht="18.75" x14ac:dyDescent="0.4">
      <c r="A30" s="245"/>
      <c r="B30" s="245"/>
      <c r="C30" s="251"/>
      <c r="D30" s="247"/>
      <c r="E30" s="252"/>
      <c r="F30" s="249" t="s">
        <v>7</v>
      </c>
      <c r="G30" s="250">
        <v>353497.68</v>
      </c>
      <c r="H30" s="210"/>
      <c r="I30" s="243"/>
    </row>
    <row r="31" spans="1:10" s="40" customFormat="1" ht="20.25" customHeight="1" x14ac:dyDescent="0.4">
      <c r="A31" s="245"/>
      <c r="B31" s="253"/>
      <c r="C31" s="532" t="s">
        <v>276</v>
      </c>
      <c r="D31" s="532"/>
      <c r="E31" s="532"/>
      <c r="F31" s="532"/>
      <c r="G31" s="244">
        <f>G25</f>
        <v>0</v>
      </c>
      <c r="H31" s="210"/>
      <c r="I31" s="243"/>
    </row>
    <row r="32" spans="1:10" s="40" customFormat="1" ht="20.25" customHeight="1" x14ac:dyDescent="0.3">
      <c r="A32" s="254"/>
      <c r="B32" s="533" t="s">
        <v>339</v>
      </c>
      <c r="C32" s="533"/>
      <c r="D32" s="533"/>
      <c r="E32" s="533"/>
      <c r="F32" s="533"/>
      <c r="G32" s="255">
        <v>0</v>
      </c>
      <c r="H32" s="256"/>
      <c r="I32" s="256"/>
    </row>
    <row r="33" spans="1:10" s="40" customFormat="1" x14ac:dyDescent="0.2">
      <c r="A33" s="529"/>
      <c r="B33" s="529"/>
      <c r="C33" s="529"/>
      <c r="D33" s="529"/>
      <c r="E33" s="529"/>
      <c r="F33" s="529"/>
      <c r="G33" s="529"/>
      <c r="H33" s="529"/>
      <c r="I33" s="529"/>
    </row>
    <row r="34" spans="1:10" s="153" customFormat="1" x14ac:dyDescent="0.2">
      <c r="A34" s="529"/>
      <c r="B34" s="529"/>
      <c r="C34" s="529"/>
      <c r="D34" s="529"/>
      <c r="E34" s="529"/>
      <c r="F34" s="529"/>
      <c r="G34" s="529"/>
      <c r="H34" s="529"/>
      <c r="I34" s="529"/>
      <c r="J34" s="161"/>
    </row>
    <row r="35" spans="1:10" s="153" customFormat="1" ht="19.5" x14ac:dyDescent="0.4">
      <c r="A35" s="34" t="s">
        <v>268</v>
      </c>
      <c r="B35" s="34" t="s">
        <v>30</v>
      </c>
      <c r="C35" s="34"/>
      <c r="D35" s="56"/>
      <c r="E35" s="38"/>
      <c r="F35" s="3"/>
      <c r="G35" s="57"/>
      <c r="H35" s="50"/>
      <c r="I35" s="50"/>
      <c r="J35" s="161"/>
    </row>
    <row r="36" spans="1:10" s="153" customFormat="1" ht="18.75" x14ac:dyDescent="0.4">
      <c r="A36" s="34"/>
      <c r="B36" s="34"/>
      <c r="C36" s="34"/>
      <c r="D36" s="56"/>
      <c r="E36" s="13"/>
      <c r="F36" s="58" t="s">
        <v>105</v>
      </c>
      <c r="G36" s="154" t="s">
        <v>0</v>
      </c>
      <c r="H36" s="30"/>
      <c r="I36" s="60" t="s">
        <v>106</v>
      </c>
      <c r="J36" s="161"/>
    </row>
    <row r="37" spans="1:10" s="153" customFormat="1" ht="15" customHeight="1" x14ac:dyDescent="0.35">
      <c r="A37" s="162" t="s">
        <v>31</v>
      </c>
      <c r="B37" s="62"/>
      <c r="C37" s="2"/>
      <c r="D37" s="62"/>
      <c r="E37" s="38"/>
      <c r="F37" s="163">
        <v>120000</v>
      </c>
      <c r="G37" s="163">
        <v>120000</v>
      </c>
      <c r="H37" s="129"/>
      <c r="I37" s="64">
        <f>G37/F37</f>
        <v>1</v>
      </c>
      <c r="J37" s="161"/>
    </row>
    <row r="38" spans="1:10" s="153" customFormat="1" ht="16.5" x14ac:dyDescent="0.35">
      <c r="A38" s="162" t="s">
        <v>107</v>
      </c>
      <c r="B38" s="62"/>
      <c r="C38" s="2"/>
      <c r="D38" s="65"/>
      <c r="E38" s="65"/>
      <c r="F38" s="163">
        <v>633000</v>
      </c>
      <c r="G38" s="163">
        <v>673183</v>
      </c>
      <c r="H38" s="129"/>
      <c r="I38" s="64">
        <f>G38/F38</f>
        <v>1.063480252764613</v>
      </c>
      <c r="J38" s="5"/>
    </row>
    <row r="39" spans="1:10" s="153" customFormat="1" ht="16.5" x14ac:dyDescent="0.35">
      <c r="A39" s="162" t="s">
        <v>108</v>
      </c>
      <c r="B39" s="62"/>
      <c r="C39" s="2"/>
      <c r="D39" s="65"/>
      <c r="E39" s="65"/>
      <c r="F39" s="163">
        <v>0</v>
      </c>
      <c r="G39" s="163">
        <v>0</v>
      </c>
      <c r="H39" s="129"/>
      <c r="I39" s="64" t="s">
        <v>206</v>
      </c>
      <c r="J39" s="5"/>
    </row>
    <row r="40" spans="1:10" s="153" customFormat="1" ht="16.5" x14ac:dyDescent="0.35">
      <c r="A40" s="162" t="s">
        <v>202</v>
      </c>
      <c r="B40" s="62"/>
      <c r="C40" s="2"/>
      <c r="D40" s="38"/>
      <c r="E40" s="38"/>
      <c r="F40" s="163">
        <v>516000</v>
      </c>
      <c r="G40" s="163">
        <v>516000</v>
      </c>
      <c r="H40" s="129"/>
      <c r="I40" s="64">
        <f>G40/F40</f>
        <v>1</v>
      </c>
      <c r="J40" s="5"/>
    </row>
    <row r="41" spans="1:10" s="153" customFormat="1" ht="16.5" x14ac:dyDescent="0.35">
      <c r="A41" s="162" t="s">
        <v>269</v>
      </c>
      <c r="B41" s="37"/>
      <c r="C41" s="37"/>
      <c r="D41" s="30"/>
      <c r="E41" s="30" t="s">
        <v>270</v>
      </c>
      <c r="F41" s="163">
        <v>0</v>
      </c>
      <c r="G41" s="163">
        <v>0</v>
      </c>
      <c r="H41" s="129"/>
      <c r="I41" s="164" t="s">
        <v>206</v>
      </c>
      <c r="J41" s="5"/>
    </row>
    <row r="42" spans="1:10" s="153" customFormat="1" x14ac:dyDescent="0.2">
      <c r="A42" s="539" t="s">
        <v>344</v>
      </c>
      <c r="B42" s="530"/>
      <c r="C42" s="530"/>
      <c r="D42" s="530"/>
      <c r="E42" s="530"/>
      <c r="F42" s="530"/>
      <c r="G42" s="530"/>
      <c r="H42" s="530"/>
      <c r="I42" s="530"/>
      <c r="J42" s="5"/>
    </row>
    <row r="43" spans="1:10" s="153" customFormat="1" x14ac:dyDescent="0.2">
      <c r="A43" s="152"/>
      <c r="B43" s="152"/>
      <c r="C43" s="152"/>
      <c r="D43" s="152"/>
      <c r="E43" s="152"/>
      <c r="F43" s="152"/>
      <c r="G43" s="152"/>
      <c r="H43" s="152"/>
      <c r="I43" s="152"/>
      <c r="J43" s="5"/>
    </row>
    <row r="44" spans="1:10" s="153" customFormat="1" ht="19.5" thickBot="1" x14ac:dyDescent="0.45">
      <c r="A44" s="34" t="s">
        <v>271</v>
      </c>
      <c r="B44" s="34" t="s">
        <v>12</v>
      </c>
      <c r="C44" s="36"/>
      <c r="D44" s="38"/>
      <c r="E44" s="38"/>
      <c r="F44" s="71"/>
      <c r="G44" s="72"/>
      <c r="H44" s="524" t="s">
        <v>109</v>
      </c>
      <c r="I44" s="525"/>
      <c r="J44" s="5"/>
    </row>
    <row r="45" spans="1:10" s="153" customFormat="1" ht="18" x14ac:dyDescent="0.35">
      <c r="A45" s="165"/>
      <c r="B45" s="166"/>
      <c r="C45" s="167"/>
      <c r="D45" s="166"/>
      <c r="E45" s="168" t="s">
        <v>290</v>
      </c>
      <c r="F45" s="169" t="s">
        <v>9</v>
      </c>
      <c r="G45" s="169" t="s">
        <v>10</v>
      </c>
      <c r="H45" s="170" t="s">
        <v>13</v>
      </c>
      <c r="I45" s="171" t="s">
        <v>110</v>
      </c>
      <c r="J45" s="5"/>
    </row>
    <row r="46" spans="1:10" s="153" customFormat="1" x14ac:dyDescent="0.2">
      <c r="A46" s="172"/>
      <c r="B46" s="173"/>
      <c r="C46" s="173"/>
      <c r="D46" s="173"/>
      <c r="E46" s="526"/>
      <c r="F46" s="527"/>
      <c r="G46" s="116"/>
      <c r="H46" s="117">
        <v>42004</v>
      </c>
      <c r="I46" s="174">
        <v>42004</v>
      </c>
      <c r="J46" s="5"/>
    </row>
    <row r="47" spans="1:10" s="153" customFormat="1" x14ac:dyDescent="0.2">
      <c r="A47" s="172"/>
      <c r="B47" s="173"/>
      <c r="C47" s="173"/>
      <c r="D47" s="173"/>
      <c r="E47" s="526"/>
      <c r="F47" s="527"/>
      <c r="G47" s="119"/>
      <c r="H47" s="119"/>
      <c r="I47" s="175"/>
      <c r="J47" s="5"/>
    </row>
    <row r="48" spans="1:10" s="153" customFormat="1" ht="13.5" thickBot="1" x14ac:dyDescent="0.25">
      <c r="A48" s="176"/>
      <c r="B48" s="177"/>
      <c r="C48" s="177"/>
      <c r="D48" s="177"/>
      <c r="E48" s="178"/>
      <c r="F48" s="179"/>
      <c r="G48" s="179"/>
      <c r="H48" s="179"/>
      <c r="I48" s="180"/>
      <c r="J48" s="5"/>
    </row>
    <row r="49" spans="1:10" s="153" customFormat="1" ht="13.5" thickTop="1" x14ac:dyDescent="0.2">
      <c r="A49" s="181"/>
      <c r="B49" s="74"/>
      <c r="C49" s="74" t="s">
        <v>6</v>
      </c>
      <c r="D49" s="74"/>
      <c r="E49" s="182">
        <v>0</v>
      </c>
      <c r="F49" s="183">
        <v>50000</v>
      </c>
      <c r="G49" s="75">
        <v>50000</v>
      </c>
      <c r="H49" s="75">
        <f>E49+F49-G49</f>
        <v>0</v>
      </c>
      <c r="I49" s="184">
        <v>0</v>
      </c>
      <c r="J49" s="5"/>
    </row>
    <row r="50" spans="1:10" s="153" customFormat="1" x14ac:dyDescent="0.2">
      <c r="A50" s="185"/>
      <c r="B50" s="77"/>
      <c r="C50" s="77" t="s">
        <v>8</v>
      </c>
      <c r="D50" s="77"/>
      <c r="E50" s="186">
        <v>24830.17</v>
      </c>
      <c r="F50" s="187">
        <v>88915</v>
      </c>
      <c r="G50" s="78">
        <v>74200</v>
      </c>
      <c r="H50" s="78">
        <f>E50+F50-G50</f>
        <v>39545.17</v>
      </c>
      <c r="I50" s="188">
        <v>34329.17</v>
      </c>
      <c r="J50" s="5"/>
    </row>
    <row r="51" spans="1:10" s="153" customFormat="1" x14ac:dyDescent="0.2">
      <c r="A51" s="185"/>
      <c r="B51" s="77"/>
      <c r="C51" s="77" t="s">
        <v>7</v>
      </c>
      <c r="D51" s="77"/>
      <c r="E51" s="186">
        <v>10000</v>
      </c>
      <c r="F51" s="187">
        <v>469457.57</v>
      </c>
      <c r="G51" s="78">
        <v>479457.57</v>
      </c>
      <c r="H51" s="78">
        <f>E51+F51-G51</f>
        <v>0</v>
      </c>
      <c r="I51" s="188">
        <v>0</v>
      </c>
      <c r="J51" s="5"/>
    </row>
    <row r="52" spans="1:10" s="153" customFormat="1" x14ac:dyDescent="0.2">
      <c r="A52" s="185"/>
      <c r="B52" s="77"/>
      <c r="C52" s="77" t="s">
        <v>15</v>
      </c>
      <c r="D52" s="77"/>
      <c r="E52" s="186">
        <v>358316.16000000015</v>
      </c>
      <c r="F52" s="187">
        <v>798652</v>
      </c>
      <c r="G52" s="78">
        <v>736262.43</v>
      </c>
      <c r="H52" s="78">
        <f>E52+F52-G52</f>
        <v>420705.7300000001</v>
      </c>
      <c r="I52" s="188">
        <v>420705.73</v>
      </c>
      <c r="J52" s="5"/>
    </row>
    <row r="53" spans="1:10" s="153" customFormat="1" ht="18.75" thickBot="1" x14ac:dyDescent="0.4">
      <c r="A53" s="189" t="s">
        <v>2</v>
      </c>
      <c r="B53" s="190"/>
      <c r="C53" s="190"/>
      <c r="D53" s="190"/>
      <c r="E53" s="191">
        <f>E49+E50+E51+E52</f>
        <v>393146.33000000013</v>
      </c>
      <c r="F53" s="192">
        <f>F49+F50+F51+F52</f>
        <v>1407024.57</v>
      </c>
      <c r="G53" s="193">
        <f>G49+G50+G51+G52</f>
        <v>1339920</v>
      </c>
      <c r="H53" s="193">
        <f>H49+H50+H51+H52</f>
        <v>460250.90000000008</v>
      </c>
      <c r="I53" s="194">
        <f>I49+I50+I51+I52</f>
        <v>455034.89999999997</v>
      </c>
      <c r="J53" s="5"/>
    </row>
    <row r="54" spans="1:10" ht="18" x14ac:dyDescent="0.35">
      <c r="A54" s="79"/>
      <c r="B54" s="68"/>
      <c r="C54" s="68"/>
      <c r="D54" s="38"/>
      <c r="E54" s="38"/>
      <c r="F54" s="71"/>
      <c r="G54" s="72"/>
      <c r="H54" s="80"/>
      <c r="I54" s="80"/>
    </row>
    <row r="55" spans="1:10" x14ac:dyDescent="0.2">
      <c r="A55" s="14"/>
      <c r="B55" s="14"/>
      <c r="C55" s="14"/>
      <c r="D55" s="14"/>
      <c r="E55" s="14"/>
      <c r="F55" s="14"/>
      <c r="G55" s="14"/>
      <c r="H55" s="14"/>
      <c r="I55" s="14"/>
    </row>
    <row r="56" spans="1:10" x14ac:dyDescent="0.2">
      <c r="A56" s="14"/>
      <c r="B56" s="14"/>
      <c r="C56" s="14"/>
      <c r="D56" s="14"/>
      <c r="E56" s="14"/>
      <c r="F56" s="14"/>
      <c r="G56" s="14"/>
      <c r="H56" s="14"/>
      <c r="I56" s="14"/>
    </row>
    <row r="57" spans="1:10" x14ac:dyDescent="0.2">
      <c r="A57" s="86"/>
      <c r="B57" s="86"/>
      <c r="C57" s="86"/>
      <c r="D57" s="86"/>
      <c r="E57" s="86"/>
      <c r="F57" s="86"/>
      <c r="G57" s="86"/>
      <c r="H57" s="86"/>
      <c r="I57" s="86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</sheetData>
  <mergeCells count="15">
    <mergeCell ref="A2:D2"/>
    <mergeCell ref="E2:I2"/>
    <mergeCell ref="E3:I3"/>
    <mergeCell ref="E4:I4"/>
    <mergeCell ref="H44:I44"/>
    <mergeCell ref="A33:I34"/>
    <mergeCell ref="F46:F47"/>
    <mergeCell ref="E5:I5"/>
    <mergeCell ref="E7:I7"/>
    <mergeCell ref="H12:I12"/>
    <mergeCell ref="A42:I42"/>
    <mergeCell ref="E46:E47"/>
    <mergeCell ref="C28:E28"/>
    <mergeCell ref="C31:F31"/>
    <mergeCell ref="B32:F32"/>
  </mergeCells>
  <phoneticPr fontId="10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3" tint="0.59999389629810485"/>
  </sheetPr>
  <dimension ref="A1:J59"/>
  <sheetViews>
    <sheetView topLeftCell="A10" zoomScaleNormal="100" workbookViewId="0">
      <selection activeCell="B36" sqref="B36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7.285156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25</v>
      </c>
      <c r="B1" s="485"/>
      <c r="C1" s="485"/>
      <c r="D1" s="485"/>
      <c r="E1" s="486"/>
      <c r="F1" s="26"/>
    </row>
    <row r="2" spans="1:10" ht="19.5" x14ac:dyDescent="0.4">
      <c r="A2" s="534" t="s">
        <v>98</v>
      </c>
      <c r="B2" s="534"/>
      <c r="C2" s="534"/>
      <c r="D2" s="534"/>
      <c r="E2" s="540" t="s">
        <v>120</v>
      </c>
      <c r="F2" s="540"/>
      <c r="G2" s="540"/>
      <c r="H2" s="540"/>
      <c r="I2" s="540"/>
    </row>
    <row r="3" spans="1:10" ht="9.75" customHeight="1" x14ac:dyDescent="0.4">
      <c r="A3" s="15"/>
      <c r="B3" s="15"/>
      <c r="C3" s="15"/>
      <c r="D3" s="15"/>
      <c r="E3" s="528" t="s">
        <v>99</v>
      </c>
      <c r="F3" s="528"/>
      <c r="G3" s="528"/>
      <c r="H3" s="528"/>
      <c r="I3" s="528"/>
    </row>
    <row r="4" spans="1:10" ht="15.75" x14ac:dyDescent="0.25">
      <c r="A4" s="17" t="s">
        <v>26</v>
      </c>
      <c r="E4" s="538" t="s">
        <v>164</v>
      </c>
      <c r="F4" s="538"/>
      <c r="G4" s="538"/>
      <c r="H4" s="538"/>
      <c r="I4" s="538"/>
    </row>
    <row r="5" spans="1:10" ht="9.75" customHeight="1" x14ac:dyDescent="0.25">
      <c r="A5" s="17"/>
      <c r="E5" s="528" t="s">
        <v>99</v>
      </c>
      <c r="F5" s="528"/>
      <c r="G5" s="528"/>
      <c r="H5" s="528"/>
      <c r="I5" s="528"/>
    </row>
    <row r="6" spans="1:10" ht="19.5" x14ac:dyDescent="0.4">
      <c r="A6" s="18" t="s">
        <v>24</v>
      </c>
      <c r="E6" s="19" t="s">
        <v>165</v>
      </c>
      <c r="F6" s="20"/>
      <c r="G6" s="21" t="s">
        <v>36</v>
      </c>
      <c r="H6" s="22">
        <v>1201</v>
      </c>
    </row>
    <row r="7" spans="1:10" ht="7.5" customHeight="1" x14ac:dyDescent="0.4">
      <c r="A7" s="18"/>
      <c r="E7" s="528" t="s">
        <v>100</v>
      </c>
      <c r="F7" s="528"/>
      <c r="G7" s="528"/>
      <c r="H7" s="528"/>
      <c r="I7" s="528"/>
    </row>
    <row r="8" spans="1:10" ht="3.75" customHeight="1" x14ac:dyDescent="0.4">
      <c r="A8" s="18"/>
      <c r="E8" s="23"/>
      <c r="F8" s="23"/>
      <c r="G8" s="23"/>
      <c r="H8" s="21"/>
      <c r="I8" s="23"/>
    </row>
    <row r="9" spans="1:10" ht="37.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4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24" t="s">
        <v>253</v>
      </c>
      <c r="I12" s="525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5"/>
      <c r="I13" s="156"/>
      <c r="J13" s="26"/>
    </row>
    <row r="14" spans="1:10" s="40" customFormat="1" ht="18.75" x14ac:dyDescent="0.4">
      <c r="A14" s="34" t="s">
        <v>264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8399000</v>
      </c>
      <c r="F15" s="128">
        <v>32463939.789999999</v>
      </c>
      <c r="G15" s="6">
        <f>H15+I15</f>
        <v>32463939.789999999</v>
      </c>
      <c r="H15" s="127">
        <v>31434044.609999999</v>
      </c>
      <c r="I15" s="127">
        <v>1029895.18</v>
      </c>
      <c r="J15" s="203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10071000</v>
      </c>
      <c r="F17" s="128">
        <v>33999641.149999999</v>
      </c>
      <c r="G17" s="6">
        <f>H17+I17</f>
        <v>34516233.550000004</v>
      </c>
      <c r="H17" s="127">
        <v>33152676.870000001</v>
      </c>
      <c r="I17" s="127">
        <v>1363556.68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7" t="s">
        <v>101</v>
      </c>
      <c r="D21" s="41"/>
      <c r="E21" s="41"/>
      <c r="F21" s="41"/>
      <c r="G21" s="158">
        <f>H21+I21</f>
        <v>5130</v>
      </c>
      <c r="H21" s="159">
        <v>5130</v>
      </c>
      <c r="I21" s="159">
        <v>0</v>
      </c>
      <c r="J21" s="42"/>
    </row>
    <row r="22" spans="1:10" s="153" customFormat="1" ht="18" x14ac:dyDescent="0.35">
      <c r="A22" s="41"/>
      <c r="B22" s="41"/>
      <c r="C22" s="157"/>
      <c r="D22" s="41"/>
      <c r="E22" s="41"/>
      <c r="F22" s="41"/>
      <c r="G22" s="158"/>
      <c r="H22" s="159"/>
      <c r="I22" s="159"/>
      <c r="J22" s="42"/>
    </row>
    <row r="23" spans="1:10" s="153" customFormat="1" ht="19.5" x14ac:dyDescent="0.4">
      <c r="A23" s="238" t="s">
        <v>102</v>
      </c>
      <c r="B23" s="238"/>
      <c r="C23" s="239"/>
      <c r="D23" s="238"/>
      <c r="E23" s="238"/>
      <c r="F23" s="238"/>
      <c r="G23" s="240">
        <f>G17-G15-G21</f>
        <v>2047163.7600000054</v>
      </c>
      <c r="H23" s="240">
        <f>H17-H15-H21</f>
        <v>1713502.2600000016</v>
      </c>
      <c r="I23" s="240">
        <f>I17-I15-I21</f>
        <v>333661.49999999988</v>
      </c>
      <c r="J23" s="160"/>
    </row>
    <row r="24" spans="1:10" s="153" customFormat="1" ht="15" x14ac:dyDescent="0.3">
      <c r="A24" s="219" t="s">
        <v>274</v>
      </c>
      <c r="B24" s="219"/>
      <c r="C24" s="219"/>
      <c r="D24" s="219"/>
      <c r="E24" s="219"/>
      <c r="F24" s="219"/>
      <c r="G24" s="241">
        <f>G23-G25</f>
        <v>237800.76000000536</v>
      </c>
      <c r="H24" s="207"/>
      <c r="I24" s="207"/>
      <c r="J24" s="13"/>
    </row>
    <row r="25" spans="1:10" s="153" customFormat="1" ht="15" x14ac:dyDescent="0.3">
      <c r="A25" s="219" t="s">
        <v>265</v>
      </c>
      <c r="B25" s="219"/>
      <c r="C25" s="219"/>
      <c r="D25" s="219"/>
      <c r="E25" s="219"/>
      <c r="F25" s="219"/>
      <c r="G25" s="241">
        <v>1809363</v>
      </c>
      <c r="H25" s="207"/>
      <c r="I25" s="207"/>
      <c r="J25" s="13"/>
    </row>
    <row r="26" spans="1:10" s="153" customFormat="1" x14ac:dyDescent="0.2">
      <c r="A26" s="207"/>
      <c r="B26" s="207"/>
      <c r="C26" s="207"/>
      <c r="D26" s="207"/>
      <c r="E26" s="207"/>
      <c r="F26" s="207"/>
      <c r="G26" s="207"/>
      <c r="H26" s="195"/>
      <c r="I26" s="195"/>
      <c r="J26" s="13"/>
    </row>
    <row r="27" spans="1:10" s="153" customFormat="1" ht="16.5" x14ac:dyDescent="0.35">
      <c r="A27" s="242" t="s">
        <v>266</v>
      </c>
      <c r="B27" s="242" t="s">
        <v>267</v>
      </c>
      <c r="C27" s="242"/>
      <c r="D27" s="226"/>
      <c r="E27" s="226"/>
      <c r="F27" s="212"/>
      <c r="G27" s="240"/>
      <c r="H27" s="210"/>
      <c r="I27" s="243"/>
      <c r="J27" s="48"/>
    </row>
    <row r="28" spans="1:10" s="40" customFormat="1" ht="15" x14ac:dyDescent="0.3">
      <c r="A28" s="242"/>
      <c r="B28" s="242"/>
      <c r="C28" s="531" t="s">
        <v>27</v>
      </c>
      <c r="D28" s="531"/>
      <c r="E28" s="531"/>
      <c r="F28" s="212"/>
      <c r="G28" s="244">
        <f>G29+G30</f>
        <v>237800.76</v>
      </c>
      <c r="H28" s="210"/>
      <c r="I28" s="243"/>
    </row>
    <row r="29" spans="1:10" s="40" customFormat="1" ht="18.75" x14ac:dyDescent="0.4">
      <c r="A29" s="245"/>
      <c r="B29" s="245"/>
      <c r="C29" s="246"/>
      <c r="D29" s="247"/>
      <c r="E29" s="248" t="s">
        <v>275</v>
      </c>
      <c r="F29" s="249" t="s">
        <v>6</v>
      </c>
      <c r="G29" s="250">
        <v>30000</v>
      </c>
      <c r="H29" s="210"/>
      <c r="I29" s="243"/>
    </row>
    <row r="30" spans="1:10" s="40" customFormat="1" ht="18.75" x14ac:dyDescent="0.4">
      <c r="A30" s="245"/>
      <c r="B30" s="245"/>
      <c r="C30" s="251"/>
      <c r="D30" s="247"/>
      <c r="E30" s="252"/>
      <c r="F30" s="249" t="s">
        <v>7</v>
      </c>
      <c r="G30" s="250">
        <v>207800.76</v>
      </c>
      <c r="H30" s="210"/>
      <c r="I30" s="243"/>
    </row>
    <row r="31" spans="1:10" s="40" customFormat="1" ht="20.25" customHeight="1" x14ac:dyDescent="0.4">
      <c r="A31" s="245"/>
      <c r="B31" s="253"/>
      <c r="C31" s="532" t="s">
        <v>276</v>
      </c>
      <c r="D31" s="532"/>
      <c r="E31" s="532"/>
      <c r="F31" s="532"/>
      <c r="G31" s="244">
        <f>G25</f>
        <v>1809363</v>
      </c>
      <c r="H31" s="210"/>
      <c r="I31" s="243"/>
    </row>
    <row r="32" spans="1:10" s="40" customFormat="1" ht="20.25" customHeight="1" x14ac:dyDescent="0.3">
      <c r="A32" s="254"/>
      <c r="B32" s="533" t="s">
        <v>339</v>
      </c>
      <c r="C32" s="533"/>
      <c r="D32" s="533"/>
      <c r="E32" s="533"/>
      <c r="F32" s="533"/>
      <c r="G32" s="255">
        <v>1667067</v>
      </c>
      <c r="H32" s="256"/>
      <c r="I32" s="256"/>
    </row>
    <row r="33" spans="1:10" s="153" customFormat="1" x14ac:dyDescent="0.2">
      <c r="A33" s="542" t="s">
        <v>313</v>
      </c>
      <c r="B33" s="542"/>
      <c r="C33" s="542"/>
      <c r="D33" s="542"/>
      <c r="E33" s="542"/>
      <c r="F33" s="542"/>
      <c r="G33" s="542"/>
      <c r="H33" s="542"/>
      <c r="I33" s="542"/>
      <c r="J33" s="161"/>
    </row>
    <row r="34" spans="1:10" s="153" customFormat="1" x14ac:dyDescent="0.2">
      <c r="A34" s="542"/>
      <c r="B34" s="542"/>
      <c r="C34" s="542"/>
      <c r="D34" s="542"/>
      <c r="E34" s="542"/>
      <c r="F34" s="542"/>
      <c r="G34" s="542"/>
      <c r="H34" s="542"/>
      <c r="I34" s="542"/>
      <c r="J34" s="161"/>
    </row>
    <row r="35" spans="1:10" s="153" customFormat="1" x14ac:dyDescent="0.2">
      <c r="A35" s="542"/>
      <c r="B35" s="542"/>
      <c r="C35" s="542"/>
      <c r="D35" s="542"/>
      <c r="E35" s="542"/>
      <c r="F35" s="542"/>
      <c r="G35" s="542"/>
      <c r="H35" s="542"/>
      <c r="I35" s="542"/>
      <c r="J35" s="161"/>
    </row>
    <row r="36" spans="1:10" s="153" customFormat="1" ht="15" customHeight="1" x14ac:dyDescent="0.4">
      <c r="A36" s="34" t="s">
        <v>268</v>
      </c>
      <c r="B36" s="34" t="s">
        <v>30</v>
      </c>
      <c r="C36" s="34"/>
      <c r="D36" s="56"/>
      <c r="E36" s="38"/>
      <c r="F36" s="3"/>
      <c r="G36" s="57"/>
      <c r="H36" s="50"/>
      <c r="I36" s="50"/>
      <c r="J36" s="161"/>
    </row>
    <row r="37" spans="1:10" s="153" customFormat="1" ht="18.75" x14ac:dyDescent="0.4">
      <c r="A37" s="34"/>
      <c r="B37" s="34"/>
      <c r="C37" s="34"/>
      <c r="D37" s="56"/>
      <c r="E37" s="13"/>
      <c r="F37" s="58" t="s">
        <v>105</v>
      </c>
      <c r="G37" s="154" t="s">
        <v>0</v>
      </c>
      <c r="H37" s="30"/>
      <c r="I37" s="60" t="s">
        <v>106</v>
      </c>
      <c r="J37" s="5"/>
    </row>
    <row r="38" spans="1:10" s="153" customFormat="1" ht="16.5" x14ac:dyDescent="0.35">
      <c r="A38" s="162" t="s">
        <v>31</v>
      </c>
      <c r="B38" s="62"/>
      <c r="C38" s="2"/>
      <c r="D38" s="62"/>
      <c r="E38" s="38"/>
      <c r="F38" s="163">
        <v>33340</v>
      </c>
      <c r="G38" s="163">
        <v>33340</v>
      </c>
      <c r="H38" s="129"/>
      <c r="I38" s="64">
        <f>G38/F38</f>
        <v>1</v>
      </c>
      <c r="J38" s="5"/>
    </row>
    <row r="39" spans="1:10" s="153" customFormat="1" ht="16.5" x14ac:dyDescent="0.35">
      <c r="A39" s="162" t="s">
        <v>107</v>
      </c>
      <c r="B39" s="62"/>
      <c r="C39" s="2"/>
      <c r="D39" s="65"/>
      <c r="E39" s="65"/>
      <c r="F39" s="163">
        <v>2700359</v>
      </c>
      <c r="G39" s="163">
        <v>2700448</v>
      </c>
      <c r="H39" s="129"/>
      <c r="I39" s="64">
        <f>G39/F39</f>
        <v>1.0000329585806924</v>
      </c>
      <c r="J39" s="5"/>
    </row>
    <row r="40" spans="1:10" s="153" customFormat="1" ht="16.5" x14ac:dyDescent="0.35">
      <c r="A40" s="162" t="s">
        <v>108</v>
      </c>
      <c r="B40" s="62"/>
      <c r="C40" s="2"/>
      <c r="D40" s="65"/>
      <c r="E40" s="65"/>
      <c r="F40" s="163">
        <v>0</v>
      </c>
      <c r="G40" s="163">
        <v>0</v>
      </c>
      <c r="H40" s="129"/>
      <c r="I40" s="64" t="s">
        <v>206</v>
      </c>
      <c r="J40" s="5"/>
    </row>
    <row r="41" spans="1:10" s="153" customFormat="1" ht="16.5" x14ac:dyDescent="0.35">
      <c r="A41" s="162" t="s">
        <v>202</v>
      </c>
      <c r="B41" s="62"/>
      <c r="C41" s="2"/>
      <c r="D41" s="38"/>
      <c r="E41" s="38"/>
      <c r="F41" s="163">
        <v>2193359</v>
      </c>
      <c r="G41" s="163">
        <v>2193359</v>
      </c>
      <c r="H41" s="129"/>
      <c r="I41" s="64">
        <f>G41/F41</f>
        <v>1</v>
      </c>
      <c r="J41" s="5"/>
    </row>
    <row r="42" spans="1:10" s="153" customFormat="1" ht="16.5" x14ac:dyDescent="0.35">
      <c r="A42" s="162" t="s">
        <v>269</v>
      </c>
      <c r="B42" s="37"/>
      <c r="C42" s="37"/>
      <c r="D42" s="30"/>
      <c r="E42" s="30" t="s">
        <v>270</v>
      </c>
      <c r="F42" s="163">
        <v>0</v>
      </c>
      <c r="G42" s="163">
        <v>0</v>
      </c>
      <c r="H42" s="129"/>
      <c r="I42" s="164" t="s">
        <v>206</v>
      </c>
      <c r="J42" s="5"/>
    </row>
    <row r="43" spans="1:10" s="153" customFormat="1" x14ac:dyDescent="0.2">
      <c r="A43" s="530" t="s">
        <v>314</v>
      </c>
      <c r="B43" s="530"/>
      <c r="C43" s="530"/>
      <c r="D43" s="530"/>
      <c r="E43" s="530"/>
      <c r="F43" s="530"/>
      <c r="G43" s="530"/>
      <c r="H43" s="530"/>
      <c r="I43" s="530"/>
      <c r="J43" s="5"/>
    </row>
    <row r="44" spans="1:10" s="153" customFormat="1" x14ac:dyDescent="0.2">
      <c r="A44" s="152"/>
      <c r="B44" s="152"/>
      <c r="C44" s="152"/>
      <c r="D44" s="152"/>
      <c r="E44" s="152"/>
      <c r="F44" s="152"/>
      <c r="G44" s="152"/>
      <c r="H44" s="152"/>
      <c r="I44" s="152"/>
      <c r="J44" s="5"/>
    </row>
    <row r="45" spans="1:10" s="153" customFormat="1" ht="19.5" thickBot="1" x14ac:dyDescent="0.45">
      <c r="A45" s="34" t="s">
        <v>271</v>
      </c>
      <c r="B45" s="34" t="s">
        <v>12</v>
      </c>
      <c r="C45" s="36"/>
      <c r="D45" s="38"/>
      <c r="E45" s="38"/>
      <c r="F45" s="71"/>
      <c r="G45" s="72"/>
      <c r="H45" s="524" t="s">
        <v>109</v>
      </c>
      <c r="I45" s="525"/>
      <c r="J45" s="5"/>
    </row>
    <row r="46" spans="1:10" s="153" customFormat="1" ht="18" x14ac:dyDescent="0.35">
      <c r="A46" s="165"/>
      <c r="B46" s="166"/>
      <c r="C46" s="167"/>
      <c r="D46" s="166"/>
      <c r="E46" s="168" t="s">
        <v>290</v>
      </c>
      <c r="F46" s="169" t="s">
        <v>9</v>
      </c>
      <c r="G46" s="169" t="s">
        <v>10</v>
      </c>
      <c r="H46" s="170" t="s">
        <v>13</v>
      </c>
      <c r="I46" s="171" t="s">
        <v>110</v>
      </c>
      <c r="J46" s="5"/>
    </row>
    <row r="47" spans="1:10" s="153" customFormat="1" x14ac:dyDescent="0.2">
      <c r="A47" s="172"/>
      <c r="B47" s="173"/>
      <c r="C47" s="173"/>
      <c r="D47" s="173"/>
      <c r="E47" s="526"/>
      <c r="F47" s="527"/>
      <c r="G47" s="116"/>
      <c r="H47" s="117">
        <v>42004</v>
      </c>
      <c r="I47" s="174">
        <v>42004</v>
      </c>
      <c r="J47" s="5"/>
    </row>
    <row r="48" spans="1:10" s="153" customFormat="1" x14ac:dyDescent="0.2">
      <c r="A48" s="172"/>
      <c r="B48" s="173"/>
      <c r="C48" s="173"/>
      <c r="D48" s="173"/>
      <c r="E48" s="526"/>
      <c r="F48" s="527"/>
      <c r="G48" s="119"/>
      <c r="H48" s="119"/>
      <c r="I48" s="175"/>
      <c r="J48" s="5"/>
    </row>
    <row r="49" spans="1:10" s="153" customFormat="1" ht="13.5" thickBot="1" x14ac:dyDescent="0.25">
      <c r="A49" s="176"/>
      <c r="B49" s="177"/>
      <c r="C49" s="177"/>
      <c r="D49" s="177"/>
      <c r="E49" s="178"/>
      <c r="F49" s="179"/>
      <c r="G49" s="179"/>
      <c r="H49" s="179"/>
      <c r="I49" s="180"/>
      <c r="J49" s="5"/>
    </row>
    <row r="50" spans="1:10" s="153" customFormat="1" ht="13.5" thickTop="1" x14ac:dyDescent="0.2">
      <c r="A50" s="181"/>
      <c r="B50" s="74"/>
      <c r="C50" s="74" t="s">
        <v>6</v>
      </c>
      <c r="D50" s="74"/>
      <c r="E50" s="182">
        <v>0</v>
      </c>
      <c r="F50" s="183">
        <v>1960</v>
      </c>
      <c r="G50" s="75">
        <v>1960</v>
      </c>
      <c r="H50" s="75">
        <f>E50+F50-G50</f>
        <v>0</v>
      </c>
      <c r="I50" s="184">
        <v>0</v>
      </c>
      <c r="J50" s="5"/>
    </row>
    <row r="51" spans="1:10" s="153" customFormat="1" x14ac:dyDescent="0.2">
      <c r="A51" s="185"/>
      <c r="B51" s="77"/>
      <c r="C51" s="77" t="s">
        <v>8</v>
      </c>
      <c r="D51" s="77"/>
      <c r="E51" s="186">
        <v>199326.62000000005</v>
      </c>
      <c r="F51" s="187">
        <v>163144</v>
      </c>
      <c r="G51" s="78">
        <v>179775.2</v>
      </c>
      <c r="H51" s="78">
        <f>E51+F51-G51</f>
        <v>182695.42000000004</v>
      </c>
      <c r="I51" s="188">
        <v>110220.42</v>
      </c>
      <c r="J51" s="5"/>
    </row>
    <row r="52" spans="1:10" s="153" customFormat="1" x14ac:dyDescent="0.2">
      <c r="A52" s="185"/>
      <c r="B52" s="77"/>
      <c r="C52" s="77" t="s">
        <v>7</v>
      </c>
      <c r="D52" s="77"/>
      <c r="E52" s="186">
        <v>942772.5399999998</v>
      </c>
      <c r="F52" s="187">
        <f>491.01+102147.14</f>
        <v>102638.15</v>
      </c>
      <c r="G52" s="78">
        <f>178482.29+599226.81</f>
        <v>777709.10000000009</v>
      </c>
      <c r="H52" s="78">
        <f>E52+F52-G52</f>
        <v>267701.58999999973</v>
      </c>
      <c r="I52" s="188">
        <f>157887.35+99257.14</f>
        <v>257144.49</v>
      </c>
      <c r="J52" s="5"/>
    </row>
    <row r="53" spans="1:10" x14ac:dyDescent="0.2">
      <c r="A53" s="185"/>
      <c r="B53" s="77"/>
      <c r="C53" s="77" t="s">
        <v>15</v>
      </c>
      <c r="D53" s="77"/>
      <c r="E53" s="186">
        <v>998826.15000000084</v>
      </c>
      <c r="F53" s="187">
        <v>2703682</v>
      </c>
      <c r="G53" s="78">
        <v>2913781.17</v>
      </c>
      <c r="H53" s="78">
        <f>E53+F53-G53</f>
        <v>788726.98000000091</v>
      </c>
      <c r="I53" s="188">
        <v>788726.98</v>
      </c>
    </row>
    <row r="54" spans="1:10" ht="18.75" thickBot="1" x14ac:dyDescent="0.4">
      <c r="A54" s="189" t="s">
        <v>2</v>
      </c>
      <c r="B54" s="190"/>
      <c r="C54" s="190"/>
      <c r="D54" s="190"/>
      <c r="E54" s="191">
        <f>E50+E51+E52+E53</f>
        <v>2140925.3100000005</v>
      </c>
      <c r="F54" s="192">
        <f>F50+F51+F52+F53</f>
        <v>2971424.15</v>
      </c>
      <c r="G54" s="193">
        <f>G50+G51+G52+G53</f>
        <v>3873225.4699999997</v>
      </c>
      <c r="H54" s="193">
        <f>H50+H51+H52+H53</f>
        <v>1239123.9900000007</v>
      </c>
      <c r="I54" s="194">
        <f>I50+I51+I52+I53</f>
        <v>1156091.8899999999</v>
      </c>
    </row>
    <row r="55" spans="1:10" ht="18" x14ac:dyDescent="0.35">
      <c r="A55" s="79"/>
      <c r="B55" s="68"/>
      <c r="C55" s="68"/>
      <c r="D55" s="38"/>
      <c r="E55" s="38"/>
      <c r="F55" s="71"/>
      <c r="G55" s="72"/>
      <c r="H55" s="80"/>
      <c r="I55" s="80"/>
    </row>
    <row r="56" spans="1:10" ht="18" x14ac:dyDescent="0.35">
      <c r="A56" s="79"/>
      <c r="B56" s="68"/>
      <c r="C56" s="68"/>
      <c r="D56" s="38"/>
      <c r="E56" s="38"/>
      <c r="F56" s="71"/>
      <c r="G56" s="81"/>
      <c r="H56" s="82"/>
      <c r="I56" s="82"/>
    </row>
    <row r="57" spans="1:10" ht="18" x14ac:dyDescent="0.35">
      <c r="A57" s="83"/>
      <c r="B57" s="84"/>
      <c r="C57" s="84"/>
      <c r="D57" s="85"/>
      <c r="E57" s="85"/>
      <c r="F57" s="82"/>
      <c r="G57" s="82"/>
      <c r="H57" s="82"/>
      <c r="I57" s="82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  <row r="59" spans="1:10" x14ac:dyDescent="0.2">
      <c r="A59" s="86"/>
      <c r="B59" s="86"/>
      <c r="C59" s="86"/>
      <c r="D59" s="86"/>
      <c r="E59" s="86"/>
      <c r="F59" s="86"/>
      <c r="G59" s="86"/>
      <c r="H59" s="86"/>
      <c r="I59" s="86"/>
    </row>
  </sheetData>
  <mergeCells count="15">
    <mergeCell ref="A2:D2"/>
    <mergeCell ref="E2:I2"/>
    <mergeCell ref="E3:I3"/>
    <mergeCell ref="E4:I4"/>
    <mergeCell ref="E47:E48"/>
    <mergeCell ref="F47:F48"/>
    <mergeCell ref="A33:I35"/>
    <mergeCell ref="H45:I45"/>
    <mergeCell ref="E5:I5"/>
    <mergeCell ref="E7:I7"/>
    <mergeCell ref="H12:I12"/>
    <mergeCell ref="A43:I43"/>
    <mergeCell ref="C28:E28"/>
    <mergeCell ref="C31:F31"/>
    <mergeCell ref="B32:F32"/>
  </mergeCells>
  <phoneticPr fontId="10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2">
    <tabColor theme="3" tint="0.59999389629810485"/>
  </sheetPr>
  <dimension ref="A1:J57"/>
  <sheetViews>
    <sheetView topLeftCell="A10" zoomScaleNormal="100" workbookViewId="0">
      <selection activeCell="B36" sqref="B36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7.28515625" style="13" customWidth="1"/>
    <col min="10" max="10" width="18.85546875" style="14" customWidth="1"/>
    <col min="11" max="11" width="15.42578125" style="14" customWidth="1"/>
    <col min="12" max="16384" width="9.140625" style="14"/>
  </cols>
  <sheetData>
    <row r="1" spans="1:10" ht="19.5" x14ac:dyDescent="0.4">
      <c r="A1" s="11" t="s">
        <v>25</v>
      </c>
      <c r="B1" s="485"/>
      <c r="C1" s="485"/>
      <c r="D1" s="485"/>
      <c r="E1" s="486"/>
      <c r="F1" s="26"/>
    </row>
    <row r="2" spans="1:10" ht="19.5" x14ac:dyDescent="0.4">
      <c r="A2" s="534" t="s">
        <v>98</v>
      </c>
      <c r="B2" s="534"/>
      <c r="C2" s="534"/>
      <c r="D2" s="534"/>
      <c r="E2" s="540" t="s">
        <v>232</v>
      </c>
      <c r="F2" s="540"/>
      <c r="G2" s="540"/>
      <c r="H2" s="540"/>
      <c r="I2" s="540"/>
    </row>
    <row r="3" spans="1:10" ht="9.75" customHeight="1" x14ac:dyDescent="0.4">
      <c r="A3" s="15"/>
      <c r="B3" s="15"/>
      <c r="C3" s="15"/>
      <c r="D3" s="15"/>
      <c r="E3" s="528" t="s">
        <v>99</v>
      </c>
      <c r="F3" s="528"/>
      <c r="G3" s="528"/>
      <c r="H3" s="528"/>
      <c r="I3" s="528"/>
    </row>
    <row r="4" spans="1:10" ht="15.75" x14ac:dyDescent="0.25">
      <c r="A4" s="17" t="s">
        <v>26</v>
      </c>
      <c r="E4" s="538" t="s">
        <v>233</v>
      </c>
      <c r="F4" s="538"/>
      <c r="G4" s="538"/>
      <c r="H4" s="538"/>
      <c r="I4" s="538"/>
    </row>
    <row r="5" spans="1:10" ht="9.75" customHeight="1" x14ac:dyDescent="0.25">
      <c r="A5" s="17"/>
      <c r="E5" s="528" t="s">
        <v>99</v>
      </c>
      <c r="F5" s="528"/>
      <c r="G5" s="528"/>
      <c r="H5" s="528"/>
      <c r="I5" s="528"/>
    </row>
    <row r="6" spans="1:10" ht="19.5" x14ac:dyDescent="0.4">
      <c r="A6" s="18" t="s">
        <v>24</v>
      </c>
      <c r="E6" s="19" t="s">
        <v>166</v>
      </c>
      <c r="F6" s="20"/>
      <c r="G6" s="21" t="s">
        <v>36</v>
      </c>
      <c r="H6" s="22">
        <v>1202</v>
      </c>
    </row>
    <row r="7" spans="1:10" ht="7.5" customHeight="1" x14ac:dyDescent="0.4">
      <c r="A7" s="18"/>
      <c r="E7" s="528" t="s">
        <v>100</v>
      </c>
      <c r="F7" s="528"/>
      <c r="G7" s="528"/>
      <c r="H7" s="528"/>
      <c r="I7" s="528"/>
    </row>
    <row r="8" spans="1:10" ht="4.5" customHeight="1" x14ac:dyDescent="0.4">
      <c r="A8" s="18"/>
      <c r="E8" s="23"/>
      <c r="F8" s="23"/>
      <c r="G8" s="23"/>
      <c r="H8" s="21"/>
      <c r="I8" s="23"/>
    </row>
    <row r="9" spans="1:10" ht="44.2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4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24" t="s">
        <v>253</v>
      </c>
      <c r="I12" s="525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5"/>
      <c r="I13" s="156"/>
      <c r="J13" s="26"/>
    </row>
    <row r="14" spans="1:10" s="40" customFormat="1" ht="18.75" x14ac:dyDescent="0.4">
      <c r="A14" s="34" t="s">
        <v>264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7941000</v>
      </c>
      <c r="F15" s="128">
        <v>32006267.059999999</v>
      </c>
      <c r="G15" s="6">
        <f>H15+I15</f>
        <v>32006267.559999999</v>
      </c>
      <c r="H15" s="127">
        <v>31270815.559999999</v>
      </c>
      <c r="I15" s="127">
        <v>735452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8053000</v>
      </c>
      <c r="F17" s="128">
        <v>32674301.82</v>
      </c>
      <c r="G17" s="6">
        <f>H17+I17</f>
        <v>32239689.010000002</v>
      </c>
      <c r="H17" s="127">
        <v>31304107.010000002</v>
      </c>
      <c r="I17" s="127">
        <v>935582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7" t="s">
        <v>101</v>
      </c>
      <c r="D21" s="41"/>
      <c r="E21" s="41"/>
      <c r="F21" s="41"/>
      <c r="G21" s="158">
        <f>H21+I21</f>
        <v>0</v>
      </c>
      <c r="H21" s="159">
        <v>0</v>
      </c>
      <c r="I21" s="159">
        <v>0</v>
      </c>
      <c r="J21" s="42"/>
    </row>
    <row r="22" spans="1:10" s="153" customFormat="1" ht="18" x14ac:dyDescent="0.35">
      <c r="A22" s="41"/>
      <c r="B22" s="41"/>
      <c r="C22" s="157"/>
      <c r="D22" s="41"/>
      <c r="E22" s="41"/>
      <c r="F22" s="41"/>
      <c r="G22" s="158"/>
      <c r="H22" s="159"/>
      <c r="I22" s="159"/>
      <c r="J22" s="42"/>
    </row>
    <row r="23" spans="1:10" s="153" customFormat="1" ht="19.5" x14ac:dyDescent="0.4">
      <c r="A23" s="238" t="s">
        <v>102</v>
      </c>
      <c r="B23" s="238"/>
      <c r="C23" s="239"/>
      <c r="D23" s="238"/>
      <c r="E23" s="238"/>
      <c r="F23" s="238"/>
      <c r="G23" s="240">
        <f>G17-G15-G21</f>
        <v>233421.45000000298</v>
      </c>
      <c r="H23" s="240">
        <f>H17-H15-H21</f>
        <v>33291.45000000298</v>
      </c>
      <c r="I23" s="240">
        <f>I17-I15-I21</f>
        <v>200130</v>
      </c>
      <c r="J23" s="160"/>
    </row>
    <row r="24" spans="1:10" s="153" customFormat="1" ht="15" x14ac:dyDescent="0.3">
      <c r="A24" s="219" t="s">
        <v>274</v>
      </c>
      <c r="B24" s="219"/>
      <c r="C24" s="219"/>
      <c r="D24" s="219"/>
      <c r="E24" s="219"/>
      <c r="F24" s="219"/>
      <c r="G24" s="241">
        <f>G23-G25</f>
        <v>215232.45000000298</v>
      </c>
      <c r="H24" s="207"/>
      <c r="I24" s="207"/>
      <c r="J24" s="13"/>
    </row>
    <row r="25" spans="1:10" s="153" customFormat="1" ht="15" x14ac:dyDescent="0.3">
      <c r="A25" s="219" t="s">
        <v>265</v>
      </c>
      <c r="B25" s="219"/>
      <c r="C25" s="219"/>
      <c r="D25" s="219"/>
      <c r="E25" s="219"/>
      <c r="F25" s="219"/>
      <c r="G25" s="241">
        <v>18189</v>
      </c>
      <c r="H25" s="207"/>
      <c r="I25" s="207"/>
      <c r="J25" s="13"/>
    </row>
    <row r="26" spans="1:10" s="153" customFormat="1" x14ac:dyDescent="0.2">
      <c r="A26" s="207"/>
      <c r="B26" s="207"/>
      <c r="C26" s="207"/>
      <c r="D26" s="207"/>
      <c r="E26" s="207"/>
      <c r="F26" s="207"/>
      <c r="G26" s="207"/>
      <c r="H26" s="195"/>
      <c r="I26" s="195"/>
      <c r="J26" s="13"/>
    </row>
    <row r="27" spans="1:10" s="153" customFormat="1" ht="16.5" x14ac:dyDescent="0.35">
      <c r="A27" s="242" t="s">
        <v>266</v>
      </c>
      <c r="B27" s="242" t="s">
        <v>267</v>
      </c>
      <c r="C27" s="242"/>
      <c r="D27" s="226"/>
      <c r="E27" s="226"/>
      <c r="F27" s="212"/>
      <c r="G27" s="240"/>
      <c r="H27" s="210"/>
      <c r="I27" s="243"/>
      <c r="J27" s="48"/>
    </row>
    <row r="28" spans="1:10" s="40" customFormat="1" ht="15" x14ac:dyDescent="0.3">
      <c r="A28" s="242"/>
      <c r="B28" s="242"/>
      <c r="C28" s="531" t="s">
        <v>27</v>
      </c>
      <c r="D28" s="531"/>
      <c r="E28" s="531"/>
      <c r="F28" s="212"/>
      <c r="G28" s="244">
        <f>G29+G30</f>
        <v>215232.45</v>
      </c>
      <c r="H28" s="210"/>
      <c r="I28" s="243"/>
    </row>
    <row r="29" spans="1:10" s="40" customFormat="1" ht="18.75" x14ac:dyDescent="0.4">
      <c r="A29" s="245"/>
      <c r="B29" s="245"/>
      <c r="C29" s="246"/>
      <c r="D29" s="247"/>
      <c r="E29" s="248" t="s">
        <v>275</v>
      </c>
      <c r="F29" s="249" t="s">
        <v>6</v>
      </c>
      <c r="G29" s="250">
        <v>25000</v>
      </c>
      <c r="H29" s="210"/>
      <c r="I29" s="243"/>
    </row>
    <row r="30" spans="1:10" s="40" customFormat="1" ht="18.75" x14ac:dyDescent="0.4">
      <c r="A30" s="245"/>
      <c r="B30" s="245"/>
      <c r="C30" s="251"/>
      <c r="D30" s="247"/>
      <c r="E30" s="252"/>
      <c r="F30" s="249" t="s">
        <v>7</v>
      </c>
      <c r="G30" s="250">
        <v>190232.45</v>
      </c>
      <c r="H30" s="210"/>
      <c r="I30" s="243"/>
    </row>
    <row r="31" spans="1:10" s="40" customFormat="1" ht="20.25" customHeight="1" x14ac:dyDescent="0.4">
      <c r="A31" s="245"/>
      <c r="B31" s="253"/>
      <c r="C31" s="532" t="s">
        <v>276</v>
      </c>
      <c r="D31" s="532"/>
      <c r="E31" s="532"/>
      <c r="F31" s="532"/>
      <c r="G31" s="244">
        <f>G25</f>
        <v>18189</v>
      </c>
      <c r="H31" s="210"/>
      <c r="I31" s="243"/>
    </row>
    <row r="32" spans="1:10" s="40" customFormat="1" ht="20.25" customHeight="1" x14ac:dyDescent="0.3">
      <c r="A32" s="254"/>
      <c r="B32" s="533" t="s">
        <v>339</v>
      </c>
      <c r="C32" s="533"/>
      <c r="D32" s="533"/>
      <c r="E32" s="533"/>
      <c r="F32" s="533"/>
      <c r="G32" s="255">
        <v>0</v>
      </c>
      <c r="H32" s="256"/>
      <c r="I32" s="256"/>
    </row>
    <row r="33" spans="1:10" s="40" customFormat="1" ht="25.5" customHeight="1" x14ac:dyDescent="0.2">
      <c r="A33" s="546" t="s">
        <v>315</v>
      </c>
      <c r="B33" s="546"/>
      <c r="C33" s="546"/>
      <c r="D33" s="546"/>
      <c r="E33" s="546"/>
      <c r="F33" s="546"/>
      <c r="G33" s="546"/>
      <c r="H33" s="546"/>
      <c r="I33" s="546"/>
    </row>
    <row r="34" spans="1:10" s="153" customFormat="1" x14ac:dyDescent="0.2">
      <c r="A34" s="546"/>
      <c r="B34" s="546"/>
      <c r="C34" s="546"/>
      <c r="D34" s="546"/>
      <c r="E34" s="546"/>
      <c r="F34" s="546"/>
      <c r="G34" s="546"/>
      <c r="H34" s="546"/>
      <c r="I34" s="546"/>
      <c r="J34" s="161"/>
    </row>
    <row r="35" spans="1:10" s="153" customFormat="1" ht="19.5" x14ac:dyDescent="0.4">
      <c r="A35" s="34" t="s">
        <v>268</v>
      </c>
      <c r="B35" s="34" t="s">
        <v>30</v>
      </c>
      <c r="C35" s="34"/>
      <c r="D35" s="56"/>
      <c r="E35" s="38"/>
      <c r="F35" s="3"/>
      <c r="G35" s="57"/>
      <c r="H35" s="50"/>
      <c r="I35" s="50"/>
      <c r="J35" s="161"/>
    </row>
    <row r="36" spans="1:10" s="153" customFormat="1" ht="18.75" x14ac:dyDescent="0.4">
      <c r="A36" s="34"/>
      <c r="B36" s="34"/>
      <c r="C36" s="34"/>
      <c r="D36" s="56"/>
      <c r="E36" s="13"/>
      <c r="F36" s="58" t="s">
        <v>105</v>
      </c>
      <c r="G36" s="154" t="s">
        <v>0</v>
      </c>
      <c r="H36" s="30"/>
      <c r="I36" s="60" t="s">
        <v>106</v>
      </c>
      <c r="J36" s="161"/>
    </row>
    <row r="37" spans="1:10" s="153" customFormat="1" ht="15" customHeight="1" x14ac:dyDescent="0.35">
      <c r="A37" s="162" t="s">
        <v>31</v>
      </c>
      <c r="B37" s="62"/>
      <c r="C37" s="2"/>
      <c r="D37" s="62"/>
      <c r="E37" s="38"/>
      <c r="F37" s="163">
        <v>0</v>
      </c>
      <c r="G37" s="163">
        <v>0</v>
      </c>
      <c r="H37" s="129"/>
      <c r="I37" s="64" t="s">
        <v>206</v>
      </c>
      <c r="J37" s="161"/>
    </row>
    <row r="38" spans="1:10" s="153" customFormat="1" ht="16.5" x14ac:dyDescent="0.35">
      <c r="A38" s="162" t="s">
        <v>107</v>
      </c>
      <c r="B38" s="62"/>
      <c r="C38" s="2"/>
      <c r="D38" s="65"/>
      <c r="E38" s="65"/>
      <c r="F38" s="163">
        <v>1051760</v>
      </c>
      <c r="G38" s="163">
        <v>1051760</v>
      </c>
      <c r="H38" s="129"/>
      <c r="I38" s="64">
        <f>G38/F38</f>
        <v>1</v>
      </c>
      <c r="J38" s="5"/>
    </row>
    <row r="39" spans="1:10" s="153" customFormat="1" ht="16.5" x14ac:dyDescent="0.35">
      <c r="A39" s="162" t="s">
        <v>108</v>
      </c>
      <c r="B39" s="62"/>
      <c r="C39" s="2"/>
      <c r="D39" s="65"/>
      <c r="E39" s="65"/>
      <c r="F39" s="163">
        <v>0</v>
      </c>
      <c r="G39" s="163">
        <v>0</v>
      </c>
      <c r="H39" s="129"/>
      <c r="I39" s="64" t="s">
        <v>206</v>
      </c>
      <c r="J39" s="5"/>
    </row>
    <row r="40" spans="1:10" s="153" customFormat="1" ht="16.5" x14ac:dyDescent="0.35">
      <c r="A40" s="162" t="s">
        <v>202</v>
      </c>
      <c r="B40" s="62"/>
      <c r="C40" s="2"/>
      <c r="D40" s="38"/>
      <c r="E40" s="38"/>
      <c r="F40" s="163">
        <v>863760</v>
      </c>
      <c r="G40" s="163">
        <v>863760</v>
      </c>
      <c r="H40" s="129"/>
      <c r="I40" s="64">
        <f>G40/F40</f>
        <v>1</v>
      </c>
      <c r="J40" s="5"/>
    </row>
    <row r="41" spans="1:10" s="153" customFormat="1" ht="16.5" x14ac:dyDescent="0.35">
      <c r="A41" s="162" t="s">
        <v>269</v>
      </c>
      <c r="B41" s="37"/>
      <c r="C41" s="37"/>
      <c r="D41" s="30"/>
      <c r="E41" s="30" t="s">
        <v>270</v>
      </c>
      <c r="F41" s="163">
        <v>0</v>
      </c>
      <c r="G41" s="163">
        <v>0</v>
      </c>
      <c r="H41" s="129"/>
      <c r="I41" s="164" t="s">
        <v>206</v>
      </c>
      <c r="J41" s="5"/>
    </row>
    <row r="42" spans="1:10" s="153" customFormat="1" x14ac:dyDescent="0.2">
      <c r="A42" s="152"/>
      <c r="B42" s="152"/>
      <c r="C42" s="152"/>
      <c r="D42" s="152"/>
      <c r="E42" s="152"/>
      <c r="F42" s="152"/>
      <c r="G42" s="152"/>
      <c r="H42" s="152"/>
      <c r="I42" s="152"/>
      <c r="J42" s="5"/>
    </row>
    <row r="43" spans="1:10" s="153" customFormat="1" ht="19.5" thickBot="1" x14ac:dyDescent="0.45">
      <c r="A43" s="34" t="s">
        <v>271</v>
      </c>
      <c r="B43" s="34" t="s">
        <v>12</v>
      </c>
      <c r="C43" s="36"/>
      <c r="D43" s="38"/>
      <c r="E43" s="38"/>
      <c r="F43" s="71"/>
      <c r="G43" s="72"/>
      <c r="H43" s="524" t="s">
        <v>109</v>
      </c>
      <c r="I43" s="525"/>
      <c r="J43" s="5"/>
    </row>
    <row r="44" spans="1:10" s="153" customFormat="1" ht="18" x14ac:dyDescent="0.35">
      <c r="A44" s="165"/>
      <c r="B44" s="166"/>
      <c r="C44" s="167"/>
      <c r="D44" s="166"/>
      <c r="E44" s="168" t="s">
        <v>290</v>
      </c>
      <c r="F44" s="169" t="s">
        <v>9</v>
      </c>
      <c r="G44" s="169" t="s">
        <v>10</v>
      </c>
      <c r="H44" s="170" t="s">
        <v>13</v>
      </c>
      <c r="I44" s="171" t="s">
        <v>110</v>
      </c>
      <c r="J44" s="5"/>
    </row>
    <row r="45" spans="1:10" s="153" customFormat="1" x14ac:dyDescent="0.2">
      <c r="A45" s="172"/>
      <c r="B45" s="173"/>
      <c r="C45" s="173"/>
      <c r="D45" s="173"/>
      <c r="E45" s="526"/>
      <c r="F45" s="527"/>
      <c r="G45" s="116"/>
      <c r="H45" s="117">
        <v>42004</v>
      </c>
      <c r="I45" s="174">
        <v>42004</v>
      </c>
      <c r="J45" s="5"/>
    </row>
    <row r="46" spans="1:10" s="153" customFormat="1" x14ac:dyDescent="0.2">
      <c r="A46" s="172"/>
      <c r="B46" s="173"/>
      <c r="C46" s="173"/>
      <c r="D46" s="173"/>
      <c r="E46" s="526"/>
      <c r="F46" s="527"/>
      <c r="G46" s="119"/>
      <c r="H46" s="119"/>
      <c r="I46" s="175"/>
      <c r="J46" s="5"/>
    </row>
    <row r="47" spans="1:10" s="153" customFormat="1" ht="13.5" thickBot="1" x14ac:dyDescent="0.25">
      <c r="A47" s="176"/>
      <c r="B47" s="177"/>
      <c r="C47" s="177"/>
      <c r="D47" s="177"/>
      <c r="E47" s="178"/>
      <c r="F47" s="179"/>
      <c r="G47" s="179"/>
      <c r="H47" s="179"/>
      <c r="I47" s="180"/>
      <c r="J47" s="5"/>
    </row>
    <row r="48" spans="1:10" s="153" customFormat="1" ht="13.5" thickTop="1" x14ac:dyDescent="0.2">
      <c r="A48" s="181"/>
      <c r="B48" s="74"/>
      <c r="C48" s="74" t="s">
        <v>6</v>
      </c>
      <c r="D48" s="74"/>
      <c r="E48" s="182">
        <v>26727</v>
      </c>
      <c r="F48" s="183">
        <v>50000</v>
      </c>
      <c r="G48" s="75">
        <v>7000</v>
      </c>
      <c r="H48" s="75">
        <f>E48+F48-G48</f>
        <v>69727</v>
      </c>
      <c r="I48" s="184">
        <v>69727</v>
      </c>
      <c r="J48" s="5"/>
    </row>
    <row r="49" spans="1:10" s="153" customFormat="1" x14ac:dyDescent="0.2">
      <c r="A49" s="185"/>
      <c r="B49" s="77"/>
      <c r="C49" s="77" t="s">
        <v>8</v>
      </c>
      <c r="D49" s="77"/>
      <c r="E49" s="186">
        <v>124989.87</v>
      </c>
      <c r="F49" s="187">
        <v>144677</v>
      </c>
      <c r="G49" s="78">
        <v>148254</v>
      </c>
      <c r="H49" s="78">
        <f>E49+F49-G49</f>
        <v>121412.87</v>
      </c>
      <c r="I49" s="188">
        <v>112427.87</v>
      </c>
      <c r="J49" s="5"/>
    </row>
    <row r="50" spans="1:10" s="153" customFormat="1" x14ac:dyDescent="0.2">
      <c r="A50" s="185"/>
      <c r="B50" s="77"/>
      <c r="C50" s="77" t="s">
        <v>7</v>
      </c>
      <c r="D50" s="77"/>
      <c r="E50" s="186">
        <v>632026.33000000031</v>
      </c>
      <c r="F50" s="187">
        <f>177175.06+1329492.02</f>
        <v>1506667.08</v>
      </c>
      <c r="G50" s="78">
        <v>656602.54</v>
      </c>
      <c r="H50" s="78">
        <f>E50+F50-G50</f>
        <v>1482090.87</v>
      </c>
      <c r="I50" s="188">
        <f>H50</f>
        <v>1482090.87</v>
      </c>
      <c r="J50" s="5"/>
    </row>
    <row r="51" spans="1:10" s="153" customFormat="1" x14ac:dyDescent="0.2">
      <c r="A51" s="185"/>
      <c r="B51" s="77"/>
      <c r="C51" s="77" t="s">
        <v>15</v>
      </c>
      <c r="D51" s="77"/>
      <c r="E51" s="186">
        <v>220810.96999999997</v>
      </c>
      <c r="F51" s="187">
        <v>1144161</v>
      </c>
      <c r="G51" s="78">
        <v>1361648</v>
      </c>
      <c r="H51" s="78">
        <f>E51+F51-G51</f>
        <v>3323.9699999999721</v>
      </c>
      <c r="I51" s="188">
        <f>H51</f>
        <v>3323.9699999999721</v>
      </c>
      <c r="J51" s="5"/>
    </row>
    <row r="52" spans="1:10" s="153" customFormat="1" ht="18.75" thickBot="1" x14ac:dyDescent="0.4">
      <c r="A52" s="189" t="s">
        <v>2</v>
      </c>
      <c r="B52" s="190"/>
      <c r="C52" s="190"/>
      <c r="D52" s="190"/>
      <c r="E52" s="191">
        <f>E48+E49+E50+E51</f>
        <v>1004554.1700000003</v>
      </c>
      <c r="F52" s="192">
        <f>F48+F49+F50+F51</f>
        <v>2845505.08</v>
      </c>
      <c r="G52" s="193">
        <f>G48+G49+G50+G51</f>
        <v>2173504.54</v>
      </c>
      <c r="H52" s="193">
        <f>H48+H49+H50+H51</f>
        <v>1676554.7100000002</v>
      </c>
      <c r="I52" s="194">
        <f>I48+I49+I50+I51</f>
        <v>1667569.7100000002</v>
      </c>
      <c r="J52" s="5"/>
    </row>
    <row r="53" spans="1:10" ht="18.75" hidden="1" thickTop="1" x14ac:dyDescent="0.35">
      <c r="A53" s="79"/>
      <c r="B53" s="68"/>
      <c r="C53" s="68"/>
      <c r="D53" s="38"/>
      <c r="E53" s="38"/>
      <c r="F53" s="71"/>
      <c r="G53" s="72"/>
      <c r="H53" s="80"/>
      <c r="I53" s="80"/>
    </row>
    <row r="54" spans="1:10" ht="18" hidden="1" x14ac:dyDescent="0.35">
      <c r="A54" s="79"/>
      <c r="B54" s="68"/>
      <c r="C54" s="68"/>
      <c r="D54" s="38"/>
      <c r="E54" s="38"/>
      <c r="F54" s="71"/>
      <c r="G54" s="81"/>
      <c r="H54" s="82"/>
      <c r="I54" s="82"/>
    </row>
    <row r="55" spans="1:10" ht="18" hidden="1" x14ac:dyDescent="0.35">
      <c r="A55" s="83"/>
      <c r="B55" s="84"/>
      <c r="C55" s="84"/>
      <c r="D55" s="85"/>
      <c r="E55" s="85"/>
      <c r="F55" s="82"/>
      <c r="G55" s="82"/>
      <c r="H55" s="82"/>
      <c r="I55" s="82"/>
    </row>
    <row r="56" spans="1:10" x14ac:dyDescent="0.2">
      <c r="A56" s="86"/>
      <c r="B56" s="86"/>
      <c r="C56" s="86"/>
      <c r="D56" s="86"/>
      <c r="E56" s="86"/>
      <c r="F56" s="86"/>
      <c r="G56" s="86"/>
      <c r="H56" s="86"/>
      <c r="I56" s="86"/>
    </row>
    <row r="57" spans="1:10" x14ac:dyDescent="0.2">
      <c r="A57" s="86"/>
      <c r="B57" s="86"/>
      <c r="C57" s="86"/>
      <c r="D57" s="86"/>
      <c r="E57" s="86"/>
      <c r="F57" s="86"/>
      <c r="G57" s="86"/>
      <c r="H57" s="86"/>
      <c r="I57" s="86"/>
    </row>
  </sheetData>
  <mergeCells count="14">
    <mergeCell ref="A2:D2"/>
    <mergeCell ref="E2:I2"/>
    <mergeCell ref="E3:I3"/>
    <mergeCell ref="E4:I4"/>
    <mergeCell ref="H43:I43"/>
    <mergeCell ref="A33:I34"/>
    <mergeCell ref="F45:F46"/>
    <mergeCell ref="E5:I5"/>
    <mergeCell ref="E7:I7"/>
    <mergeCell ref="H12:I12"/>
    <mergeCell ref="E45:E46"/>
    <mergeCell ref="C28:E28"/>
    <mergeCell ref="C31:F31"/>
    <mergeCell ref="B32:F32"/>
  </mergeCells>
  <phoneticPr fontId="10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4">
    <tabColor theme="3" tint="0.59999389629810485"/>
  </sheetPr>
  <dimension ref="A1:J58"/>
  <sheetViews>
    <sheetView topLeftCell="A19" zoomScaleNormal="100" workbookViewId="0">
      <selection activeCell="B36" sqref="B36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7.285156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25</v>
      </c>
      <c r="B1" s="485"/>
      <c r="C1" s="485"/>
      <c r="D1" s="485"/>
      <c r="E1" s="486"/>
      <c r="F1" s="26"/>
    </row>
    <row r="2" spans="1:10" ht="19.5" x14ac:dyDescent="0.4">
      <c r="A2" s="534" t="s">
        <v>98</v>
      </c>
      <c r="B2" s="534"/>
      <c r="C2" s="534"/>
      <c r="D2" s="534"/>
      <c r="E2" s="540" t="s">
        <v>121</v>
      </c>
      <c r="F2" s="540"/>
      <c r="G2" s="540"/>
      <c r="H2" s="540"/>
      <c r="I2" s="540"/>
    </row>
    <row r="3" spans="1:10" ht="9.75" customHeight="1" x14ac:dyDescent="0.4">
      <c r="A3" s="15"/>
      <c r="B3" s="15"/>
      <c r="C3" s="15"/>
      <c r="D3" s="15"/>
      <c r="E3" s="528" t="s">
        <v>99</v>
      </c>
      <c r="F3" s="528"/>
      <c r="G3" s="528"/>
      <c r="H3" s="528"/>
      <c r="I3" s="528"/>
    </row>
    <row r="4" spans="1:10" ht="15.75" x14ac:dyDescent="0.25">
      <c r="A4" s="17" t="s">
        <v>26</v>
      </c>
      <c r="E4" s="538" t="s">
        <v>167</v>
      </c>
      <c r="F4" s="538"/>
      <c r="G4" s="538"/>
      <c r="H4" s="538"/>
      <c r="I4" s="538"/>
    </row>
    <row r="5" spans="1:10" ht="9.75" customHeight="1" x14ac:dyDescent="0.25">
      <c r="A5" s="17"/>
      <c r="E5" s="528" t="s">
        <v>99</v>
      </c>
      <c r="F5" s="528"/>
      <c r="G5" s="528"/>
      <c r="H5" s="528"/>
      <c r="I5" s="528"/>
    </row>
    <row r="6" spans="1:10" ht="19.5" x14ac:dyDescent="0.4">
      <c r="A6" s="18" t="s">
        <v>24</v>
      </c>
      <c r="E6" s="19" t="s">
        <v>168</v>
      </c>
      <c r="F6" s="20"/>
      <c r="G6" s="21" t="s">
        <v>36</v>
      </c>
      <c r="H6" s="22">
        <v>1204</v>
      </c>
    </row>
    <row r="7" spans="1:10" ht="9.75" customHeight="1" x14ac:dyDescent="0.4">
      <c r="A7" s="18"/>
      <c r="E7" s="528" t="s">
        <v>100</v>
      </c>
      <c r="F7" s="528"/>
      <c r="G7" s="528"/>
      <c r="H7" s="528"/>
      <c r="I7" s="528"/>
    </row>
    <row r="8" spans="1:10" ht="2.25" customHeight="1" x14ac:dyDescent="0.4">
      <c r="A8" s="18"/>
      <c r="E8" s="23"/>
      <c r="F8" s="23"/>
      <c r="G8" s="23"/>
      <c r="H8" s="21"/>
      <c r="I8" s="23"/>
    </row>
    <row r="9" spans="1:10" ht="36.7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4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24" t="s">
        <v>253</v>
      </c>
      <c r="I12" s="525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5"/>
      <c r="I13" s="156"/>
      <c r="J13" s="26"/>
    </row>
    <row r="14" spans="1:10" s="40" customFormat="1" ht="18.75" x14ac:dyDescent="0.4">
      <c r="A14" s="34" t="s">
        <v>264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21689000</v>
      </c>
      <c r="F15" s="128">
        <v>71600904</v>
      </c>
      <c r="G15" s="6">
        <f>H15+I15</f>
        <v>71341061.170000002</v>
      </c>
      <c r="H15" s="127">
        <v>67329303.650000006</v>
      </c>
      <c r="I15" s="127">
        <v>4011757.52</v>
      </c>
      <c r="J15" s="203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22192000</v>
      </c>
      <c r="F17" s="128">
        <v>71664545.689999998</v>
      </c>
      <c r="G17" s="6">
        <f>H17+I17</f>
        <v>72261074.239999995</v>
      </c>
      <c r="H17" s="127">
        <v>67363751.280000001</v>
      </c>
      <c r="I17" s="127">
        <v>4897322.96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7" t="s">
        <v>101</v>
      </c>
      <c r="D21" s="41"/>
      <c r="E21" s="41"/>
      <c r="F21" s="41"/>
      <c r="G21" s="158">
        <f>H21+I21</f>
        <v>102040</v>
      </c>
      <c r="H21" s="159">
        <v>0</v>
      </c>
      <c r="I21" s="159">
        <v>102040</v>
      </c>
      <c r="J21" s="42"/>
    </row>
    <row r="22" spans="1:10" s="153" customFormat="1" ht="18" x14ac:dyDescent="0.35">
      <c r="A22" s="41"/>
      <c r="B22" s="41"/>
      <c r="C22" s="157"/>
      <c r="D22" s="41"/>
      <c r="E22" s="41"/>
      <c r="F22" s="41"/>
      <c r="G22" s="158"/>
      <c r="H22" s="159"/>
      <c r="I22" s="159"/>
      <c r="J22" s="42"/>
    </row>
    <row r="23" spans="1:10" s="153" customFormat="1" ht="19.5" x14ac:dyDescent="0.4">
      <c r="A23" s="238" t="s">
        <v>102</v>
      </c>
      <c r="B23" s="238"/>
      <c r="C23" s="239"/>
      <c r="D23" s="238"/>
      <c r="E23" s="238"/>
      <c r="F23" s="238"/>
      <c r="G23" s="240">
        <f>G17-G15-G21</f>
        <v>817973.06999999285</v>
      </c>
      <c r="H23" s="240">
        <f>H17-H15-H21</f>
        <v>34447.629999995232</v>
      </c>
      <c r="I23" s="240">
        <f>I17-I15-I21</f>
        <v>783525.44</v>
      </c>
      <c r="J23" s="160"/>
    </row>
    <row r="24" spans="1:10" s="153" customFormat="1" ht="15" x14ac:dyDescent="0.3">
      <c r="A24" s="219" t="s">
        <v>274</v>
      </c>
      <c r="B24" s="219"/>
      <c r="C24" s="219"/>
      <c r="D24" s="219"/>
      <c r="E24" s="219"/>
      <c r="F24" s="219"/>
      <c r="G24" s="241">
        <f>G23-G25</f>
        <v>390657.06999999285</v>
      </c>
      <c r="H24" s="207"/>
      <c r="I24" s="207"/>
      <c r="J24" s="13"/>
    </row>
    <row r="25" spans="1:10" s="153" customFormat="1" ht="15" x14ac:dyDescent="0.3">
      <c r="A25" s="219" t="s">
        <v>265</v>
      </c>
      <c r="B25" s="219"/>
      <c r="C25" s="219"/>
      <c r="D25" s="219"/>
      <c r="E25" s="219"/>
      <c r="F25" s="219"/>
      <c r="G25" s="241">
        <v>427316</v>
      </c>
      <c r="H25" s="207"/>
      <c r="I25" s="207"/>
      <c r="J25" s="13"/>
    </row>
    <row r="26" spans="1:10" s="153" customFormat="1" x14ac:dyDescent="0.2">
      <c r="A26" s="207"/>
      <c r="B26" s="207"/>
      <c r="C26" s="207"/>
      <c r="D26" s="207"/>
      <c r="E26" s="207"/>
      <c r="F26" s="207"/>
      <c r="G26" s="207"/>
      <c r="H26" s="195"/>
      <c r="I26" s="195"/>
      <c r="J26" s="13"/>
    </row>
    <row r="27" spans="1:10" s="153" customFormat="1" ht="16.5" x14ac:dyDescent="0.35">
      <c r="A27" s="242" t="s">
        <v>266</v>
      </c>
      <c r="B27" s="242" t="s">
        <v>267</v>
      </c>
      <c r="C27" s="242"/>
      <c r="D27" s="226"/>
      <c r="E27" s="226"/>
      <c r="F27" s="212"/>
      <c r="G27" s="240"/>
      <c r="H27" s="210"/>
      <c r="I27" s="243"/>
      <c r="J27" s="48"/>
    </row>
    <row r="28" spans="1:10" s="40" customFormat="1" ht="15" x14ac:dyDescent="0.3">
      <c r="A28" s="242"/>
      <c r="B28" s="242"/>
      <c r="C28" s="531" t="s">
        <v>27</v>
      </c>
      <c r="D28" s="531"/>
      <c r="E28" s="531"/>
      <c r="F28" s="212"/>
      <c r="G28" s="244">
        <f>G29+G30</f>
        <v>390657.07</v>
      </c>
      <c r="H28" s="210"/>
      <c r="I28" s="243"/>
    </row>
    <row r="29" spans="1:10" s="40" customFormat="1" ht="18.75" x14ac:dyDescent="0.4">
      <c r="A29" s="245"/>
      <c r="B29" s="245"/>
      <c r="C29" s="246"/>
      <c r="D29" s="247"/>
      <c r="E29" s="248" t="s">
        <v>275</v>
      </c>
      <c r="F29" s="249" t="s">
        <v>6</v>
      </c>
      <c r="G29" s="250">
        <v>40000</v>
      </c>
      <c r="H29" s="210"/>
      <c r="I29" s="243"/>
    </row>
    <row r="30" spans="1:10" s="40" customFormat="1" ht="18.75" x14ac:dyDescent="0.4">
      <c r="A30" s="245"/>
      <c r="B30" s="245"/>
      <c r="C30" s="251"/>
      <c r="D30" s="247"/>
      <c r="E30" s="252"/>
      <c r="F30" s="249" t="s">
        <v>7</v>
      </c>
      <c r="G30" s="250">
        <v>350657.07</v>
      </c>
      <c r="H30" s="210"/>
      <c r="I30" s="243"/>
    </row>
    <row r="31" spans="1:10" s="40" customFormat="1" ht="20.25" customHeight="1" x14ac:dyDescent="0.4">
      <c r="A31" s="245"/>
      <c r="B31" s="253"/>
      <c r="C31" s="532" t="s">
        <v>276</v>
      </c>
      <c r="D31" s="532"/>
      <c r="E31" s="532"/>
      <c r="F31" s="532"/>
      <c r="G31" s="244">
        <f>G25</f>
        <v>427316</v>
      </c>
      <c r="H31" s="210"/>
      <c r="I31" s="243"/>
    </row>
    <row r="32" spans="1:10" s="40" customFormat="1" ht="20.25" customHeight="1" x14ac:dyDescent="0.3">
      <c r="A32" s="254"/>
      <c r="B32" s="533" t="s">
        <v>339</v>
      </c>
      <c r="C32" s="533"/>
      <c r="D32" s="533"/>
      <c r="E32" s="533"/>
      <c r="F32" s="533"/>
      <c r="G32" s="255">
        <v>362832</v>
      </c>
      <c r="H32" s="256"/>
      <c r="I32" s="256"/>
    </row>
    <row r="33" spans="1:10" s="153" customFormat="1" x14ac:dyDescent="0.2">
      <c r="A33" s="542" t="s">
        <v>316</v>
      </c>
      <c r="B33" s="542"/>
      <c r="C33" s="542"/>
      <c r="D33" s="542"/>
      <c r="E33" s="542"/>
      <c r="F33" s="542"/>
      <c r="G33" s="542"/>
      <c r="H33" s="542"/>
      <c r="I33" s="542"/>
      <c r="J33" s="161"/>
    </row>
    <row r="34" spans="1:10" s="153" customFormat="1" x14ac:dyDescent="0.2">
      <c r="A34" s="542"/>
      <c r="B34" s="542"/>
      <c r="C34" s="542"/>
      <c r="D34" s="542"/>
      <c r="E34" s="542"/>
      <c r="F34" s="542"/>
      <c r="G34" s="542"/>
      <c r="H34" s="542"/>
      <c r="I34" s="542"/>
      <c r="J34" s="161"/>
    </row>
    <row r="35" spans="1:10" s="153" customFormat="1" x14ac:dyDescent="0.2">
      <c r="A35" s="542"/>
      <c r="B35" s="542"/>
      <c r="C35" s="542"/>
      <c r="D35" s="542"/>
      <c r="E35" s="542"/>
      <c r="F35" s="542"/>
      <c r="G35" s="542"/>
      <c r="H35" s="542"/>
      <c r="I35" s="542"/>
      <c r="J35" s="161"/>
    </row>
    <row r="36" spans="1:10" s="153" customFormat="1" ht="15" customHeight="1" x14ac:dyDescent="0.4">
      <c r="A36" s="34" t="s">
        <v>268</v>
      </c>
      <c r="B36" s="34" t="s">
        <v>30</v>
      </c>
      <c r="C36" s="34"/>
      <c r="D36" s="56"/>
      <c r="E36" s="38"/>
      <c r="F36" s="3"/>
      <c r="G36" s="57"/>
      <c r="H36" s="50"/>
      <c r="I36" s="50"/>
      <c r="J36" s="161"/>
    </row>
    <row r="37" spans="1:10" s="153" customFormat="1" ht="18.75" x14ac:dyDescent="0.4">
      <c r="A37" s="34"/>
      <c r="B37" s="34"/>
      <c r="C37" s="34"/>
      <c r="D37" s="56"/>
      <c r="E37" s="13"/>
      <c r="F37" s="58" t="s">
        <v>105</v>
      </c>
      <c r="G37" s="154" t="s">
        <v>0</v>
      </c>
      <c r="H37" s="30"/>
      <c r="I37" s="60" t="s">
        <v>106</v>
      </c>
      <c r="J37" s="5"/>
    </row>
    <row r="38" spans="1:10" s="153" customFormat="1" ht="16.5" x14ac:dyDescent="0.35">
      <c r="A38" s="162" t="s">
        <v>31</v>
      </c>
      <c r="B38" s="62"/>
      <c r="C38" s="2"/>
      <c r="D38" s="62"/>
      <c r="E38" s="38"/>
      <c r="F38" s="163">
        <v>100000</v>
      </c>
      <c r="G38" s="163">
        <v>45336</v>
      </c>
      <c r="H38" s="129"/>
      <c r="I38" s="64">
        <f>G38/F38</f>
        <v>0.45335999999999999</v>
      </c>
      <c r="J38" s="5"/>
    </row>
    <row r="39" spans="1:10" s="153" customFormat="1" ht="16.5" x14ac:dyDescent="0.35">
      <c r="A39" s="162" t="s">
        <v>107</v>
      </c>
      <c r="B39" s="62"/>
      <c r="C39" s="2"/>
      <c r="D39" s="65"/>
      <c r="E39" s="65"/>
      <c r="F39" s="163">
        <v>3048904</v>
      </c>
      <c r="G39" s="163">
        <v>3048908.05</v>
      </c>
      <c r="H39" s="129"/>
      <c r="I39" s="64">
        <f>G39/F39</f>
        <v>1.0000013283461859</v>
      </c>
      <c r="J39" s="5"/>
    </row>
    <row r="40" spans="1:10" s="153" customFormat="1" ht="16.5" x14ac:dyDescent="0.35">
      <c r="A40" s="162" t="s">
        <v>108</v>
      </c>
      <c r="B40" s="62"/>
      <c r="C40" s="2"/>
      <c r="D40" s="65"/>
      <c r="E40" s="65"/>
      <c r="F40" s="163">
        <v>0</v>
      </c>
      <c r="G40" s="163">
        <v>0</v>
      </c>
      <c r="H40" s="129"/>
      <c r="I40" s="64" t="s">
        <v>206</v>
      </c>
      <c r="J40" s="5"/>
    </row>
    <row r="41" spans="1:10" s="153" customFormat="1" ht="16.5" x14ac:dyDescent="0.35">
      <c r="A41" s="162" t="s">
        <v>202</v>
      </c>
      <c r="B41" s="62"/>
      <c r="C41" s="2"/>
      <c r="D41" s="38"/>
      <c r="E41" s="38"/>
      <c r="F41" s="163">
        <v>2457904</v>
      </c>
      <c r="G41" s="163">
        <v>2457904</v>
      </c>
      <c r="H41" s="129"/>
      <c r="I41" s="64">
        <f>G41/F41</f>
        <v>1</v>
      </c>
      <c r="J41" s="5"/>
    </row>
    <row r="42" spans="1:10" s="153" customFormat="1" ht="16.5" x14ac:dyDescent="0.35">
      <c r="A42" s="162" t="s">
        <v>269</v>
      </c>
      <c r="B42" s="37"/>
      <c r="C42" s="37"/>
      <c r="D42" s="30"/>
      <c r="E42" s="30" t="s">
        <v>270</v>
      </c>
      <c r="F42" s="163">
        <v>0</v>
      </c>
      <c r="G42" s="163">
        <v>0</v>
      </c>
      <c r="H42" s="129"/>
      <c r="I42" s="164" t="s">
        <v>206</v>
      </c>
      <c r="J42" s="5"/>
    </row>
    <row r="43" spans="1:10" s="153" customFormat="1" x14ac:dyDescent="0.2">
      <c r="A43" s="530" t="s">
        <v>317</v>
      </c>
      <c r="B43" s="530"/>
      <c r="C43" s="530"/>
      <c r="D43" s="530"/>
      <c r="E43" s="530"/>
      <c r="F43" s="530"/>
      <c r="G43" s="530"/>
      <c r="H43" s="530"/>
      <c r="I43" s="530"/>
      <c r="J43" s="5"/>
    </row>
    <row r="44" spans="1:10" s="153" customFormat="1" x14ac:dyDescent="0.2">
      <c r="A44" s="152"/>
      <c r="B44" s="152"/>
      <c r="C44" s="152"/>
      <c r="D44" s="152"/>
      <c r="E44" s="152"/>
      <c r="F44" s="152"/>
      <c r="G44" s="152"/>
      <c r="H44" s="152"/>
      <c r="I44" s="152"/>
      <c r="J44" s="5"/>
    </row>
    <row r="45" spans="1:10" s="153" customFormat="1" ht="19.5" thickBot="1" x14ac:dyDescent="0.45">
      <c r="A45" s="34" t="s">
        <v>271</v>
      </c>
      <c r="B45" s="34" t="s">
        <v>12</v>
      </c>
      <c r="C45" s="36"/>
      <c r="D45" s="38"/>
      <c r="E45" s="38"/>
      <c r="F45" s="71"/>
      <c r="G45" s="72"/>
      <c r="H45" s="524" t="s">
        <v>109</v>
      </c>
      <c r="I45" s="525"/>
      <c r="J45" s="5"/>
    </row>
    <row r="46" spans="1:10" s="153" customFormat="1" ht="18" x14ac:dyDescent="0.35">
      <c r="A46" s="165"/>
      <c r="B46" s="166"/>
      <c r="C46" s="167"/>
      <c r="D46" s="166"/>
      <c r="E46" s="168" t="s">
        <v>290</v>
      </c>
      <c r="F46" s="169" t="s">
        <v>9</v>
      </c>
      <c r="G46" s="169" t="s">
        <v>10</v>
      </c>
      <c r="H46" s="170" t="s">
        <v>13</v>
      </c>
      <c r="I46" s="171" t="s">
        <v>110</v>
      </c>
      <c r="J46" s="5"/>
    </row>
    <row r="47" spans="1:10" s="153" customFormat="1" x14ac:dyDescent="0.2">
      <c r="A47" s="172"/>
      <c r="B47" s="173"/>
      <c r="C47" s="173"/>
      <c r="D47" s="173"/>
      <c r="E47" s="526"/>
      <c r="F47" s="527"/>
      <c r="G47" s="116"/>
      <c r="H47" s="117">
        <v>42004</v>
      </c>
      <c r="I47" s="174">
        <v>42004</v>
      </c>
      <c r="J47" s="5"/>
    </row>
    <row r="48" spans="1:10" s="153" customFormat="1" x14ac:dyDescent="0.2">
      <c r="A48" s="172"/>
      <c r="B48" s="173"/>
      <c r="C48" s="173"/>
      <c r="D48" s="173"/>
      <c r="E48" s="526"/>
      <c r="F48" s="527"/>
      <c r="G48" s="119"/>
      <c r="H48" s="119"/>
      <c r="I48" s="175"/>
      <c r="J48" s="5"/>
    </row>
    <row r="49" spans="1:10" s="153" customFormat="1" ht="13.5" thickBot="1" x14ac:dyDescent="0.25">
      <c r="A49" s="176"/>
      <c r="B49" s="177"/>
      <c r="C49" s="177"/>
      <c r="D49" s="177"/>
      <c r="E49" s="178"/>
      <c r="F49" s="179"/>
      <c r="G49" s="179"/>
      <c r="H49" s="179"/>
      <c r="I49" s="180"/>
      <c r="J49" s="5"/>
    </row>
    <row r="50" spans="1:10" s="153" customFormat="1" ht="13.5" thickTop="1" x14ac:dyDescent="0.2">
      <c r="A50" s="181"/>
      <c r="B50" s="74"/>
      <c r="C50" s="74" t="s">
        <v>6</v>
      </c>
      <c r="D50" s="74"/>
      <c r="E50" s="182">
        <v>22200</v>
      </c>
      <c r="F50" s="183">
        <v>22880</v>
      </c>
      <c r="G50" s="75">
        <v>33800</v>
      </c>
      <c r="H50" s="75">
        <f>E50+F50-G50</f>
        <v>11280</v>
      </c>
      <c r="I50" s="184">
        <v>11280</v>
      </c>
      <c r="J50" s="5"/>
    </row>
    <row r="51" spans="1:10" s="153" customFormat="1" x14ac:dyDescent="0.2">
      <c r="A51" s="185"/>
      <c r="B51" s="77"/>
      <c r="C51" s="77" t="s">
        <v>8</v>
      </c>
      <c r="D51" s="77"/>
      <c r="E51" s="186">
        <v>317177.30000000005</v>
      </c>
      <c r="F51" s="187">
        <v>344715</v>
      </c>
      <c r="G51" s="78">
        <v>378237.4</v>
      </c>
      <c r="H51" s="78">
        <f>E51+F51-G51</f>
        <v>283654.90000000002</v>
      </c>
      <c r="I51" s="188">
        <v>289438.90000000002</v>
      </c>
      <c r="J51" s="5"/>
    </row>
    <row r="52" spans="1:10" s="153" customFormat="1" x14ac:dyDescent="0.2">
      <c r="A52" s="185"/>
      <c r="B52" s="77"/>
      <c r="C52" s="77" t="s">
        <v>7</v>
      </c>
      <c r="D52" s="77"/>
      <c r="E52" s="186">
        <v>1339463.0300000003</v>
      </c>
      <c r="F52" s="187">
        <f>5727.71+51298.98</f>
        <v>57026.69</v>
      </c>
      <c r="G52" s="78">
        <f>2214.55+1015077.23</f>
        <v>1017291.78</v>
      </c>
      <c r="H52" s="78">
        <f>E52+F52-G52</f>
        <v>379197.94000000018</v>
      </c>
      <c r="I52" s="188">
        <f>H52</f>
        <v>379197.94000000018</v>
      </c>
      <c r="J52" s="5"/>
    </row>
    <row r="53" spans="1:10" x14ac:dyDescent="0.2">
      <c r="A53" s="185"/>
      <c r="B53" s="77"/>
      <c r="C53" s="77" t="s">
        <v>15</v>
      </c>
      <c r="D53" s="77"/>
      <c r="E53" s="186">
        <v>291782.55999999959</v>
      </c>
      <c r="F53" s="187">
        <v>3657080.05</v>
      </c>
      <c r="G53" s="78">
        <v>3336870.97</v>
      </c>
      <c r="H53" s="78">
        <f>E53+F53-G53</f>
        <v>611991.6399999992</v>
      </c>
      <c r="I53" s="188">
        <f>H53</f>
        <v>611991.6399999992</v>
      </c>
    </row>
    <row r="54" spans="1:10" ht="18.75" thickBot="1" x14ac:dyDescent="0.4">
      <c r="A54" s="189" t="s">
        <v>2</v>
      </c>
      <c r="B54" s="190"/>
      <c r="C54" s="190"/>
      <c r="D54" s="190"/>
      <c r="E54" s="191">
        <f>E50+E51+E52+E53</f>
        <v>1970622.89</v>
      </c>
      <c r="F54" s="192">
        <f>F50+F51+F52+F53</f>
        <v>4081701.7399999998</v>
      </c>
      <c r="G54" s="193">
        <f>G50+G51+G52+G53</f>
        <v>4766200.1500000004</v>
      </c>
      <c r="H54" s="193">
        <f>H50+H51+H52+H53</f>
        <v>1286124.4799999995</v>
      </c>
      <c r="I54" s="194">
        <f>I50+I51+I52+I53</f>
        <v>1291908.4799999995</v>
      </c>
    </row>
    <row r="55" spans="1:10" ht="18" x14ac:dyDescent="0.35">
      <c r="A55" s="79"/>
      <c r="B55" s="68"/>
      <c r="C55" s="68"/>
      <c r="D55" s="38"/>
      <c r="E55" s="38"/>
      <c r="F55" s="71"/>
      <c r="G55" s="81"/>
      <c r="H55" s="82"/>
      <c r="I55" s="82"/>
    </row>
    <row r="56" spans="1:10" ht="18" x14ac:dyDescent="0.35">
      <c r="A56" s="83"/>
      <c r="B56" s="84"/>
      <c r="C56" s="84"/>
      <c r="D56" s="85"/>
      <c r="E56" s="85"/>
      <c r="F56" s="82"/>
      <c r="G56" s="82"/>
      <c r="H56" s="82"/>
      <c r="I56" s="82"/>
    </row>
    <row r="57" spans="1:10" x14ac:dyDescent="0.2">
      <c r="A57" s="86"/>
      <c r="B57" s="86"/>
      <c r="C57" s="86"/>
      <c r="D57" s="478"/>
      <c r="E57" s="86"/>
      <c r="F57" s="86"/>
      <c r="G57" s="86"/>
      <c r="H57" s="86"/>
      <c r="I57" s="86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</sheetData>
  <mergeCells count="15">
    <mergeCell ref="H45:I45"/>
    <mergeCell ref="E47:E48"/>
    <mergeCell ref="F47:F48"/>
    <mergeCell ref="A2:D2"/>
    <mergeCell ref="E2:I2"/>
    <mergeCell ref="E4:I4"/>
    <mergeCell ref="H12:I12"/>
    <mergeCell ref="E3:I3"/>
    <mergeCell ref="E5:I5"/>
    <mergeCell ref="E7:I7"/>
    <mergeCell ref="C28:E28"/>
    <mergeCell ref="C31:F31"/>
    <mergeCell ref="B32:F32"/>
    <mergeCell ref="A33:I35"/>
    <mergeCell ref="A43:I43"/>
  </mergeCells>
  <phoneticPr fontId="10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5">
    <tabColor theme="3" tint="0.59999389629810485"/>
  </sheetPr>
  <dimension ref="A1:J59"/>
  <sheetViews>
    <sheetView topLeftCell="A13" zoomScaleNormal="100" workbookViewId="0">
      <selection activeCell="B36" sqref="B36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7.285156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25</v>
      </c>
      <c r="B1" s="485"/>
      <c r="C1" s="485"/>
      <c r="D1" s="485"/>
      <c r="E1" s="486"/>
      <c r="F1" s="26"/>
    </row>
    <row r="2" spans="1:10" ht="19.5" x14ac:dyDescent="0.4">
      <c r="A2" s="534" t="s">
        <v>98</v>
      </c>
      <c r="B2" s="534"/>
      <c r="C2" s="534"/>
      <c r="D2" s="534"/>
      <c r="E2" s="540" t="s">
        <v>113</v>
      </c>
      <c r="F2" s="540"/>
      <c r="G2" s="540"/>
      <c r="H2" s="540"/>
      <c r="I2" s="540"/>
    </row>
    <row r="3" spans="1:10" ht="9.75" customHeight="1" x14ac:dyDescent="0.4">
      <c r="A3" s="15"/>
      <c r="B3" s="15"/>
      <c r="C3" s="15"/>
      <c r="D3" s="15"/>
      <c r="E3" s="528" t="s">
        <v>99</v>
      </c>
      <c r="F3" s="528"/>
      <c r="G3" s="528"/>
      <c r="H3" s="528"/>
      <c r="I3" s="528"/>
    </row>
    <row r="4" spans="1:10" ht="15.75" x14ac:dyDescent="0.25">
      <c r="A4" s="17" t="s">
        <v>26</v>
      </c>
      <c r="E4" s="538" t="s">
        <v>169</v>
      </c>
      <c r="F4" s="538"/>
      <c r="G4" s="538"/>
      <c r="H4" s="538"/>
      <c r="I4" s="538"/>
    </row>
    <row r="5" spans="1:10" ht="9.75" customHeight="1" x14ac:dyDescent="0.25">
      <c r="A5" s="17"/>
      <c r="E5" s="528" t="s">
        <v>99</v>
      </c>
      <c r="F5" s="528"/>
      <c r="G5" s="528"/>
      <c r="H5" s="528"/>
      <c r="I5" s="528"/>
    </row>
    <row r="6" spans="1:10" ht="19.5" x14ac:dyDescent="0.4">
      <c r="A6" s="18" t="s">
        <v>24</v>
      </c>
      <c r="E6" s="19" t="s">
        <v>170</v>
      </c>
      <c r="F6" s="20"/>
      <c r="G6" s="21" t="s">
        <v>36</v>
      </c>
      <c r="H6" s="22">
        <v>1205</v>
      </c>
    </row>
    <row r="7" spans="1:10" ht="7.5" customHeight="1" x14ac:dyDescent="0.4">
      <c r="A7" s="18"/>
      <c r="E7" s="528" t="s">
        <v>100</v>
      </c>
      <c r="F7" s="528"/>
      <c r="G7" s="528"/>
      <c r="H7" s="528"/>
      <c r="I7" s="528"/>
    </row>
    <row r="8" spans="1:10" ht="3" customHeight="1" x14ac:dyDescent="0.4">
      <c r="A8" s="18"/>
      <c r="E8" s="23"/>
      <c r="F8" s="23"/>
      <c r="G8" s="23"/>
      <c r="H8" s="21"/>
      <c r="I8" s="23"/>
    </row>
    <row r="9" spans="1:10" ht="36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4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24" t="s">
        <v>253</v>
      </c>
      <c r="I12" s="525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5"/>
      <c r="I13" s="156"/>
      <c r="J13" s="26"/>
    </row>
    <row r="14" spans="1:10" s="40" customFormat="1" ht="18.75" x14ac:dyDescent="0.4">
      <c r="A14" s="34" t="s">
        <v>264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6074000</v>
      </c>
      <c r="F15" s="128">
        <v>26753850</v>
      </c>
      <c r="G15" s="6">
        <f>H15+I15</f>
        <v>26364208.73</v>
      </c>
      <c r="H15" s="127">
        <v>25740173.66</v>
      </c>
      <c r="I15" s="127">
        <v>624035.06999999995</v>
      </c>
      <c r="J15" s="203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6605000</v>
      </c>
      <c r="F17" s="128">
        <v>26590243.77</v>
      </c>
      <c r="G17" s="6">
        <f>H17+I17</f>
        <v>27997027.609999999</v>
      </c>
      <c r="H17" s="127">
        <v>26908297.609999999</v>
      </c>
      <c r="I17" s="127">
        <v>1088730</v>
      </c>
      <c r="J17" s="26"/>
    </row>
    <row r="18" spans="1:10" s="40" customFormat="1" ht="10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7" t="s">
        <v>101</v>
      </c>
      <c r="D21" s="41"/>
      <c r="E21" s="41"/>
      <c r="F21" s="41"/>
      <c r="G21" s="158">
        <f>H21+I21</f>
        <v>35530</v>
      </c>
      <c r="H21" s="159">
        <v>0</v>
      </c>
      <c r="I21" s="159">
        <v>35530</v>
      </c>
      <c r="J21" s="42"/>
    </row>
    <row r="22" spans="1:10" s="153" customFormat="1" ht="18" x14ac:dyDescent="0.35">
      <c r="A22" s="41"/>
      <c r="B22" s="41"/>
      <c r="C22" s="157"/>
      <c r="D22" s="41"/>
      <c r="E22" s="41"/>
      <c r="F22" s="41"/>
      <c r="G22" s="158"/>
      <c r="H22" s="159"/>
      <c r="I22" s="159"/>
      <c r="J22" s="42"/>
    </row>
    <row r="23" spans="1:10" s="153" customFormat="1" ht="19.5" x14ac:dyDescent="0.4">
      <c r="A23" s="238" t="s">
        <v>102</v>
      </c>
      <c r="B23" s="238"/>
      <c r="C23" s="239"/>
      <c r="D23" s="238"/>
      <c r="E23" s="238"/>
      <c r="F23" s="238"/>
      <c r="G23" s="240">
        <f>G17-G15-G21</f>
        <v>1597288.879999999</v>
      </c>
      <c r="H23" s="240">
        <f>H17-H15-H21</f>
        <v>1168123.9499999993</v>
      </c>
      <c r="I23" s="240">
        <f>I17-I15-I21</f>
        <v>429164.93000000005</v>
      </c>
      <c r="J23" s="160"/>
    </row>
    <row r="24" spans="1:10" s="153" customFormat="1" ht="15" x14ac:dyDescent="0.3">
      <c r="A24" s="219" t="s">
        <v>274</v>
      </c>
      <c r="B24" s="219"/>
      <c r="C24" s="219"/>
      <c r="D24" s="219"/>
      <c r="E24" s="219"/>
      <c r="F24" s="219"/>
      <c r="G24" s="241">
        <f>G23-G25</f>
        <v>994540.87999999896</v>
      </c>
      <c r="H24" s="207"/>
      <c r="I24" s="207"/>
      <c r="J24" s="13"/>
    </row>
    <row r="25" spans="1:10" s="153" customFormat="1" ht="15" x14ac:dyDescent="0.3">
      <c r="A25" s="219" t="s">
        <v>265</v>
      </c>
      <c r="B25" s="219"/>
      <c r="C25" s="219"/>
      <c r="D25" s="219"/>
      <c r="E25" s="219"/>
      <c r="F25" s="219"/>
      <c r="G25" s="241">
        <v>602748</v>
      </c>
      <c r="H25" s="207"/>
      <c r="I25" s="207"/>
      <c r="J25" s="13"/>
    </row>
    <row r="26" spans="1:10" s="153" customFormat="1" x14ac:dyDescent="0.2">
      <c r="A26" s="207"/>
      <c r="B26" s="207"/>
      <c r="C26" s="207"/>
      <c r="D26" s="207"/>
      <c r="E26" s="207"/>
      <c r="F26" s="207"/>
      <c r="G26" s="207"/>
      <c r="H26" s="195"/>
      <c r="I26" s="195"/>
      <c r="J26" s="13"/>
    </row>
    <row r="27" spans="1:10" s="153" customFormat="1" ht="16.5" x14ac:dyDescent="0.35">
      <c r="A27" s="242" t="s">
        <v>266</v>
      </c>
      <c r="B27" s="242" t="s">
        <v>267</v>
      </c>
      <c r="C27" s="242"/>
      <c r="D27" s="226"/>
      <c r="E27" s="226"/>
      <c r="F27" s="212"/>
      <c r="G27" s="240"/>
      <c r="H27" s="210"/>
      <c r="I27" s="243"/>
      <c r="J27" s="48"/>
    </row>
    <row r="28" spans="1:10" s="40" customFormat="1" ht="15" x14ac:dyDescent="0.3">
      <c r="A28" s="242"/>
      <c r="B28" s="242"/>
      <c r="C28" s="531" t="s">
        <v>27</v>
      </c>
      <c r="D28" s="531"/>
      <c r="E28" s="531"/>
      <c r="F28" s="212"/>
      <c r="G28" s="244">
        <f>G29+G30</f>
        <v>994540.88</v>
      </c>
      <c r="H28" s="210"/>
      <c r="I28" s="243"/>
    </row>
    <row r="29" spans="1:10" s="40" customFormat="1" ht="18.75" x14ac:dyDescent="0.4">
      <c r="A29" s="245"/>
      <c r="B29" s="245"/>
      <c r="C29" s="246"/>
      <c r="D29" s="247"/>
      <c r="E29" s="248" t="s">
        <v>275</v>
      </c>
      <c r="F29" s="249" t="s">
        <v>6</v>
      </c>
      <c r="G29" s="250">
        <v>40000</v>
      </c>
      <c r="H29" s="210"/>
      <c r="I29" s="243"/>
    </row>
    <row r="30" spans="1:10" s="40" customFormat="1" ht="18.75" x14ac:dyDescent="0.4">
      <c r="A30" s="245"/>
      <c r="B30" s="245"/>
      <c r="C30" s="251"/>
      <c r="D30" s="247"/>
      <c r="E30" s="252"/>
      <c r="F30" s="249" t="s">
        <v>7</v>
      </c>
      <c r="G30" s="250">
        <v>954540.88</v>
      </c>
      <c r="H30" s="210"/>
      <c r="I30" s="243"/>
    </row>
    <row r="31" spans="1:10" s="40" customFormat="1" ht="20.25" customHeight="1" x14ac:dyDescent="0.4">
      <c r="A31" s="245"/>
      <c r="B31" s="253"/>
      <c r="C31" s="532" t="s">
        <v>276</v>
      </c>
      <c r="D31" s="532"/>
      <c r="E31" s="532"/>
      <c r="F31" s="532"/>
      <c r="G31" s="244">
        <f>G25</f>
        <v>602748</v>
      </c>
      <c r="H31" s="210"/>
      <c r="I31" s="243"/>
    </row>
    <row r="32" spans="1:10" s="40" customFormat="1" ht="20.25" customHeight="1" x14ac:dyDescent="0.3">
      <c r="A32" s="254"/>
      <c r="B32" s="533" t="s">
        <v>339</v>
      </c>
      <c r="C32" s="533"/>
      <c r="D32" s="533"/>
      <c r="E32" s="533"/>
      <c r="F32" s="533"/>
      <c r="G32" s="255">
        <v>442994</v>
      </c>
      <c r="H32" s="256"/>
      <c r="I32" s="256"/>
    </row>
    <row r="33" spans="1:10" s="153" customFormat="1" x14ac:dyDescent="0.2">
      <c r="A33" s="545" t="s">
        <v>318</v>
      </c>
      <c r="B33" s="545"/>
      <c r="C33" s="545"/>
      <c r="D33" s="545"/>
      <c r="E33" s="545"/>
      <c r="F33" s="545"/>
      <c r="G33" s="545"/>
      <c r="H33" s="545"/>
      <c r="I33" s="545"/>
      <c r="J33" s="161"/>
    </row>
    <row r="34" spans="1:10" s="153" customFormat="1" x14ac:dyDescent="0.2">
      <c r="A34" s="545"/>
      <c r="B34" s="545"/>
      <c r="C34" s="545"/>
      <c r="D34" s="545"/>
      <c r="E34" s="545"/>
      <c r="F34" s="545"/>
      <c r="G34" s="545"/>
      <c r="H34" s="545"/>
      <c r="I34" s="545"/>
      <c r="J34" s="161"/>
    </row>
    <row r="35" spans="1:10" s="153" customFormat="1" x14ac:dyDescent="0.2">
      <c r="A35" s="545"/>
      <c r="B35" s="545"/>
      <c r="C35" s="545"/>
      <c r="D35" s="545"/>
      <c r="E35" s="545"/>
      <c r="F35" s="545"/>
      <c r="G35" s="545"/>
      <c r="H35" s="545"/>
      <c r="I35" s="545"/>
      <c r="J35" s="161"/>
    </row>
    <row r="36" spans="1:10" s="153" customFormat="1" ht="15" customHeight="1" x14ac:dyDescent="0.4">
      <c r="A36" s="34" t="s">
        <v>268</v>
      </c>
      <c r="B36" s="34" t="s">
        <v>30</v>
      </c>
      <c r="C36" s="34"/>
      <c r="D36" s="56"/>
      <c r="E36" s="38"/>
      <c r="F36" s="3"/>
      <c r="G36" s="57"/>
      <c r="H36" s="50"/>
      <c r="I36" s="50"/>
      <c r="J36" s="161"/>
    </row>
    <row r="37" spans="1:10" s="153" customFormat="1" ht="18.75" x14ac:dyDescent="0.4">
      <c r="A37" s="34"/>
      <c r="B37" s="34"/>
      <c r="C37" s="34"/>
      <c r="D37" s="56"/>
      <c r="E37" s="13"/>
      <c r="F37" s="58" t="s">
        <v>105</v>
      </c>
      <c r="G37" s="154" t="s">
        <v>0</v>
      </c>
      <c r="H37" s="30"/>
      <c r="I37" s="60" t="s">
        <v>106</v>
      </c>
      <c r="J37" s="5"/>
    </row>
    <row r="38" spans="1:10" s="153" customFormat="1" ht="16.5" x14ac:dyDescent="0.35">
      <c r="A38" s="162" t="s">
        <v>31</v>
      </c>
      <c r="B38" s="62"/>
      <c r="C38" s="2"/>
      <c r="D38" s="62"/>
      <c r="E38" s="38"/>
      <c r="F38" s="163">
        <v>250000</v>
      </c>
      <c r="G38" s="163">
        <v>145715</v>
      </c>
      <c r="H38" s="129"/>
      <c r="I38" s="64">
        <f>G38/F38</f>
        <v>0.58286000000000004</v>
      </c>
      <c r="J38" s="5"/>
    </row>
    <row r="39" spans="1:10" s="153" customFormat="1" ht="16.5" x14ac:dyDescent="0.35">
      <c r="A39" s="162" t="s">
        <v>107</v>
      </c>
      <c r="B39" s="62"/>
      <c r="C39" s="2"/>
      <c r="D39" s="65"/>
      <c r="E39" s="65"/>
      <c r="F39" s="163">
        <v>1032658</v>
      </c>
      <c r="G39" s="163">
        <v>1028679</v>
      </c>
      <c r="H39" s="129"/>
      <c r="I39" s="64">
        <f>G39/F39</f>
        <v>0.99614683660999093</v>
      </c>
      <c r="J39" s="5"/>
    </row>
    <row r="40" spans="1:10" s="153" customFormat="1" ht="16.5" x14ac:dyDescent="0.35">
      <c r="A40" s="162" t="s">
        <v>108</v>
      </c>
      <c r="B40" s="62"/>
      <c r="C40" s="2"/>
      <c r="D40" s="65"/>
      <c r="E40" s="65"/>
      <c r="F40" s="163">
        <v>0</v>
      </c>
      <c r="G40" s="163">
        <v>0</v>
      </c>
      <c r="H40" s="129"/>
      <c r="I40" s="64" t="s">
        <v>206</v>
      </c>
      <c r="J40" s="5"/>
    </row>
    <row r="41" spans="1:10" s="153" customFormat="1" ht="16.5" x14ac:dyDescent="0.35">
      <c r="A41" s="162" t="s">
        <v>202</v>
      </c>
      <c r="B41" s="62"/>
      <c r="C41" s="2"/>
      <c r="D41" s="38"/>
      <c r="E41" s="38"/>
      <c r="F41" s="163">
        <v>854658</v>
      </c>
      <c r="G41" s="163">
        <v>854658</v>
      </c>
      <c r="H41" s="129"/>
      <c r="I41" s="64">
        <f>G41/F41</f>
        <v>1</v>
      </c>
      <c r="J41" s="5"/>
    </row>
    <row r="42" spans="1:10" s="153" customFormat="1" ht="16.5" hidden="1" x14ac:dyDescent="0.35">
      <c r="A42" s="162" t="s">
        <v>269</v>
      </c>
      <c r="B42" s="37"/>
      <c r="C42" s="37"/>
      <c r="D42" s="30"/>
      <c r="E42" s="30" t="s">
        <v>270</v>
      </c>
      <c r="F42" s="163">
        <v>0</v>
      </c>
      <c r="G42" s="163">
        <v>0</v>
      </c>
      <c r="H42" s="129"/>
      <c r="I42" s="164" t="s">
        <v>206</v>
      </c>
      <c r="J42" s="5"/>
    </row>
    <row r="43" spans="1:10" s="153" customFormat="1" x14ac:dyDescent="0.2">
      <c r="A43" s="544" t="s">
        <v>319</v>
      </c>
      <c r="B43" s="544"/>
      <c r="C43" s="544"/>
      <c r="D43" s="544"/>
      <c r="E43" s="544"/>
      <c r="F43" s="544"/>
      <c r="G43" s="544"/>
      <c r="H43" s="544"/>
      <c r="I43" s="544"/>
      <c r="J43" s="5"/>
    </row>
    <row r="44" spans="1:10" s="153" customFormat="1" x14ac:dyDescent="0.2">
      <c r="A44" s="152"/>
      <c r="B44" s="152"/>
      <c r="C44" s="152"/>
      <c r="D44" s="152"/>
      <c r="E44" s="152"/>
      <c r="F44" s="152"/>
      <c r="G44" s="152"/>
      <c r="H44" s="152"/>
      <c r="I44" s="152"/>
      <c r="J44" s="5"/>
    </row>
    <row r="45" spans="1:10" s="153" customFormat="1" ht="19.5" thickBot="1" x14ac:dyDescent="0.45">
      <c r="A45" s="34" t="s">
        <v>271</v>
      </c>
      <c r="B45" s="34" t="s">
        <v>12</v>
      </c>
      <c r="C45" s="36"/>
      <c r="D45" s="38"/>
      <c r="E45" s="38"/>
      <c r="F45" s="71"/>
      <c r="G45" s="72"/>
      <c r="H45" s="524" t="s">
        <v>109</v>
      </c>
      <c r="I45" s="525"/>
      <c r="J45" s="5"/>
    </row>
    <row r="46" spans="1:10" s="153" customFormat="1" ht="18" x14ac:dyDescent="0.35">
      <c r="A46" s="165"/>
      <c r="B46" s="166"/>
      <c r="C46" s="167"/>
      <c r="D46" s="166"/>
      <c r="E46" s="168" t="s">
        <v>290</v>
      </c>
      <c r="F46" s="169" t="s">
        <v>9</v>
      </c>
      <c r="G46" s="169" t="s">
        <v>10</v>
      </c>
      <c r="H46" s="170" t="s">
        <v>13</v>
      </c>
      <c r="I46" s="171" t="s">
        <v>110</v>
      </c>
      <c r="J46" s="5"/>
    </row>
    <row r="47" spans="1:10" s="153" customFormat="1" x14ac:dyDescent="0.2">
      <c r="A47" s="172"/>
      <c r="B47" s="173"/>
      <c r="C47" s="173"/>
      <c r="D47" s="173"/>
      <c r="E47" s="526"/>
      <c r="F47" s="527"/>
      <c r="G47" s="116"/>
      <c r="H47" s="117">
        <v>42004</v>
      </c>
      <c r="I47" s="174">
        <v>42004</v>
      </c>
      <c r="J47" s="5"/>
    </row>
    <row r="48" spans="1:10" s="153" customFormat="1" x14ac:dyDescent="0.2">
      <c r="A48" s="172"/>
      <c r="B48" s="173"/>
      <c r="C48" s="173"/>
      <c r="D48" s="173"/>
      <c r="E48" s="526"/>
      <c r="F48" s="527"/>
      <c r="G48" s="119"/>
      <c r="H48" s="119"/>
      <c r="I48" s="175"/>
      <c r="J48" s="5"/>
    </row>
    <row r="49" spans="1:10" s="153" customFormat="1" ht="13.5" thickBot="1" x14ac:dyDescent="0.25">
      <c r="A49" s="176"/>
      <c r="B49" s="177"/>
      <c r="C49" s="177"/>
      <c r="D49" s="177"/>
      <c r="E49" s="178"/>
      <c r="F49" s="179"/>
      <c r="G49" s="179"/>
      <c r="H49" s="179"/>
      <c r="I49" s="180"/>
      <c r="J49" s="5"/>
    </row>
    <row r="50" spans="1:10" s="153" customFormat="1" ht="13.5" thickTop="1" x14ac:dyDescent="0.2">
      <c r="A50" s="181"/>
      <c r="B50" s="74"/>
      <c r="C50" s="74" t="s">
        <v>6</v>
      </c>
      <c r="D50" s="74"/>
      <c r="E50" s="182">
        <v>54148</v>
      </c>
      <c r="F50" s="183">
        <v>50000</v>
      </c>
      <c r="G50" s="75">
        <v>84800</v>
      </c>
      <c r="H50" s="75">
        <f>E50+F50-G50</f>
        <v>19348</v>
      </c>
      <c r="I50" s="184">
        <v>19348</v>
      </c>
      <c r="J50" s="5"/>
    </row>
    <row r="51" spans="1:10" s="153" customFormat="1" x14ac:dyDescent="0.2">
      <c r="A51" s="185"/>
      <c r="B51" s="77"/>
      <c r="C51" s="77" t="s">
        <v>8</v>
      </c>
      <c r="D51" s="77"/>
      <c r="E51" s="186">
        <v>39043.739999999991</v>
      </c>
      <c r="F51" s="187">
        <v>126291</v>
      </c>
      <c r="G51" s="78">
        <v>114603</v>
      </c>
      <c r="H51" s="78">
        <f>E51+F51-G51</f>
        <v>50731.739999999991</v>
      </c>
      <c r="I51" s="188">
        <v>40638.699999999997</v>
      </c>
      <c r="J51" s="5"/>
    </row>
    <row r="52" spans="1:10" s="153" customFormat="1" x14ac:dyDescent="0.2">
      <c r="A52" s="185"/>
      <c r="B52" s="77"/>
      <c r="C52" s="77" t="s">
        <v>7</v>
      </c>
      <c r="D52" s="77"/>
      <c r="E52" s="186">
        <v>1500512.7499999995</v>
      </c>
      <c r="F52" s="187">
        <v>1063341.8600000001</v>
      </c>
      <c r="G52" s="78">
        <f>350000+690335.55</f>
        <v>1040335.55</v>
      </c>
      <c r="H52" s="78">
        <f>E52+F52-G52</f>
        <v>1523519.0599999994</v>
      </c>
      <c r="I52" s="188">
        <f>1446350.06+77169</f>
        <v>1523519.06</v>
      </c>
      <c r="J52" s="5"/>
    </row>
    <row r="53" spans="1:10" x14ac:dyDescent="0.2">
      <c r="A53" s="185"/>
      <c r="B53" s="77"/>
      <c r="C53" s="77" t="s">
        <v>15</v>
      </c>
      <c r="D53" s="77"/>
      <c r="E53" s="186">
        <v>424245.60000000009</v>
      </c>
      <c r="F53" s="187">
        <v>1382658</v>
      </c>
      <c r="G53" s="78">
        <v>1265573</v>
      </c>
      <c r="H53" s="78">
        <f>E53+F53-G53</f>
        <v>541330.60000000009</v>
      </c>
      <c r="I53" s="188">
        <v>541330.6</v>
      </c>
    </row>
    <row r="54" spans="1:10" ht="18.75" thickBot="1" x14ac:dyDescent="0.4">
      <c r="A54" s="189" t="s">
        <v>2</v>
      </c>
      <c r="B54" s="190"/>
      <c r="C54" s="190"/>
      <c r="D54" s="190"/>
      <c r="E54" s="191">
        <f>E50+E51+E52+E53</f>
        <v>2017950.0899999996</v>
      </c>
      <c r="F54" s="192">
        <f>F50+F51+F52+F53</f>
        <v>2622290.8600000003</v>
      </c>
      <c r="G54" s="193">
        <f>G50+G51+G52+G53</f>
        <v>2505311.5499999998</v>
      </c>
      <c r="H54" s="193">
        <f>H50+H51+H52+H53</f>
        <v>2134929.3999999994</v>
      </c>
      <c r="I54" s="194">
        <f>I50+I51+I52+I53</f>
        <v>2124836.36</v>
      </c>
    </row>
    <row r="55" spans="1:10" ht="18" x14ac:dyDescent="0.35">
      <c r="A55" s="79"/>
      <c r="B55" s="68"/>
      <c r="C55" s="68"/>
      <c r="D55" s="38"/>
      <c r="E55" s="38"/>
      <c r="F55" s="71"/>
      <c r="G55" s="72"/>
      <c r="H55" s="80"/>
      <c r="I55" s="80"/>
    </row>
    <row r="56" spans="1:10" ht="18" x14ac:dyDescent="0.35">
      <c r="A56" s="79"/>
      <c r="B56" s="68"/>
      <c r="C56" s="68"/>
      <c r="D56" s="38"/>
      <c r="E56" s="38"/>
      <c r="F56" s="71"/>
      <c r="G56" s="81"/>
      <c r="H56" s="82"/>
      <c r="I56" s="82"/>
    </row>
    <row r="57" spans="1:10" ht="18" x14ac:dyDescent="0.35">
      <c r="A57" s="83"/>
      <c r="B57" s="84"/>
      <c r="C57" s="84"/>
      <c r="D57" s="85"/>
      <c r="E57" s="85"/>
      <c r="F57" s="82"/>
      <c r="G57" s="82"/>
      <c r="H57" s="82"/>
      <c r="I57" s="82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  <row r="59" spans="1:10" x14ac:dyDescent="0.2">
      <c r="A59" s="86"/>
      <c r="B59" s="86"/>
      <c r="C59" s="86"/>
      <c r="D59" s="86"/>
      <c r="E59" s="86"/>
      <c r="F59" s="86"/>
      <c r="G59" s="86"/>
      <c r="H59" s="86"/>
      <c r="I59" s="86"/>
    </row>
  </sheetData>
  <mergeCells count="15">
    <mergeCell ref="A2:D2"/>
    <mergeCell ref="E2:I2"/>
    <mergeCell ref="E4:I4"/>
    <mergeCell ref="E3:I3"/>
    <mergeCell ref="H45:I45"/>
    <mergeCell ref="A33:I35"/>
    <mergeCell ref="F47:F48"/>
    <mergeCell ref="H12:I12"/>
    <mergeCell ref="E5:I5"/>
    <mergeCell ref="E7:I7"/>
    <mergeCell ref="A43:I43"/>
    <mergeCell ref="E47:E48"/>
    <mergeCell ref="C28:E28"/>
    <mergeCell ref="C31:F31"/>
    <mergeCell ref="B32:F32"/>
  </mergeCells>
  <phoneticPr fontId="10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6">
    <tabColor theme="3" tint="0.59999389629810485"/>
  </sheetPr>
  <dimension ref="A1:J58"/>
  <sheetViews>
    <sheetView topLeftCell="A13" zoomScaleNormal="100" workbookViewId="0">
      <selection activeCell="B36" sqref="B36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7.28515625" style="13" customWidth="1"/>
    <col min="10" max="10" width="18.85546875" style="14" customWidth="1"/>
    <col min="11" max="11" width="17.7109375" style="14" customWidth="1"/>
    <col min="12" max="16384" width="9.140625" style="14"/>
  </cols>
  <sheetData>
    <row r="1" spans="1:10" ht="19.5" x14ac:dyDescent="0.4">
      <c r="A1" s="11" t="s">
        <v>25</v>
      </c>
      <c r="B1" s="485"/>
      <c r="C1" s="485"/>
      <c r="D1" s="485"/>
      <c r="E1" s="486"/>
      <c r="F1" s="26"/>
    </row>
    <row r="2" spans="1:10" ht="19.5" x14ac:dyDescent="0.4">
      <c r="A2" s="534" t="s">
        <v>98</v>
      </c>
      <c r="B2" s="534"/>
      <c r="C2" s="534"/>
      <c r="D2" s="534"/>
      <c r="E2" s="540" t="s">
        <v>234</v>
      </c>
      <c r="F2" s="540"/>
      <c r="G2" s="540"/>
      <c r="H2" s="540"/>
      <c r="I2" s="540"/>
    </row>
    <row r="3" spans="1:10" ht="9.75" customHeight="1" x14ac:dyDescent="0.4">
      <c r="A3" s="15"/>
      <c r="B3" s="15"/>
      <c r="C3" s="15"/>
      <c r="D3" s="15"/>
      <c r="E3" s="528" t="s">
        <v>99</v>
      </c>
      <c r="F3" s="528"/>
      <c r="G3" s="528"/>
      <c r="H3" s="528"/>
      <c r="I3" s="528"/>
    </row>
    <row r="4" spans="1:10" ht="15.75" x14ac:dyDescent="0.25">
      <c r="A4" s="17" t="s">
        <v>26</v>
      </c>
      <c r="E4" s="538" t="s">
        <v>171</v>
      </c>
      <c r="F4" s="538"/>
      <c r="G4" s="538"/>
      <c r="H4" s="538"/>
      <c r="I4" s="538"/>
    </row>
    <row r="5" spans="1:10" ht="9.75" customHeight="1" x14ac:dyDescent="0.25">
      <c r="A5" s="17"/>
      <c r="E5" s="528" t="s">
        <v>99</v>
      </c>
      <c r="F5" s="528"/>
      <c r="G5" s="528"/>
      <c r="H5" s="528"/>
      <c r="I5" s="528"/>
    </row>
    <row r="6" spans="1:10" ht="19.5" x14ac:dyDescent="0.4">
      <c r="A6" s="18" t="s">
        <v>24</v>
      </c>
      <c r="E6" s="19" t="s">
        <v>172</v>
      </c>
      <c r="F6" s="20"/>
      <c r="G6" s="21" t="s">
        <v>36</v>
      </c>
      <c r="H6" s="22">
        <v>1206</v>
      </c>
    </row>
    <row r="7" spans="1:10" ht="9" customHeight="1" x14ac:dyDescent="0.4">
      <c r="A7" s="18"/>
      <c r="E7" s="528" t="s">
        <v>100</v>
      </c>
      <c r="F7" s="528"/>
      <c r="G7" s="528"/>
      <c r="H7" s="528"/>
      <c r="I7" s="528"/>
    </row>
    <row r="8" spans="1:10" ht="3" customHeight="1" x14ac:dyDescent="0.4">
      <c r="A8" s="18"/>
      <c r="E8" s="23"/>
      <c r="F8" s="23"/>
      <c r="G8" s="23"/>
      <c r="H8" s="21"/>
      <c r="I8" s="23"/>
    </row>
    <row r="9" spans="1:10" ht="36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4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24" t="s">
        <v>253</v>
      </c>
      <c r="I12" s="525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5"/>
      <c r="I13" s="156"/>
      <c r="J13" s="26"/>
    </row>
    <row r="14" spans="1:10" s="40" customFormat="1" ht="18.75" x14ac:dyDescent="0.4">
      <c r="A14" s="34" t="s">
        <v>264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5812000</v>
      </c>
      <c r="F15" s="128">
        <v>36352297.399999999</v>
      </c>
      <c r="G15" s="6">
        <f>H15+I15</f>
        <v>36352297.399999999</v>
      </c>
      <c r="H15" s="127">
        <v>35705551.399999999</v>
      </c>
      <c r="I15" s="127">
        <v>646746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6462000</v>
      </c>
      <c r="F17" s="128">
        <v>36653932.460000001</v>
      </c>
      <c r="G17" s="6">
        <f>H17+I17</f>
        <v>36352297.399999999</v>
      </c>
      <c r="H17" s="127">
        <v>35451786.399999999</v>
      </c>
      <c r="I17" s="127">
        <v>900511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7" t="s">
        <v>101</v>
      </c>
      <c r="D21" s="41"/>
      <c r="E21" s="41"/>
      <c r="F21" s="41"/>
      <c r="G21" s="158">
        <f>H21+I21</f>
        <v>0</v>
      </c>
      <c r="H21" s="159">
        <v>0</v>
      </c>
      <c r="I21" s="159">
        <v>0</v>
      </c>
      <c r="J21" s="42"/>
    </row>
    <row r="22" spans="1:10" s="153" customFormat="1" ht="18" x14ac:dyDescent="0.35">
      <c r="A22" s="41"/>
      <c r="B22" s="41"/>
      <c r="C22" s="157"/>
      <c r="D22" s="41"/>
      <c r="E22" s="41"/>
      <c r="F22" s="41"/>
      <c r="G22" s="158"/>
      <c r="H22" s="159"/>
      <c r="I22" s="159"/>
      <c r="J22" s="42"/>
    </row>
    <row r="23" spans="1:10" s="153" customFormat="1" ht="19.5" x14ac:dyDescent="0.4">
      <c r="A23" s="238" t="s">
        <v>102</v>
      </c>
      <c r="B23" s="238"/>
      <c r="C23" s="239"/>
      <c r="D23" s="238"/>
      <c r="E23" s="238"/>
      <c r="F23" s="238"/>
      <c r="G23" s="240">
        <f>G17-G15-G21</f>
        <v>0</v>
      </c>
      <c r="H23" s="240">
        <f>H17-H15-H21</f>
        <v>-253765</v>
      </c>
      <c r="I23" s="240">
        <f>I17-I15-I21</f>
        <v>253765</v>
      </c>
      <c r="J23" s="160"/>
    </row>
    <row r="24" spans="1:10" s="153" customFormat="1" ht="15" x14ac:dyDescent="0.3">
      <c r="A24" s="219" t="s">
        <v>274</v>
      </c>
      <c r="B24" s="219"/>
      <c r="C24" s="219"/>
      <c r="D24" s="219"/>
      <c r="E24" s="219"/>
      <c r="F24" s="219"/>
      <c r="G24" s="241">
        <f>G23-G25</f>
        <v>0</v>
      </c>
      <c r="H24" s="207"/>
      <c r="I24" s="207"/>
      <c r="J24" s="13"/>
    </row>
    <row r="25" spans="1:10" s="153" customFormat="1" ht="15" x14ac:dyDescent="0.3">
      <c r="A25" s="219" t="s">
        <v>265</v>
      </c>
      <c r="B25" s="219"/>
      <c r="C25" s="219"/>
      <c r="D25" s="219"/>
      <c r="E25" s="219"/>
      <c r="F25" s="219"/>
      <c r="G25" s="241">
        <v>0</v>
      </c>
      <c r="H25" s="207"/>
      <c r="I25" s="207"/>
      <c r="J25" s="13"/>
    </row>
    <row r="26" spans="1:10" s="153" customFormat="1" x14ac:dyDescent="0.2">
      <c r="A26" s="207"/>
      <c r="B26" s="207"/>
      <c r="C26" s="207"/>
      <c r="D26" s="207"/>
      <c r="E26" s="207"/>
      <c r="F26" s="207"/>
      <c r="G26" s="207"/>
      <c r="H26" s="195"/>
      <c r="I26" s="195"/>
      <c r="J26" s="13"/>
    </row>
    <row r="27" spans="1:10" s="153" customFormat="1" ht="16.5" x14ac:dyDescent="0.35">
      <c r="A27" s="242" t="s">
        <v>266</v>
      </c>
      <c r="B27" s="242" t="s">
        <v>267</v>
      </c>
      <c r="C27" s="242"/>
      <c r="D27" s="226"/>
      <c r="E27" s="226"/>
      <c r="F27" s="212"/>
      <c r="G27" s="240"/>
      <c r="H27" s="210"/>
      <c r="I27" s="243"/>
      <c r="J27" s="48"/>
    </row>
    <row r="28" spans="1:10" s="40" customFormat="1" ht="15" x14ac:dyDescent="0.3">
      <c r="A28" s="242"/>
      <c r="B28" s="242"/>
      <c r="C28" s="531" t="s">
        <v>27</v>
      </c>
      <c r="D28" s="531"/>
      <c r="E28" s="531"/>
      <c r="F28" s="212"/>
      <c r="G28" s="244">
        <f>G29+G30</f>
        <v>0</v>
      </c>
      <c r="H28" s="210"/>
      <c r="I28" s="243"/>
    </row>
    <row r="29" spans="1:10" s="40" customFormat="1" ht="18.75" x14ac:dyDescent="0.4">
      <c r="A29" s="245"/>
      <c r="B29" s="245"/>
      <c r="C29" s="246"/>
      <c r="D29" s="247"/>
      <c r="E29" s="248" t="s">
        <v>275</v>
      </c>
      <c r="F29" s="249" t="s">
        <v>6</v>
      </c>
      <c r="G29" s="250">
        <v>0</v>
      </c>
      <c r="H29" s="210"/>
      <c r="I29" s="243"/>
    </row>
    <row r="30" spans="1:10" s="40" customFormat="1" ht="18.75" x14ac:dyDescent="0.4">
      <c r="A30" s="245"/>
      <c r="B30" s="245"/>
      <c r="C30" s="251"/>
      <c r="D30" s="247"/>
      <c r="E30" s="252"/>
      <c r="F30" s="249" t="s">
        <v>7</v>
      </c>
      <c r="G30" s="250">
        <v>0</v>
      </c>
      <c r="H30" s="210"/>
      <c r="I30" s="243"/>
    </row>
    <row r="31" spans="1:10" s="40" customFormat="1" ht="20.25" customHeight="1" x14ac:dyDescent="0.4">
      <c r="A31" s="245"/>
      <c r="B31" s="253"/>
      <c r="C31" s="532" t="s">
        <v>276</v>
      </c>
      <c r="D31" s="532"/>
      <c r="E31" s="532"/>
      <c r="F31" s="532"/>
      <c r="G31" s="244">
        <f>G25</f>
        <v>0</v>
      </c>
      <c r="H31" s="210"/>
      <c r="I31" s="243"/>
    </row>
    <row r="32" spans="1:10" s="40" customFormat="1" ht="20.25" customHeight="1" x14ac:dyDescent="0.3">
      <c r="A32" s="254"/>
      <c r="B32" s="533" t="s">
        <v>339</v>
      </c>
      <c r="C32" s="533"/>
      <c r="D32" s="533"/>
      <c r="E32" s="533"/>
      <c r="F32" s="533"/>
      <c r="G32" s="255">
        <v>0</v>
      </c>
      <c r="H32" s="256"/>
      <c r="I32" s="256"/>
    </row>
    <row r="33" spans="1:10" s="40" customFormat="1" x14ac:dyDescent="0.2">
      <c r="A33" s="529"/>
      <c r="B33" s="529"/>
      <c r="C33" s="529"/>
      <c r="D33" s="529"/>
      <c r="E33" s="529"/>
      <c r="F33" s="529"/>
      <c r="G33" s="529"/>
      <c r="H33" s="529"/>
      <c r="I33" s="529"/>
    </row>
    <row r="34" spans="1:10" s="153" customFormat="1" x14ac:dyDescent="0.2">
      <c r="A34" s="529"/>
      <c r="B34" s="529"/>
      <c r="C34" s="529"/>
      <c r="D34" s="529"/>
      <c r="E34" s="529"/>
      <c r="F34" s="529"/>
      <c r="G34" s="529"/>
      <c r="H34" s="529"/>
      <c r="I34" s="529"/>
      <c r="J34" s="161"/>
    </row>
    <row r="35" spans="1:10" s="153" customFormat="1" ht="19.5" x14ac:dyDescent="0.4">
      <c r="A35" s="34" t="s">
        <v>268</v>
      </c>
      <c r="B35" s="34" t="s">
        <v>30</v>
      </c>
      <c r="C35" s="34"/>
      <c r="D35" s="56"/>
      <c r="E35" s="38"/>
      <c r="F35" s="3"/>
      <c r="G35" s="57"/>
      <c r="H35" s="50"/>
      <c r="I35" s="50"/>
      <c r="J35" s="161"/>
    </row>
    <row r="36" spans="1:10" s="153" customFormat="1" ht="18.75" x14ac:dyDescent="0.4">
      <c r="A36" s="34"/>
      <c r="B36" s="34"/>
      <c r="C36" s="34"/>
      <c r="D36" s="56"/>
      <c r="E36" s="13"/>
      <c r="F36" s="58" t="s">
        <v>105</v>
      </c>
      <c r="G36" s="154" t="s">
        <v>0</v>
      </c>
      <c r="H36" s="30"/>
      <c r="I36" s="60" t="s">
        <v>106</v>
      </c>
      <c r="J36" s="161"/>
    </row>
    <row r="37" spans="1:10" s="153" customFormat="1" ht="15" customHeight="1" x14ac:dyDescent="0.35">
      <c r="A37" s="162" t="s">
        <v>31</v>
      </c>
      <c r="B37" s="62"/>
      <c r="C37" s="2"/>
      <c r="D37" s="62"/>
      <c r="E37" s="38"/>
      <c r="F37" s="163">
        <v>350000</v>
      </c>
      <c r="G37" s="163">
        <v>191171</v>
      </c>
      <c r="H37" s="129"/>
      <c r="I37" s="64">
        <f>G37/F37</f>
        <v>0.5462028571428571</v>
      </c>
      <c r="J37" s="161"/>
    </row>
    <row r="38" spans="1:10" s="153" customFormat="1" ht="16.5" x14ac:dyDescent="0.35">
      <c r="A38" s="162" t="s">
        <v>107</v>
      </c>
      <c r="B38" s="62"/>
      <c r="C38" s="2"/>
      <c r="D38" s="65"/>
      <c r="E38" s="65"/>
      <c r="F38" s="163">
        <v>235000</v>
      </c>
      <c r="G38" s="163">
        <v>234444</v>
      </c>
      <c r="H38" s="129"/>
      <c r="I38" s="64">
        <f>G38/F38</f>
        <v>0.99763404255319144</v>
      </c>
      <c r="J38" s="5"/>
    </row>
    <row r="39" spans="1:10" s="153" customFormat="1" ht="16.5" x14ac:dyDescent="0.35">
      <c r="A39" s="162" t="s">
        <v>108</v>
      </c>
      <c r="B39" s="62"/>
      <c r="C39" s="2"/>
      <c r="D39" s="65"/>
      <c r="E39" s="65"/>
      <c r="F39" s="163">
        <v>0</v>
      </c>
      <c r="G39" s="163">
        <v>0</v>
      </c>
      <c r="H39" s="129"/>
      <c r="I39" s="64" t="s">
        <v>206</v>
      </c>
      <c r="J39" s="5"/>
    </row>
    <row r="40" spans="1:10" s="153" customFormat="1" ht="16.5" x14ac:dyDescent="0.35">
      <c r="A40" s="162" t="s">
        <v>202</v>
      </c>
      <c r="B40" s="62"/>
      <c r="C40" s="2"/>
      <c r="D40" s="38"/>
      <c r="E40" s="38"/>
      <c r="F40" s="163">
        <v>188000</v>
      </c>
      <c r="G40" s="163">
        <v>188000</v>
      </c>
      <c r="H40" s="129"/>
      <c r="I40" s="64">
        <f>G40/F40</f>
        <v>1</v>
      </c>
      <c r="J40" s="5"/>
    </row>
    <row r="41" spans="1:10" s="153" customFormat="1" ht="16.5" x14ac:dyDescent="0.35">
      <c r="A41" s="162" t="s">
        <v>269</v>
      </c>
      <c r="B41" s="37"/>
      <c r="C41" s="37"/>
      <c r="D41" s="30"/>
      <c r="E41" s="30" t="s">
        <v>270</v>
      </c>
      <c r="F41" s="163">
        <v>0</v>
      </c>
      <c r="G41" s="163">
        <v>0</v>
      </c>
      <c r="H41" s="129"/>
      <c r="I41" s="164" t="s">
        <v>206</v>
      </c>
      <c r="J41" s="5"/>
    </row>
    <row r="42" spans="1:10" s="153" customFormat="1" x14ac:dyDescent="0.2">
      <c r="A42" s="544" t="s">
        <v>320</v>
      </c>
      <c r="B42" s="544"/>
      <c r="C42" s="544"/>
      <c r="D42" s="544"/>
      <c r="E42" s="544"/>
      <c r="F42" s="544"/>
      <c r="G42" s="544"/>
      <c r="H42" s="544"/>
      <c r="I42" s="544"/>
      <c r="J42" s="5"/>
    </row>
    <row r="43" spans="1:10" s="153" customFormat="1" x14ac:dyDescent="0.2">
      <c r="A43" s="152"/>
      <c r="B43" s="152"/>
      <c r="C43" s="152"/>
      <c r="D43" s="152"/>
      <c r="E43" s="152"/>
      <c r="F43" s="152"/>
      <c r="G43" s="152"/>
      <c r="H43" s="152"/>
      <c r="I43" s="152"/>
      <c r="J43" s="5"/>
    </row>
    <row r="44" spans="1:10" s="153" customFormat="1" ht="19.5" thickBot="1" x14ac:dyDescent="0.45">
      <c r="A44" s="34" t="s">
        <v>271</v>
      </c>
      <c r="B44" s="34" t="s">
        <v>12</v>
      </c>
      <c r="C44" s="36"/>
      <c r="D44" s="38"/>
      <c r="E44" s="38"/>
      <c r="F44" s="71"/>
      <c r="G44" s="72"/>
      <c r="H44" s="524" t="s">
        <v>109</v>
      </c>
      <c r="I44" s="525"/>
      <c r="J44" s="5"/>
    </row>
    <row r="45" spans="1:10" s="153" customFormat="1" ht="18" x14ac:dyDescent="0.35">
      <c r="A45" s="165"/>
      <c r="B45" s="166"/>
      <c r="C45" s="167"/>
      <c r="D45" s="166"/>
      <c r="E45" s="168" t="s">
        <v>290</v>
      </c>
      <c r="F45" s="169" t="s">
        <v>9</v>
      </c>
      <c r="G45" s="169" t="s">
        <v>10</v>
      </c>
      <c r="H45" s="170" t="s">
        <v>13</v>
      </c>
      <c r="I45" s="171" t="s">
        <v>110</v>
      </c>
      <c r="J45" s="5"/>
    </row>
    <row r="46" spans="1:10" s="153" customFormat="1" x14ac:dyDescent="0.2">
      <c r="A46" s="172"/>
      <c r="B46" s="173"/>
      <c r="C46" s="173"/>
      <c r="D46" s="173"/>
      <c r="E46" s="526"/>
      <c r="F46" s="527"/>
      <c r="G46" s="116"/>
      <c r="H46" s="117">
        <v>42004</v>
      </c>
      <c r="I46" s="174">
        <v>42004</v>
      </c>
      <c r="J46" s="5"/>
    </row>
    <row r="47" spans="1:10" s="153" customFormat="1" x14ac:dyDescent="0.2">
      <c r="A47" s="172"/>
      <c r="B47" s="173"/>
      <c r="C47" s="173"/>
      <c r="D47" s="173"/>
      <c r="E47" s="526"/>
      <c r="F47" s="527"/>
      <c r="G47" s="119"/>
      <c r="H47" s="119"/>
      <c r="I47" s="175"/>
      <c r="J47" s="5"/>
    </row>
    <row r="48" spans="1:10" s="153" customFormat="1" ht="13.5" thickBot="1" x14ac:dyDescent="0.25">
      <c r="A48" s="176"/>
      <c r="B48" s="177"/>
      <c r="C48" s="177"/>
      <c r="D48" s="177"/>
      <c r="E48" s="178"/>
      <c r="F48" s="179"/>
      <c r="G48" s="179"/>
      <c r="H48" s="179"/>
      <c r="I48" s="180"/>
      <c r="J48" s="5"/>
    </row>
    <row r="49" spans="1:10" s="153" customFormat="1" ht="13.5" thickTop="1" x14ac:dyDescent="0.2">
      <c r="A49" s="181"/>
      <c r="B49" s="74"/>
      <c r="C49" s="74" t="s">
        <v>6</v>
      </c>
      <c r="D49" s="74"/>
      <c r="E49" s="182">
        <v>165408.72</v>
      </c>
      <c r="F49" s="183">
        <v>0</v>
      </c>
      <c r="G49" s="75">
        <v>7000</v>
      </c>
      <c r="H49" s="75">
        <f>E49+F49-G49</f>
        <v>158408.72</v>
      </c>
      <c r="I49" s="184">
        <f>H49</f>
        <v>158408.72</v>
      </c>
      <c r="J49" s="5"/>
    </row>
    <row r="50" spans="1:10" s="153" customFormat="1" x14ac:dyDescent="0.2">
      <c r="A50" s="185"/>
      <c r="B50" s="77"/>
      <c r="C50" s="77" t="s">
        <v>8</v>
      </c>
      <c r="D50" s="77"/>
      <c r="E50" s="186">
        <v>785772.89999999991</v>
      </c>
      <c r="F50" s="187">
        <v>192930</v>
      </c>
      <c r="G50" s="78">
        <v>253957</v>
      </c>
      <c r="H50" s="78">
        <f>E50+F50-G50</f>
        <v>724745.89999999991</v>
      </c>
      <c r="I50" s="188">
        <v>694174.9</v>
      </c>
      <c r="J50" s="5"/>
    </row>
    <row r="51" spans="1:10" s="153" customFormat="1" x14ac:dyDescent="0.2">
      <c r="A51" s="185"/>
      <c r="B51" s="77"/>
      <c r="C51" s="77" t="s">
        <v>7</v>
      </c>
      <c r="D51" s="77"/>
      <c r="E51" s="186">
        <v>417501.55000000005</v>
      </c>
      <c r="F51" s="187">
        <v>0</v>
      </c>
      <c r="G51" s="78">
        <v>0</v>
      </c>
      <c r="H51" s="78">
        <f>E51+F51-G51</f>
        <v>417501.55000000005</v>
      </c>
      <c r="I51" s="188">
        <f t="shared" ref="I51:I52" si="0">H51</f>
        <v>417501.55000000005</v>
      </c>
      <c r="J51" s="5"/>
    </row>
    <row r="52" spans="1:10" s="153" customFormat="1" x14ac:dyDescent="0.2">
      <c r="A52" s="185"/>
      <c r="B52" s="77"/>
      <c r="C52" s="77" t="s">
        <v>15</v>
      </c>
      <c r="D52" s="77"/>
      <c r="E52" s="186">
        <v>248980.07000000007</v>
      </c>
      <c r="F52" s="187">
        <v>234444</v>
      </c>
      <c r="G52" s="78">
        <v>188000</v>
      </c>
      <c r="H52" s="78">
        <f>E52+F52-G52</f>
        <v>295424.07000000007</v>
      </c>
      <c r="I52" s="188">
        <f t="shared" si="0"/>
        <v>295424.07000000007</v>
      </c>
      <c r="J52" s="5"/>
    </row>
    <row r="53" spans="1:10" s="153" customFormat="1" ht="18.75" thickBot="1" x14ac:dyDescent="0.4">
      <c r="A53" s="189" t="s">
        <v>2</v>
      </c>
      <c r="B53" s="190"/>
      <c r="C53" s="190"/>
      <c r="D53" s="190"/>
      <c r="E53" s="191">
        <f>E49+E50+E51+E52</f>
        <v>1617663.24</v>
      </c>
      <c r="F53" s="192">
        <f>F49+F50+F51+F52</f>
        <v>427374</v>
      </c>
      <c r="G53" s="193">
        <f>G49+G50+G51+G52</f>
        <v>448957</v>
      </c>
      <c r="H53" s="193">
        <f>H49+H50+H51+H52</f>
        <v>1596080.24</v>
      </c>
      <c r="I53" s="194">
        <f>I49+I50+I51+I52</f>
        <v>1565509.24</v>
      </c>
      <c r="J53" s="5"/>
    </row>
    <row r="54" spans="1:10" ht="18.75" hidden="1" thickTop="1" x14ac:dyDescent="0.35">
      <c r="A54" s="79"/>
      <c r="B54" s="68"/>
      <c r="C54" s="68"/>
      <c r="D54" s="38"/>
      <c r="E54" s="38"/>
      <c r="F54" s="71"/>
      <c r="G54" s="72"/>
      <c r="H54" s="80"/>
      <c r="I54" s="80"/>
    </row>
    <row r="55" spans="1:10" ht="18" hidden="1" x14ac:dyDescent="0.35">
      <c r="A55" s="79"/>
      <c r="B55" s="68"/>
      <c r="C55" s="68"/>
      <c r="D55" s="38"/>
      <c r="E55" s="38"/>
      <c r="F55" s="71"/>
      <c r="G55" s="81"/>
      <c r="H55" s="82"/>
      <c r="I55" s="82"/>
    </row>
    <row r="56" spans="1:10" ht="18" hidden="1" x14ac:dyDescent="0.35">
      <c r="A56" s="83"/>
      <c r="B56" s="84"/>
      <c r="C56" s="84"/>
      <c r="D56" s="85"/>
      <c r="E56" s="85"/>
      <c r="F56" s="82"/>
      <c r="G56" s="82"/>
      <c r="H56" s="82"/>
      <c r="I56" s="82"/>
    </row>
    <row r="57" spans="1:10" hidden="1" x14ac:dyDescent="0.2">
      <c r="A57" s="86"/>
      <c r="B57" s="86"/>
      <c r="C57" s="86"/>
      <c r="D57" s="86"/>
      <c r="E57" s="86"/>
      <c r="F57" s="86"/>
      <c r="G57" s="86"/>
      <c r="H57" s="86"/>
      <c r="I57" s="86"/>
    </row>
    <row r="58" spans="1:10" hidden="1" x14ac:dyDescent="0.2">
      <c r="A58" s="86"/>
      <c r="B58" s="86"/>
      <c r="C58" s="86"/>
      <c r="D58" s="86"/>
      <c r="E58" s="86"/>
      <c r="F58" s="86"/>
      <c r="G58" s="86"/>
      <c r="H58" s="86"/>
      <c r="I58" s="86"/>
    </row>
  </sheetData>
  <mergeCells count="15">
    <mergeCell ref="A2:D2"/>
    <mergeCell ref="E2:I2"/>
    <mergeCell ref="E4:I4"/>
    <mergeCell ref="E3:I3"/>
    <mergeCell ref="F46:F47"/>
    <mergeCell ref="H12:I12"/>
    <mergeCell ref="E5:I5"/>
    <mergeCell ref="E7:I7"/>
    <mergeCell ref="H44:I44"/>
    <mergeCell ref="A42:I42"/>
    <mergeCell ref="A33:I34"/>
    <mergeCell ref="E46:E47"/>
    <mergeCell ref="C28:E28"/>
    <mergeCell ref="C31:F31"/>
    <mergeCell ref="B32:F32"/>
  </mergeCells>
  <phoneticPr fontId="10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3" tint="0.59999389629810485"/>
  </sheetPr>
  <dimension ref="A1:J58"/>
  <sheetViews>
    <sheetView topLeftCell="A10" zoomScaleNormal="100" workbookViewId="0">
      <selection activeCell="B36" sqref="B36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7.285156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25</v>
      </c>
      <c r="B1" s="485"/>
      <c r="C1" s="485"/>
      <c r="D1" s="485"/>
      <c r="E1" s="486"/>
      <c r="F1" s="26"/>
    </row>
    <row r="2" spans="1:10" ht="19.5" x14ac:dyDescent="0.4">
      <c r="A2" s="534" t="s">
        <v>98</v>
      </c>
      <c r="B2" s="534"/>
      <c r="C2" s="534"/>
      <c r="D2" s="534"/>
      <c r="E2" s="535" t="s">
        <v>114</v>
      </c>
      <c r="F2" s="536"/>
      <c r="G2" s="536"/>
      <c r="H2" s="536"/>
      <c r="I2" s="536"/>
    </row>
    <row r="3" spans="1:10" ht="9.75" customHeight="1" x14ac:dyDescent="0.4">
      <c r="A3" s="15"/>
      <c r="B3" s="15"/>
      <c r="C3" s="15"/>
      <c r="D3" s="15"/>
      <c r="E3" s="528" t="s">
        <v>99</v>
      </c>
      <c r="F3" s="528"/>
      <c r="G3" s="528"/>
      <c r="H3" s="528"/>
      <c r="I3" s="528"/>
    </row>
    <row r="4" spans="1:10" ht="15.75" x14ac:dyDescent="0.25">
      <c r="A4" s="17" t="s">
        <v>26</v>
      </c>
      <c r="E4" s="537" t="s">
        <v>126</v>
      </c>
      <c r="F4" s="537"/>
      <c r="G4" s="537"/>
      <c r="H4" s="537"/>
      <c r="I4" s="537"/>
    </row>
    <row r="5" spans="1:10" ht="9.75" customHeight="1" x14ac:dyDescent="0.25">
      <c r="A5" s="17"/>
      <c r="E5" s="528" t="s">
        <v>99</v>
      </c>
      <c r="F5" s="528"/>
      <c r="G5" s="528"/>
      <c r="H5" s="528"/>
      <c r="I5" s="528"/>
    </row>
    <row r="6" spans="1:10" ht="19.5" x14ac:dyDescent="0.4">
      <c r="A6" s="18" t="s">
        <v>24</v>
      </c>
      <c r="E6" s="89">
        <v>66181500</v>
      </c>
      <c r="F6" s="20"/>
      <c r="G6" s="21" t="s">
        <v>36</v>
      </c>
      <c r="H6" s="22">
        <v>1001</v>
      </c>
    </row>
    <row r="7" spans="1:10" ht="8.25" customHeight="1" x14ac:dyDescent="0.4">
      <c r="A7" s="18"/>
      <c r="E7" s="528" t="s">
        <v>100</v>
      </c>
      <c r="F7" s="528"/>
      <c r="G7" s="528"/>
      <c r="H7" s="528"/>
      <c r="I7" s="528"/>
    </row>
    <row r="8" spans="1:10" ht="3" customHeight="1" x14ac:dyDescent="0.4">
      <c r="A8" s="18"/>
      <c r="E8" s="23"/>
      <c r="F8" s="23"/>
      <c r="G8" s="23"/>
      <c r="H8" s="21"/>
      <c r="I8" s="23"/>
    </row>
    <row r="9" spans="1:10" ht="36.7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4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24" t="s">
        <v>253</v>
      </c>
      <c r="I12" s="525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5"/>
      <c r="I13" s="156"/>
      <c r="J13" s="26"/>
    </row>
    <row r="14" spans="1:10" s="40" customFormat="1" ht="18.75" x14ac:dyDescent="0.4">
      <c r="A14" s="34" t="s">
        <v>264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585000</v>
      </c>
      <c r="F15" s="128">
        <v>3354231.64</v>
      </c>
      <c r="G15" s="6">
        <f>H15+I15</f>
        <v>3354231.64</v>
      </c>
      <c r="H15" s="127">
        <v>3354231.64</v>
      </c>
      <c r="I15" s="127">
        <v>0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585000</v>
      </c>
      <c r="F17" s="128">
        <v>3354498.47</v>
      </c>
      <c r="G17" s="6">
        <f>H17+I17</f>
        <v>3354498.47</v>
      </c>
      <c r="H17" s="127">
        <v>3354498.47</v>
      </c>
      <c r="I17" s="127">
        <v>0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7" t="s">
        <v>101</v>
      </c>
      <c r="D21" s="41"/>
      <c r="E21" s="41"/>
      <c r="F21" s="41"/>
      <c r="G21" s="158">
        <f>H21+I21</f>
        <v>0</v>
      </c>
      <c r="H21" s="159">
        <v>0</v>
      </c>
      <c r="I21" s="159">
        <v>0</v>
      </c>
      <c r="J21" s="42"/>
    </row>
    <row r="22" spans="1:10" s="153" customFormat="1" ht="18" x14ac:dyDescent="0.35">
      <c r="A22" s="41"/>
      <c r="B22" s="41"/>
      <c r="C22" s="157"/>
      <c r="D22" s="41"/>
      <c r="E22" s="41"/>
      <c r="F22" s="41"/>
      <c r="G22" s="158"/>
      <c r="H22" s="159"/>
      <c r="I22" s="159"/>
      <c r="J22" s="42"/>
    </row>
    <row r="23" spans="1:10" s="153" customFormat="1" ht="19.5" x14ac:dyDescent="0.4">
      <c r="A23" s="238" t="s">
        <v>102</v>
      </c>
      <c r="B23" s="238"/>
      <c r="C23" s="239"/>
      <c r="D23" s="238"/>
      <c r="E23" s="238"/>
      <c r="F23" s="238"/>
      <c r="G23" s="240">
        <f>G17-G15-G21</f>
        <v>266.83000000007451</v>
      </c>
      <c r="H23" s="240">
        <f>H17-H15-H21</f>
        <v>266.83000000007451</v>
      </c>
      <c r="I23" s="240">
        <f>I17-I15-I21</f>
        <v>0</v>
      </c>
      <c r="J23" s="160"/>
    </row>
    <row r="24" spans="1:10" s="153" customFormat="1" ht="19.5" x14ac:dyDescent="0.4">
      <c r="A24" s="219" t="s">
        <v>274</v>
      </c>
      <c r="B24" s="219"/>
      <c r="C24" s="219"/>
      <c r="D24" s="219"/>
      <c r="E24" s="219"/>
      <c r="F24" s="219"/>
      <c r="G24" s="241">
        <f>G23-G25</f>
        <v>266.83000000007451</v>
      </c>
      <c r="H24" s="207"/>
      <c r="I24" s="207"/>
      <c r="J24" s="160"/>
    </row>
    <row r="25" spans="1:10" s="153" customFormat="1" ht="15" x14ac:dyDescent="0.3">
      <c r="A25" s="219" t="s">
        <v>265</v>
      </c>
      <c r="B25" s="219"/>
      <c r="C25" s="219"/>
      <c r="D25" s="219"/>
      <c r="E25" s="219"/>
      <c r="F25" s="219"/>
      <c r="G25" s="241">
        <v>0</v>
      </c>
      <c r="H25" s="207"/>
      <c r="I25" s="207"/>
      <c r="J25" s="13"/>
    </row>
    <row r="26" spans="1:10" s="153" customFormat="1" x14ac:dyDescent="0.2">
      <c r="A26" s="207"/>
      <c r="B26" s="207"/>
      <c r="C26" s="207"/>
      <c r="D26" s="207"/>
      <c r="E26" s="207"/>
      <c r="F26" s="207"/>
      <c r="G26" s="207"/>
      <c r="H26" s="195"/>
      <c r="I26" s="195"/>
      <c r="J26" s="13"/>
    </row>
    <row r="27" spans="1:10" s="153" customFormat="1" ht="16.5" x14ac:dyDescent="0.35">
      <c r="A27" s="242" t="s">
        <v>266</v>
      </c>
      <c r="B27" s="242" t="s">
        <v>267</v>
      </c>
      <c r="C27" s="242"/>
      <c r="D27" s="226"/>
      <c r="E27" s="226"/>
      <c r="F27" s="212"/>
      <c r="G27" s="240"/>
      <c r="H27" s="210"/>
      <c r="I27" s="243"/>
      <c r="J27" s="13"/>
    </row>
    <row r="28" spans="1:10" s="153" customFormat="1" ht="15" x14ac:dyDescent="0.3">
      <c r="A28" s="242"/>
      <c r="B28" s="242"/>
      <c r="C28" s="531" t="s">
        <v>27</v>
      </c>
      <c r="D28" s="531"/>
      <c r="E28" s="531"/>
      <c r="F28" s="212"/>
      <c r="G28" s="244">
        <f>G29+G30</f>
        <v>266.83</v>
      </c>
      <c r="H28" s="210"/>
      <c r="I28" s="243"/>
      <c r="J28" s="48"/>
    </row>
    <row r="29" spans="1:10" s="40" customFormat="1" ht="18.75" x14ac:dyDescent="0.4">
      <c r="A29" s="245"/>
      <c r="B29" s="245"/>
      <c r="C29" s="246"/>
      <c r="D29" s="247"/>
      <c r="E29" s="248" t="s">
        <v>275</v>
      </c>
      <c r="F29" s="249" t="s">
        <v>6</v>
      </c>
      <c r="G29" s="250">
        <v>0</v>
      </c>
      <c r="H29" s="210"/>
      <c r="I29" s="243"/>
    </row>
    <row r="30" spans="1:10" s="40" customFormat="1" ht="18.75" x14ac:dyDescent="0.4">
      <c r="A30" s="245"/>
      <c r="B30" s="245"/>
      <c r="C30" s="251"/>
      <c r="D30" s="247"/>
      <c r="E30" s="252"/>
      <c r="F30" s="249" t="s">
        <v>7</v>
      </c>
      <c r="G30" s="250">
        <v>266.83</v>
      </c>
      <c r="H30" s="210"/>
      <c r="I30" s="243"/>
    </row>
    <row r="31" spans="1:10" s="40" customFormat="1" ht="18.75" x14ac:dyDescent="0.4">
      <c r="A31" s="245"/>
      <c r="B31" s="253"/>
      <c r="C31" s="532" t="s">
        <v>276</v>
      </c>
      <c r="D31" s="532"/>
      <c r="E31" s="532"/>
      <c r="F31" s="532"/>
      <c r="G31" s="244">
        <f>G25</f>
        <v>0</v>
      </c>
      <c r="H31" s="210"/>
      <c r="I31" s="243"/>
    </row>
    <row r="32" spans="1:10" s="40" customFormat="1" ht="20.25" customHeight="1" x14ac:dyDescent="0.3">
      <c r="A32" s="254"/>
      <c r="B32" s="533" t="s">
        <v>339</v>
      </c>
      <c r="C32" s="533"/>
      <c r="D32" s="533"/>
      <c r="E32" s="533"/>
      <c r="F32" s="533"/>
      <c r="G32" s="255">
        <v>0</v>
      </c>
      <c r="H32" s="256"/>
      <c r="I32" s="256"/>
    </row>
    <row r="33" spans="1:10" s="40" customFormat="1" x14ac:dyDescent="0.2">
      <c r="A33" s="529"/>
      <c r="B33" s="529"/>
      <c r="C33" s="529"/>
      <c r="D33" s="529"/>
      <c r="E33" s="529"/>
      <c r="F33" s="529"/>
      <c r="G33" s="529"/>
      <c r="H33" s="529"/>
      <c r="I33" s="529"/>
    </row>
    <row r="34" spans="1:10" s="153" customFormat="1" x14ac:dyDescent="0.2">
      <c r="A34" s="529"/>
      <c r="B34" s="529"/>
      <c r="C34" s="529"/>
      <c r="D34" s="529"/>
      <c r="E34" s="529"/>
      <c r="F34" s="529"/>
      <c r="G34" s="529"/>
      <c r="H34" s="529"/>
      <c r="I34" s="529"/>
      <c r="J34" s="161"/>
    </row>
    <row r="35" spans="1:10" s="153" customFormat="1" ht="19.5" x14ac:dyDescent="0.4">
      <c r="A35" s="34" t="s">
        <v>268</v>
      </c>
      <c r="B35" s="34" t="s">
        <v>30</v>
      </c>
      <c r="C35" s="34"/>
      <c r="D35" s="56"/>
      <c r="E35" s="38"/>
      <c r="F35" s="3"/>
      <c r="G35" s="57"/>
      <c r="H35" s="50"/>
      <c r="I35" s="50"/>
      <c r="J35" s="161"/>
    </row>
    <row r="36" spans="1:10" s="153" customFormat="1" ht="18.75" x14ac:dyDescent="0.4">
      <c r="A36" s="34"/>
      <c r="B36" s="34"/>
      <c r="C36" s="34"/>
      <c r="D36" s="56"/>
      <c r="E36" s="13"/>
      <c r="F36" s="58" t="s">
        <v>105</v>
      </c>
      <c r="G36" s="154" t="s">
        <v>0</v>
      </c>
      <c r="H36" s="30"/>
      <c r="I36" s="60" t="s">
        <v>106</v>
      </c>
      <c r="J36" s="161"/>
    </row>
    <row r="37" spans="1:10" s="153" customFormat="1" ht="15" customHeight="1" x14ac:dyDescent="0.35">
      <c r="A37" s="162" t="s">
        <v>31</v>
      </c>
      <c r="B37" s="62"/>
      <c r="C37" s="2"/>
      <c r="D37" s="62"/>
      <c r="E37" s="38"/>
      <c r="F37" s="163">
        <v>0</v>
      </c>
      <c r="G37" s="163">
        <v>0</v>
      </c>
      <c r="H37" s="129"/>
      <c r="I37" s="64" t="s">
        <v>206</v>
      </c>
      <c r="J37" s="161"/>
    </row>
    <row r="38" spans="1:10" s="153" customFormat="1" ht="16.5" x14ac:dyDescent="0.35">
      <c r="A38" s="162" t="s">
        <v>107</v>
      </c>
      <c r="B38" s="62"/>
      <c r="C38" s="2"/>
      <c r="D38" s="65"/>
      <c r="E38" s="65"/>
      <c r="F38" s="163">
        <v>68473</v>
      </c>
      <c r="G38" s="163">
        <v>68473</v>
      </c>
      <c r="H38" s="129"/>
      <c r="I38" s="64">
        <f>G38/F38</f>
        <v>1</v>
      </c>
      <c r="J38" s="5"/>
    </row>
    <row r="39" spans="1:10" s="153" customFormat="1" ht="16.5" x14ac:dyDescent="0.35">
      <c r="A39" s="162" t="s">
        <v>108</v>
      </c>
      <c r="B39" s="62"/>
      <c r="C39" s="2"/>
      <c r="D39" s="65"/>
      <c r="E39" s="65"/>
      <c r="F39" s="163">
        <v>0</v>
      </c>
      <c r="G39" s="163">
        <v>0</v>
      </c>
      <c r="H39" s="129"/>
      <c r="I39" s="64" t="s">
        <v>206</v>
      </c>
      <c r="J39" s="5"/>
    </row>
    <row r="40" spans="1:10" s="153" customFormat="1" ht="16.5" x14ac:dyDescent="0.35">
      <c r="A40" s="162" t="s">
        <v>202</v>
      </c>
      <c r="B40" s="62"/>
      <c r="C40" s="2"/>
      <c r="D40" s="38"/>
      <c r="E40" s="38"/>
      <c r="F40" s="163">
        <v>54473</v>
      </c>
      <c r="G40" s="163">
        <v>54473</v>
      </c>
      <c r="H40" s="129"/>
      <c r="I40" s="64">
        <f>G40/F40</f>
        <v>1</v>
      </c>
      <c r="J40" s="5"/>
    </row>
    <row r="41" spans="1:10" s="153" customFormat="1" ht="16.5" x14ac:dyDescent="0.35">
      <c r="A41" s="162" t="s">
        <v>269</v>
      </c>
      <c r="B41" s="37"/>
      <c r="C41" s="37"/>
      <c r="D41" s="30"/>
      <c r="E41" s="30" t="s">
        <v>270</v>
      </c>
      <c r="F41" s="163">
        <v>0</v>
      </c>
      <c r="G41" s="163">
        <v>0</v>
      </c>
      <c r="H41" s="129"/>
      <c r="I41" s="164" t="s">
        <v>206</v>
      </c>
      <c r="J41" s="5"/>
    </row>
    <row r="42" spans="1:10" s="153" customFormat="1" x14ac:dyDescent="0.2">
      <c r="A42" s="530"/>
      <c r="B42" s="530"/>
      <c r="C42" s="530"/>
      <c r="D42" s="530"/>
      <c r="E42" s="530"/>
      <c r="F42" s="530"/>
      <c r="G42" s="530"/>
      <c r="H42" s="530"/>
      <c r="I42" s="530"/>
      <c r="J42" s="5"/>
    </row>
    <row r="43" spans="1:10" s="153" customFormat="1" x14ac:dyDescent="0.2">
      <c r="A43" s="152"/>
      <c r="B43" s="152"/>
      <c r="C43" s="152"/>
      <c r="D43" s="152"/>
      <c r="E43" s="152"/>
      <c r="F43" s="152"/>
      <c r="G43" s="152"/>
      <c r="H43" s="152"/>
      <c r="I43" s="152"/>
      <c r="J43" s="5"/>
    </row>
    <row r="44" spans="1:10" s="153" customFormat="1" ht="19.5" thickBot="1" x14ac:dyDescent="0.45">
      <c r="A44" s="34" t="s">
        <v>271</v>
      </c>
      <c r="B44" s="34" t="s">
        <v>12</v>
      </c>
      <c r="C44" s="36"/>
      <c r="D44" s="38"/>
      <c r="E44" s="38"/>
      <c r="F44" s="71"/>
      <c r="G44" s="72"/>
      <c r="H44" s="524" t="s">
        <v>109</v>
      </c>
      <c r="I44" s="525"/>
      <c r="J44" s="5"/>
    </row>
    <row r="45" spans="1:10" s="153" customFormat="1" ht="18" x14ac:dyDescent="0.35">
      <c r="A45" s="165"/>
      <c r="B45" s="166"/>
      <c r="C45" s="167"/>
      <c r="D45" s="166"/>
      <c r="E45" s="168" t="s">
        <v>290</v>
      </c>
      <c r="F45" s="169" t="s">
        <v>9</v>
      </c>
      <c r="G45" s="169" t="s">
        <v>10</v>
      </c>
      <c r="H45" s="170" t="s">
        <v>13</v>
      </c>
      <c r="I45" s="171" t="s">
        <v>110</v>
      </c>
      <c r="J45" s="5"/>
    </row>
    <row r="46" spans="1:10" s="153" customFormat="1" x14ac:dyDescent="0.2">
      <c r="A46" s="172"/>
      <c r="B46" s="173"/>
      <c r="C46" s="173"/>
      <c r="D46" s="173"/>
      <c r="E46" s="526"/>
      <c r="F46" s="527"/>
      <c r="G46" s="116"/>
      <c r="H46" s="117">
        <v>42004</v>
      </c>
      <c r="I46" s="174">
        <v>42004</v>
      </c>
      <c r="J46" s="5"/>
    </row>
    <row r="47" spans="1:10" s="153" customFormat="1" x14ac:dyDescent="0.2">
      <c r="A47" s="172"/>
      <c r="B47" s="173"/>
      <c r="C47" s="173"/>
      <c r="D47" s="173"/>
      <c r="E47" s="526"/>
      <c r="F47" s="527"/>
      <c r="G47" s="119"/>
      <c r="H47" s="119"/>
      <c r="I47" s="175"/>
      <c r="J47" s="5"/>
    </row>
    <row r="48" spans="1:10" s="153" customFormat="1" ht="13.5" thickBot="1" x14ac:dyDescent="0.25">
      <c r="A48" s="176"/>
      <c r="B48" s="177"/>
      <c r="C48" s="177"/>
      <c r="D48" s="177"/>
      <c r="E48" s="178"/>
      <c r="F48" s="179"/>
      <c r="G48" s="179"/>
      <c r="H48" s="179"/>
      <c r="I48" s="180"/>
      <c r="J48" s="5"/>
    </row>
    <row r="49" spans="1:10" s="153" customFormat="1" ht="13.5" thickTop="1" x14ac:dyDescent="0.2">
      <c r="A49" s="181"/>
      <c r="B49" s="74"/>
      <c r="C49" s="74" t="s">
        <v>6</v>
      </c>
      <c r="D49" s="74"/>
      <c r="E49" s="182">
        <v>2050</v>
      </c>
      <c r="F49" s="183">
        <v>0</v>
      </c>
      <c r="G49" s="75">
        <v>0</v>
      </c>
      <c r="H49" s="75">
        <f>E49+F49-G49</f>
        <v>2050</v>
      </c>
      <c r="I49" s="184">
        <v>2050</v>
      </c>
      <c r="J49" s="5"/>
    </row>
    <row r="50" spans="1:10" s="153" customFormat="1" x14ac:dyDescent="0.2">
      <c r="A50" s="185"/>
      <c r="B50" s="77"/>
      <c r="C50" s="77" t="s">
        <v>8</v>
      </c>
      <c r="D50" s="77"/>
      <c r="E50" s="186">
        <v>8926.7000000000007</v>
      </c>
      <c r="F50" s="187">
        <v>19661</v>
      </c>
      <c r="G50" s="78">
        <v>23089</v>
      </c>
      <c r="H50" s="78">
        <f>E50+F50-G50</f>
        <v>5498.7000000000007</v>
      </c>
      <c r="I50" s="188">
        <v>2389.69</v>
      </c>
      <c r="J50" s="5"/>
    </row>
    <row r="51" spans="1:10" s="153" customFormat="1" x14ac:dyDescent="0.2">
      <c r="A51" s="185"/>
      <c r="B51" s="77"/>
      <c r="C51" s="77" t="s">
        <v>7</v>
      </c>
      <c r="D51" s="77"/>
      <c r="E51" s="186">
        <v>124124.62</v>
      </c>
      <c r="F51" s="187">
        <f>630.81+118709</f>
        <v>119339.81</v>
      </c>
      <c r="G51" s="78">
        <v>156111.9</v>
      </c>
      <c r="H51" s="78">
        <f>E51+F51-G51</f>
        <v>87352.53</v>
      </c>
      <c r="I51" s="188">
        <f>1353.72+85998.81</f>
        <v>87352.53</v>
      </c>
      <c r="J51" s="5"/>
    </row>
    <row r="52" spans="1:10" s="153" customFormat="1" x14ac:dyDescent="0.2">
      <c r="A52" s="185"/>
      <c r="B52" s="77"/>
      <c r="C52" s="77" t="s">
        <v>15</v>
      </c>
      <c r="D52" s="77"/>
      <c r="E52" s="186">
        <v>39185.790000000037</v>
      </c>
      <c r="F52" s="187">
        <v>68473</v>
      </c>
      <c r="G52" s="78">
        <v>54473</v>
      </c>
      <c r="H52" s="78">
        <f>E52+F52-G52</f>
        <v>53185.790000000037</v>
      </c>
      <c r="I52" s="188">
        <v>53185.79</v>
      </c>
      <c r="J52" s="5"/>
    </row>
    <row r="53" spans="1:10" s="153" customFormat="1" ht="18.75" thickBot="1" x14ac:dyDescent="0.4">
      <c r="A53" s="189" t="s">
        <v>2</v>
      </c>
      <c r="B53" s="190"/>
      <c r="C53" s="190"/>
      <c r="D53" s="190"/>
      <c r="E53" s="191">
        <f>E49+E50+E51+E52</f>
        <v>174287.11000000004</v>
      </c>
      <c r="F53" s="192">
        <f>F49+F50+F51+F52</f>
        <v>207473.81</v>
      </c>
      <c r="G53" s="193">
        <f>G49+G50+G51+G52</f>
        <v>233673.9</v>
      </c>
      <c r="H53" s="193">
        <f>H49+H50+H51+H52</f>
        <v>148087.02000000002</v>
      </c>
      <c r="I53" s="194">
        <f>I49+I50+I51+I52</f>
        <v>144978.01</v>
      </c>
      <c r="J53" s="5"/>
    </row>
    <row r="54" spans="1:10" ht="18" x14ac:dyDescent="0.35">
      <c r="A54" s="79"/>
      <c r="B54" s="68"/>
      <c r="C54" s="68"/>
      <c r="D54" s="38"/>
      <c r="E54" s="38"/>
      <c r="F54" s="71"/>
      <c r="G54" s="72"/>
      <c r="H54" s="80"/>
      <c r="I54" s="80"/>
    </row>
    <row r="55" spans="1:10" ht="18" x14ac:dyDescent="0.35">
      <c r="A55" s="79"/>
      <c r="B55" s="68"/>
      <c r="C55" s="68"/>
      <c r="D55" s="38"/>
      <c r="E55" s="38"/>
      <c r="F55" s="71"/>
      <c r="G55" s="81"/>
      <c r="H55" s="82"/>
      <c r="I55" s="82"/>
    </row>
    <row r="56" spans="1:10" ht="18" x14ac:dyDescent="0.35">
      <c r="A56" s="83"/>
      <c r="B56" s="84"/>
      <c r="C56" s="84"/>
      <c r="D56" s="85"/>
      <c r="E56" s="85"/>
      <c r="F56" s="82"/>
      <c r="G56" s="82"/>
      <c r="H56" s="82"/>
      <c r="I56" s="82"/>
    </row>
    <row r="57" spans="1:10" x14ac:dyDescent="0.2">
      <c r="A57" s="86"/>
      <c r="B57" s="86"/>
      <c r="C57" s="86"/>
      <c r="D57" s="86"/>
      <c r="E57" s="86"/>
      <c r="F57" s="86"/>
      <c r="G57" s="86"/>
      <c r="H57" s="86"/>
      <c r="I57" s="86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</sheetData>
  <mergeCells count="15">
    <mergeCell ref="A2:D2"/>
    <mergeCell ref="E2:I2"/>
    <mergeCell ref="E3:I3"/>
    <mergeCell ref="E4:I4"/>
    <mergeCell ref="H44:I44"/>
    <mergeCell ref="B32:F32"/>
    <mergeCell ref="A33:I34"/>
    <mergeCell ref="F46:F47"/>
    <mergeCell ref="E5:I5"/>
    <mergeCell ref="E7:I7"/>
    <mergeCell ref="H12:I12"/>
    <mergeCell ref="A42:I42"/>
    <mergeCell ref="E46:E47"/>
    <mergeCell ref="C28:E28"/>
    <mergeCell ref="C31:F31"/>
  </mergeCells>
  <phoneticPr fontId="10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7">
    <tabColor theme="3" tint="0.59999389629810485"/>
  </sheetPr>
  <dimension ref="A1:J58"/>
  <sheetViews>
    <sheetView topLeftCell="A10" zoomScaleNormal="100" workbookViewId="0">
      <selection activeCell="B36" sqref="B36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7.285156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25</v>
      </c>
      <c r="B1" s="485"/>
      <c r="C1" s="485"/>
      <c r="D1" s="485"/>
      <c r="E1" s="486"/>
      <c r="F1" s="26"/>
    </row>
    <row r="2" spans="1:10" ht="19.5" x14ac:dyDescent="0.4">
      <c r="A2" s="534" t="s">
        <v>98</v>
      </c>
      <c r="B2" s="534"/>
      <c r="C2" s="534"/>
      <c r="D2" s="534"/>
      <c r="E2" s="540" t="s">
        <v>173</v>
      </c>
      <c r="F2" s="540"/>
      <c r="G2" s="540"/>
      <c r="H2" s="540"/>
      <c r="I2" s="540"/>
    </row>
    <row r="3" spans="1:10" ht="9.75" customHeight="1" x14ac:dyDescent="0.4">
      <c r="A3" s="15"/>
      <c r="B3" s="15"/>
      <c r="C3" s="15"/>
      <c r="D3" s="15"/>
      <c r="E3" s="528" t="s">
        <v>99</v>
      </c>
      <c r="F3" s="528"/>
      <c r="G3" s="528"/>
      <c r="H3" s="528"/>
      <c r="I3" s="528"/>
    </row>
    <row r="4" spans="1:10" ht="15.75" x14ac:dyDescent="0.25">
      <c r="A4" s="17" t="s">
        <v>26</v>
      </c>
      <c r="E4" s="538" t="s">
        <v>247</v>
      </c>
      <c r="F4" s="538"/>
      <c r="G4" s="538"/>
      <c r="H4" s="538"/>
      <c r="I4" s="538"/>
    </row>
    <row r="5" spans="1:10" ht="9.75" customHeight="1" x14ac:dyDescent="0.25">
      <c r="A5" s="17"/>
      <c r="E5" s="528" t="s">
        <v>99</v>
      </c>
      <c r="F5" s="528"/>
      <c r="G5" s="528"/>
      <c r="H5" s="528"/>
      <c r="I5" s="528"/>
    </row>
    <row r="6" spans="1:10" ht="19.5" x14ac:dyDescent="0.4">
      <c r="A6" s="18" t="s">
        <v>24</v>
      </c>
      <c r="E6" s="19" t="s">
        <v>174</v>
      </c>
      <c r="F6" s="20"/>
      <c r="G6" s="21" t="s">
        <v>36</v>
      </c>
      <c r="H6" s="22">
        <v>1207</v>
      </c>
    </row>
    <row r="7" spans="1:10" ht="8.25" customHeight="1" x14ac:dyDescent="0.4">
      <c r="A7" s="18"/>
      <c r="E7" s="528" t="s">
        <v>100</v>
      </c>
      <c r="F7" s="528"/>
      <c r="G7" s="528"/>
      <c r="H7" s="528"/>
      <c r="I7" s="528"/>
    </row>
    <row r="8" spans="1:10" ht="3" customHeight="1" x14ac:dyDescent="0.4">
      <c r="A8" s="18"/>
      <c r="E8" s="23"/>
      <c r="F8" s="23"/>
      <c r="G8" s="23"/>
      <c r="H8" s="21"/>
      <c r="I8" s="23"/>
    </row>
    <row r="9" spans="1:10" ht="33.7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4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24" t="s">
        <v>253</v>
      </c>
      <c r="I12" s="525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5"/>
      <c r="I13" s="156"/>
      <c r="J13" s="26"/>
    </row>
    <row r="14" spans="1:10" s="40" customFormat="1" ht="18.75" x14ac:dyDescent="0.4">
      <c r="A14" s="34" t="s">
        <v>264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4872000</v>
      </c>
      <c r="F15" s="128">
        <v>37039928.5</v>
      </c>
      <c r="G15" s="6">
        <f>H15+I15</f>
        <v>37039928.5</v>
      </c>
      <c r="H15" s="127">
        <v>36620552.799999997</v>
      </c>
      <c r="I15" s="127">
        <v>419375.7</v>
      </c>
      <c r="J15" s="203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4921000</v>
      </c>
      <c r="F17" s="128">
        <v>38191799.590000004</v>
      </c>
      <c r="G17" s="6">
        <f>H17+I17</f>
        <v>37473606.339999996</v>
      </c>
      <c r="H17" s="127">
        <v>36634394.43</v>
      </c>
      <c r="I17" s="127">
        <v>839211.91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7" t="s">
        <v>101</v>
      </c>
      <c r="D21" s="41"/>
      <c r="E21" s="41"/>
      <c r="F21" s="41"/>
      <c r="G21" s="158">
        <f>H21+I21</f>
        <v>58330</v>
      </c>
      <c r="H21" s="159">
        <v>0</v>
      </c>
      <c r="I21" s="159">
        <v>58330</v>
      </c>
      <c r="J21" s="42"/>
    </row>
    <row r="22" spans="1:10" s="153" customFormat="1" ht="18" x14ac:dyDescent="0.35">
      <c r="A22" s="41"/>
      <c r="B22" s="41"/>
      <c r="C22" s="157"/>
      <c r="D22" s="41"/>
      <c r="E22" s="41"/>
      <c r="F22" s="41"/>
      <c r="G22" s="158"/>
      <c r="H22" s="159"/>
      <c r="I22" s="159"/>
      <c r="J22" s="42"/>
    </row>
    <row r="23" spans="1:10" s="153" customFormat="1" ht="19.5" x14ac:dyDescent="0.4">
      <c r="A23" s="238" t="s">
        <v>102</v>
      </c>
      <c r="B23" s="238"/>
      <c r="C23" s="239"/>
      <c r="D23" s="238"/>
      <c r="E23" s="238"/>
      <c r="F23" s="238"/>
      <c r="G23" s="240">
        <f>G17-G15-G21</f>
        <v>375347.83999999613</v>
      </c>
      <c r="H23" s="240">
        <f>H17-H15-H21</f>
        <v>13841.630000002682</v>
      </c>
      <c r="I23" s="240">
        <f>I17-I15-I21</f>
        <v>361506.21</v>
      </c>
      <c r="J23" s="160"/>
    </row>
    <row r="24" spans="1:10" s="153" customFormat="1" ht="15" x14ac:dyDescent="0.3">
      <c r="A24" s="219" t="s">
        <v>274</v>
      </c>
      <c r="B24" s="219"/>
      <c r="C24" s="219"/>
      <c r="D24" s="219"/>
      <c r="E24" s="219"/>
      <c r="F24" s="219"/>
      <c r="G24" s="241">
        <f>G23-G25</f>
        <v>328429.83999999613</v>
      </c>
      <c r="H24" s="207"/>
      <c r="I24" s="207"/>
      <c r="J24" s="13"/>
    </row>
    <row r="25" spans="1:10" s="153" customFormat="1" ht="15" x14ac:dyDescent="0.3">
      <c r="A25" s="219" t="s">
        <v>265</v>
      </c>
      <c r="B25" s="219"/>
      <c r="C25" s="219"/>
      <c r="D25" s="219"/>
      <c r="E25" s="219"/>
      <c r="F25" s="219"/>
      <c r="G25" s="241">
        <v>46918</v>
      </c>
      <c r="H25" s="207"/>
      <c r="I25" s="207"/>
      <c r="J25" s="13"/>
    </row>
    <row r="26" spans="1:10" s="153" customFormat="1" x14ac:dyDescent="0.2">
      <c r="A26" s="207"/>
      <c r="B26" s="207"/>
      <c r="C26" s="207"/>
      <c r="D26" s="207"/>
      <c r="E26" s="207"/>
      <c r="F26" s="207"/>
      <c r="G26" s="207"/>
      <c r="H26" s="195"/>
      <c r="I26" s="195"/>
      <c r="J26" s="13"/>
    </row>
    <row r="27" spans="1:10" s="153" customFormat="1" ht="16.5" x14ac:dyDescent="0.35">
      <c r="A27" s="242" t="s">
        <v>266</v>
      </c>
      <c r="B27" s="242" t="s">
        <v>267</v>
      </c>
      <c r="C27" s="242"/>
      <c r="D27" s="226"/>
      <c r="E27" s="226"/>
      <c r="F27" s="212"/>
      <c r="G27" s="240"/>
      <c r="H27" s="210"/>
      <c r="I27" s="243"/>
      <c r="J27" s="48"/>
    </row>
    <row r="28" spans="1:10" s="40" customFormat="1" ht="15" x14ac:dyDescent="0.3">
      <c r="A28" s="242"/>
      <c r="B28" s="242"/>
      <c r="C28" s="531" t="s">
        <v>27</v>
      </c>
      <c r="D28" s="531"/>
      <c r="E28" s="531"/>
      <c r="F28" s="212"/>
      <c r="G28" s="244">
        <f>G29+G30</f>
        <v>328429.84000000003</v>
      </c>
      <c r="H28" s="210"/>
      <c r="I28" s="243"/>
    </row>
    <row r="29" spans="1:10" s="40" customFormat="1" ht="18.75" x14ac:dyDescent="0.4">
      <c r="A29" s="245"/>
      <c r="B29" s="245"/>
      <c r="C29" s="246"/>
      <c r="D29" s="247"/>
      <c r="E29" s="248" t="s">
        <v>275</v>
      </c>
      <c r="F29" s="249" t="s">
        <v>6</v>
      </c>
      <c r="G29" s="250">
        <v>60000</v>
      </c>
      <c r="H29" s="210"/>
      <c r="I29" s="243"/>
    </row>
    <row r="30" spans="1:10" s="40" customFormat="1" ht="18.75" x14ac:dyDescent="0.4">
      <c r="A30" s="245"/>
      <c r="B30" s="245"/>
      <c r="C30" s="251"/>
      <c r="D30" s="247"/>
      <c r="E30" s="252"/>
      <c r="F30" s="249" t="s">
        <v>7</v>
      </c>
      <c r="G30" s="250">
        <v>268429.84000000003</v>
      </c>
      <c r="H30" s="210"/>
      <c r="I30" s="243"/>
    </row>
    <row r="31" spans="1:10" s="40" customFormat="1" ht="20.25" customHeight="1" x14ac:dyDescent="0.4">
      <c r="A31" s="245"/>
      <c r="B31" s="253"/>
      <c r="C31" s="532" t="s">
        <v>276</v>
      </c>
      <c r="D31" s="532"/>
      <c r="E31" s="532"/>
      <c r="F31" s="532"/>
      <c r="G31" s="244">
        <f>G25</f>
        <v>46918</v>
      </c>
      <c r="H31" s="210"/>
      <c r="I31" s="243"/>
    </row>
    <row r="32" spans="1:10" s="40" customFormat="1" ht="20.25" customHeight="1" x14ac:dyDescent="0.3">
      <c r="A32" s="254"/>
      <c r="B32" s="533" t="s">
        <v>339</v>
      </c>
      <c r="C32" s="533"/>
      <c r="D32" s="533"/>
      <c r="E32" s="533"/>
      <c r="F32" s="533"/>
      <c r="G32" s="255">
        <v>0</v>
      </c>
      <c r="H32" s="256"/>
      <c r="I32" s="256"/>
    </row>
    <row r="33" spans="1:10" s="40" customFormat="1" ht="25.5" customHeight="1" x14ac:dyDescent="0.2">
      <c r="A33" s="546" t="s">
        <v>321</v>
      </c>
      <c r="B33" s="546"/>
      <c r="C33" s="546"/>
      <c r="D33" s="546"/>
      <c r="E33" s="546"/>
      <c r="F33" s="546"/>
      <c r="G33" s="546"/>
      <c r="H33" s="546"/>
      <c r="I33" s="546"/>
    </row>
    <row r="34" spans="1:10" s="153" customFormat="1" x14ac:dyDescent="0.2">
      <c r="A34" s="546"/>
      <c r="B34" s="546"/>
      <c r="C34" s="546"/>
      <c r="D34" s="546"/>
      <c r="E34" s="546"/>
      <c r="F34" s="546"/>
      <c r="G34" s="546"/>
      <c r="H34" s="546"/>
      <c r="I34" s="546"/>
      <c r="J34" s="161"/>
    </row>
    <row r="35" spans="1:10" s="153" customFormat="1" ht="19.5" x14ac:dyDescent="0.4">
      <c r="A35" s="34" t="s">
        <v>268</v>
      </c>
      <c r="B35" s="34" t="s">
        <v>30</v>
      </c>
      <c r="C35" s="34"/>
      <c r="D35" s="56"/>
      <c r="E35" s="38"/>
      <c r="F35" s="3"/>
      <c r="G35" s="57"/>
      <c r="H35" s="50"/>
      <c r="I35" s="50"/>
      <c r="J35" s="161"/>
    </row>
    <row r="36" spans="1:10" s="153" customFormat="1" ht="18.75" x14ac:dyDescent="0.4">
      <c r="A36" s="34"/>
      <c r="B36" s="34"/>
      <c r="C36" s="34"/>
      <c r="D36" s="56"/>
      <c r="E36" s="13"/>
      <c r="F36" s="58" t="s">
        <v>105</v>
      </c>
      <c r="G36" s="154" t="s">
        <v>0</v>
      </c>
      <c r="H36" s="30"/>
      <c r="I36" s="60" t="s">
        <v>106</v>
      </c>
      <c r="J36" s="161"/>
    </row>
    <row r="37" spans="1:10" s="153" customFormat="1" ht="15" customHeight="1" x14ac:dyDescent="0.35">
      <c r="A37" s="162" t="s">
        <v>31</v>
      </c>
      <c r="B37" s="62"/>
      <c r="C37" s="2"/>
      <c r="D37" s="62"/>
      <c r="E37" s="38"/>
      <c r="F37" s="163">
        <v>99800</v>
      </c>
      <c r="G37" s="163">
        <v>67112</v>
      </c>
      <c r="H37" s="129"/>
      <c r="I37" s="64">
        <f>G37/F37</f>
        <v>0.6724649298597194</v>
      </c>
      <c r="J37" s="161"/>
    </row>
    <row r="38" spans="1:10" s="153" customFormat="1" ht="16.5" x14ac:dyDescent="0.35">
      <c r="A38" s="162" t="s">
        <v>107</v>
      </c>
      <c r="B38" s="62"/>
      <c r="C38" s="2"/>
      <c r="D38" s="65"/>
      <c r="E38" s="65"/>
      <c r="F38" s="163">
        <v>942000</v>
      </c>
      <c r="G38" s="163">
        <v>940825</v>
      </c>
      <c r="H38" s="129"/>
      <c r="I38" s="64">
        <f>G38/F38</f>
        <v>0.99875265392781321</v>
      </c>
      <c r="J38" s="5"/>
    </row>
    <row r="39" spans="1:10" s="153" customFormat="1" ht="16.5" x14ac:dyDescent="0.35">
      <c r="A39" s="162" t="s">
        <v>108</v>
      </c>
      <c r="B39" s="62"/>
      <c r="C39" s="2"/>
      <c r="D39" s="65"/>
      <c r="E39" s="65"/>
      <c r="F39" s="163">
        <v>0</v>
      </c>
      <c r="G39" s="163">
        <v>0</v>
      </c>
      <c r="H39" s="129"/>
      <c r="I39" s="64" t="s">
        <v>206</v>
      </c>
      <c r="J39" s="5"/>
    </row>
    <row r="40" spans="1:10" s="153" customFormat="1" ht="16.5" x14ac:dyDescent="0.35">
      <c r="A40" s="162" t="s">
        <v>202</v>
      </c>
      <c r="B40" s="62"/>
      <c r="C40" s="2"/>
      <c r="D40" s="38"/>
      <c r="E40" s="38"/>
      <c r="F40" s="163">
        <v>767000</v>
      </c>
      <c r="G40" s="163">
        <v>767000</v>
      </c>
      <c r="H40" s="129"/>
      <c r="I40" s="64">
        <f>G40/F40</f>
        <v>1</v>
      </c>
      <c r="J40" s="5"/>
    </row>
    <row r="41" spans="1:10" s="153" customFormat="1" ht="16.5" x14ac:dyDescent="0.35">
      <c r="A41" s="162" t="s">
        <v>269</v>
      </c>
      <c r="B41" s="37"/>
      <c r="C41" s="37"/>
      <c r="D41" s="30"/>
      <c r="E41" s="30" t="s">
        <v>270</v>
      </c>
      <c r="F41" s="163">
        <v>0</v>
      </c>
      <c r="G41" s="163">
        <v>0</v>
      </c>
      <c r="H41" s="129"/>
      <c r="I41" s="164" t="s">
        <v>206</v>
      </c>
      <c r="J41" s="5"/>
    </row>
    <row r="42" spans="1:10" s="153" customFormat="1" x14ac:dyDescent="0.2">
      <c r="A42" s="544" t="s">
        <v>322</v>
      </c>
      <c r="B42" s="544"/>
      <c r="C42" s="544"/>
      <c r="D42" s="544"/>
      <c r="E42" s="544"/>
      <c r="F42" s="544"/>
      <c r="G42" s="544"/>
      <c r="H42" s="544"/>
      <c r="I42" s="544"/>
      <c r="J42" s="5"/>
    </row>
    <row r="43" spans="1:10" s="153" customFormat="1" x14ac:dyDescent="0.2">
      <c r="A43" s="152"/>
      <c r="B43" s="152"/>
      <c r="C43" s="152"/>
      <c r="D43" s="152"/>
      <c r="E43" s="152"/>
      <c r="F43" s="152"/>
      <c r="G43" s="152"/>
      <c r="H43" s="152"/>
      <c r="I43" s="152"/>
      <c r="J43" s="5"/>
    </row>
    <row r="44" spans="1:10" s="153" customFormat="1" ht="19.5" thickBot="1" x14ac:dyDescent="0.45">
      <c r="A44" s="34" t="s">
        <v>271</v>
      </c>
      <c r="B44" s="34" t="s">
        <v>12</v>
      </c>
      <c r="C44" s="36"/>
      <c r="D44" s="38"/>
      <c r="E44" s="38"/>
      <c r="F44" s="71"/>
      <c r="G44" s="72"/>
      <c r="H44" s="524" t="s">
        <v>109</v>
      </c>
      <c r="I44" s="525"/>
      <c r="J44" s="5"/>
    </row>
    <row r="45" spans="1:10" s="153" customFormat="1" ht="18" x14ac:dyDescent="0.35">
      <c r="A45" s="165"/>
      <c r="B45" s="166"/>
      <c r="C45" s="167"/>
      <c r="D45" s="166"/>
      <c r="E45" s="168" t="s">
        <v>290</v>
      </c>
      <c r="F45" s="169" t="s">
        <v>9</v>
      </c>
      <c r="G45" s="169" t="s">
        <v>10</v>
      </c>
      <c r="H45" s="170" t="s">
        <v>13</v>
      </c>
      <c r="I45" s="171" t="s">
        <v>110</v>
      </c>
      <c r="J45" s="5"/>
    </row>
    <row r="46" spans="1:10" s="153" customFormat="1" x14ac:dyDescent="0.2">
      <c r="A46" s="172"/>
      <c r="B46" s="173"/>
      <c r="C46" s="173"/>
      <c r="D46" s="173"/>
      <c r="E46" s="526"/>
      <c r="F46" s="527"/>
      <c r="G46" s="116"/>
      <c r="H46" s="117">
        <v>42004</v>
      </c>
      <c r="I46" s="174">
        <v>42004</v>
      </c>
      <c r="J46" s="5"/>
    </row>
    <row r="47" spans="1:10" s="153" customFormat="1" x14ac:dyDescent="0.2">
      <c r="A47" s="172"/>
      <c r="B47" s="173"/>
      <c r="C47" s="173"/>
      <c r="D47" s="173"/>
      <c r="E47" s="526"/>
      <c r="F47" s="527"/>
      <c r="G47" s="119"/>
      <c r="H47" s="119"/>
      <c r="I47" s="175"/>
      <c r="J47" s="5"/>
    </row>
    <row r="48" spans="1:10" s="153" customFormat="1" ht="13.5" thickBot="1" x14ac:dyDescent="0.25">
      <c r="A48" s="176"/>
      <c r="B48" s="177"/>
      <c r="C48" s="177"/>
      <c r="D48" s="177"/>
      <c r="E48" s="178"/>
      <c r="F48" s="179"/>
      <c r="G48" s="179"/>
      <c r="H48" s="179"/>
      <c r="I48" s="180"/>
      <c r="J48" s="5"/>
    </row>
    <row r="49" spans="1:10" s="153" customFormat="1" ht="13.5" thickTop="1" x14ac:dyDescent="0.2">
      <c r="A49" s="181"/>
      <c r="B49" s="74"/>
      <c r="C49" s="74" t="s">
        <v>6</v>
      </c>
      <c r="D49" s="74"/>
      <c r="E49" s="182">
        <v>400</v>
      </c>
      <c r="F49" s="183">
        <v>18500</v>
      </c>
      <c r="G49" s="75">
        <v>18900</v>
      </c>
      <c r="H49" s="75">
        <f>E49+F49-G49</f>
        <v>0</v>
      </c>
      <c r="I49" s="184">
        <v>0</v>
      </c>
      <c r="J49" s="5"/>
    </row>
    <row r="50" spans="1:10" s="153" customFormat="1" x14ac:dyDescent="0.2">
      <c r="A50" s="185"/>
      <c r="B50" s="77"/>
      <c r="C50" s="77" t="s">
        <v>8</v>
      </c>
      <c r="D50" s="77"/>
      <c r="E50" s="186">
        <v>59396.179999999993</v>
      </c>
      <c r="F50" s="187">
        <v>206330</v>
      </c>
      <c r="G50" s="78">
        <v>193933</v>
      </c>
      <c r="H50" s="78">
        <f>E50+F50-G50</f>
        <v>71793.179999999993</v>
      </c>
      <c r="I50" s="188">
        <v>58726.18</v>
      </c>
      <c r="J50" s="5"/>
    </row>
    <row r="51" spans="1:10" s="153" customFormat="1" x14ac:dyDescent="0.2">
      <c r="A51" s="185"/>
      <c r="B51" s="77"/>
      <c r="C51" s="77" t="s">
        <v>7</v>
      </c>
      <c r="D51" s="77"/>
      <c r="E51" s="186">
        <v>564909.69000000006</v>
      </c>
      <c r="F51" s="187">
        <f>4684.58+727561.56</f>
        <v>732246.14</v>
      </c>
      <c r="G51" s="78">
        <v>270490.88</v>
      </c>
      <c r="H51" s="78">
        <f>E51+F51-G51</f>
        <v>1026664.9500000001</v>
      </c>
      <c r="I51" s="188">
        <f>299103.39+727561.56</f>
        <v>1026664.9500000001</v>
      </c>
      <c r="J51" s="5"/>
    </row>
    <row r="52" spans="1:10" s="153" customFormat="1" x14ac:dyDescent="0.2">
      <c r="A52" s="185"/>
      <c r="B52" s="77"/>
      <c r="C52" s="77" t="s">
        <v>15</v>
      </c>
      <c r="D52" s="77"/>
      <c r="E52" s="186">
        <v>240691.60000000009</v>
      </c>
      <c r="F52" s="187">
        <v>966060</v>
      </c>
      <c r="G52" s="78">
        <v>1036136.8</v>
      </c>
      <c r="H52" s="78">
        <f>E52+F52-G52</f>
        <v>170614.80000000005</v>
      </c>
      <c r="I52" s="188">
        <v>170614.8</v>
      </c>
      <c r="J52" s="5"/>
    </row>
    <row r="53" spans="1:10" s="153" customFormat="1" ht="18.75" thickBot="1" x14ac:dyDescent="0.4">
      <c r="A53" s="189" t="s">
        <v>2</v>
      </c>
      <c r="B53" s="190"/>
      <c r="C53" s="190"/>
      <c r="D53" s="190"/>
      <c r="E53" s="191">
        <f>E49+E50+E51+E52</f>
        <v>865397.4700000002</v>
      </c>
      <c r="F53" s="192">
        <f>F49+F50+F51+F52</f>
        <v>1923136.1400000001</v>
      </c>
      <c r="G53" s="193">
        <f>G49+G50+G51+G52</f>
        <v>1519460.6800000002</v>
      </c>
      <c r="H53" s="193">
        <f>H49+H50+H51+H52</f>
        <v>1269072.9300000002</v>
      </c>
      <c r="I53" s="194">
        <f>I49+I50+I51+I52</f>
        <v>1256005.9300000002</v>
      </c>
      <c r="J53" s="5"/>
    </row>
    <row r="54" spans="1:10" ht="18" x14ac:dyDescent="0.35">
      <c r="A54" s="79"/>
      <c r="B54" s="68"/>
      <c r="C54" s="68"/>
      <c r="D54" s="38"/>
      <c r="E54" s="38"/>
      <c r="F54" s="71"/>
      <c r="G54" s="72"/>
      <c r="H54" s="80"/>
      <c r="I54" s="80"/>
    </row>
    <row r="55" spans="1:10" ht="18" hidden="1" x14ac:dyDescent="0.35">
      <c r="A55" s="79"/>
      <c r="B55" s="68"/>
      <c r="C55" s="68"/>
      <c r="D55" s="38"/>
      <c r="E55" s="38"/>
      <c r="F55" s="71"/>
      <c r="G55" s="81"/>
      <c r="H55" s="82"/>
      <c r="I55" s="82"/>
    </row>
    <row r="56" spans="1:10" ht="18" hidden="1" x14ac:dyDescent="0.35">
      <c r="A56" s="83"/>
      <c r="B56" s="84"/>
      <c r="C56" s="84"/>
      <c r="D56" s="85"/>
      <c r="E56" s="85"/>
      <c r="F56" s="82"/>
      <c r="G56" s="82"/>
      <c r="H56" s="82"/>
      <c r="I56" s="82"/>
    </row>
    <row r="57" spans="1:10" hidden="1" x14ac:dyDescent="0.2">
      <c r="A57" s="86"/>
      <c r="B57" s="86"/>
      <c r="C57" s="86"/>
      <c r="D57" s="86"/>
      <c r="E57" s="86"/>
      <c r="F57" s="86"/>
      <c r="G57" s="86"/>
      <c r="H57" s="86"/>
      <c r="I57" s="86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</sheetData>
  <mergeCells count="15">
    <mergeCell ref="A2:D2"/>
    <mergeCell ref="E2:I2"/>
    <mergeCell ref="E4:I4"/>
    <mergeCell ref="E3:I3"/>
    <mergeCell ref="H44:I44"/>
    <mergeCell ref="A33:I34"/>
    <mergeCell ref="F46:F47"/>
    <mergeCell ref="H12:I12"/>
    <mergeCell ref="A42:I42"/>
    <mergeCell ref="E5:I5"/>
    <mergeCell ref="E7:I7"/>
    <mergeCell ref="E46:E47"/>
    <mergeCell ref="C28:E28"/>
    <mergeCell ref="C31:F31"/>
    <mergeCell ref="B32:F32"/>
  </mergeCells>
  <phoneticPr fontId="10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8">
    <tabColor theme="3" tint="0.59999389629810485"/>
  </sheetPr>
  <dimension ref="A1:K58"/>
  <sheetViews>
    <sheetView topLeftCell="A7" zoomScaleNormal="100" workbookViewId="0">
      <selection activeCell="B36" sqref="B36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7.285156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1" ht="19.5" x14ac:dyDescent="0.4">
      <c r="A1" s="11" t="s">
        <v>25</v>
      </c>
      <c r="B1" s="485"/>
      <c r="C1" s="485"/>
      <c r="D1" s="485"/>
      <c r="E1" s="486"/>
      <c r="F1" s="26"/>
    </row>
    <row r="2" spans="1:11" ht="19.5" x14ac:dyDescent="0.4">
      <c r="A2" s="534" t="s">
        <v>98</v>
      </c>
      <c r="B2" s="534"/>
      <c r="C2" s="534"/>
      <c r="D2" s="534"/>
      <c r="E2" s="540" t="s">
        <v>292</v>
      </c>
      <c r="F2" s="540"/>
      <c r="G2" s="540"/>
      <c r="H2" s="540"/>
      <c r="I2" s="540"/>
    </row>
    <row r="3" spans="1:11" ht="9.75" customHeight="1" x14ac:dyDescent="0.4">
      <c r="A3" s="15"/>
      <c r="B3" s="15"/>
      <c r="C3" s="15"/>
      <c r="D3" s="15"/>
      <c r="E3" s="528" t="s">
        <v>99</v>
      </c>
      <c r="F3" s="528"/>
      <c r="G3" s="528"/>
      <c r="H3" s="528"/>
      <c r="I3" s="528"/>
    </row>
    <row r="4" spans="1:11" ht="15.75" x14ac:dyDescent="0.25">
      <c r="A4" s="17" t="s">
        <v>26</v>
      </c>
      <c r="E4" s="538" t="s">
        <v>175</v>
      </c>
      <c r="F4" s="538"/>
      <c r="G4" s="538"/>
      <c r="H4" s="538"/>
      <c r="I4" s="538"/>
    </row>
    <row r="5" spans="1:11" ht="9.75" customHeight="1" x14ac:dyDescent="0.25">
      <c r="A5" s="17"/>
      <c r="E5" s="528" t="s">
        <v>99</v>
      </c>
      <c r="F5" s="528"/>
      <c r="G5" s="528"/>
      <c r="H5" s="528"/>
      <c r="I5" s="528"/>
    </row>
    <row r="6" spans="1:11" ht="19.5" x14ac:dyDescent="0.4">
      <c r="A6" s="18" t="s">
        <v>24</v>
      </c>
      <c r="E6" s="19" t="s">
        <v>176</v>
      </c>
      <c r="F6" s="20"/>
      <c r="G6" s="21" t="s">
        <v>36</v>
      </c>
      <c r="H6" s="22">
        <v>1208</v>
      </c>
    </row>
    <row r="7" spans="1:11" ht="8.25" customHeight="1" x14ac:dyDescent="0.4">
      <c r="A7" s="18"/>
      <c r="E7" s="528" t="s">
        <v>100</v>
      </c>
      <c r="F7" s="528"/>
      <c r="G7" s="528"/>
      <c r="H7" s="528"/>
      <c r="I7" s="528"/>
    </row>
    <row r="8" spans="1:11" ht="3.75" customHeight="1" x14ac:dyDescent="0.4">
      <c r="A8" s="18"/>
      <c r="E8" s="23"/>
      <c r="F8" s="23"/>
      <c r="G8" s="23"/>
      <c r="H8" s="21"/>
      <c r="I8" s="23"/>
    </row>
    <row r="9" spans="1:11" ht="34.5" customHeight="1" x14ac:dyDescent="0.2">
      <c r="F9" s="24"/>
    </row>
    <row r="10" spans="1:11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1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4" t="s">
        <v>16</v>
      </c>
      <c r="J11" s="26"/>
    </row>
    <row r="12" spans="1:11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24" t="s">
        <v>253</v>
      </c>
      <c r="I12" s="525"/>
      <c r="J12" s="26"/>
    </row>
    <row r="13" spans="1:11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5"/>
      <c r="I13" s="156"/>
      <c r="J13" s="26"/>
    </row>
    <row r="14" spans="1:11" s="40" customFormat="1" ht="18.75" x14ac:dyDescent="0.4">
      <c r="A14" s="34" t="s">
        <v>264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1" s="40" customFormat="1" ht="19.5" x14ac:dyDescent="0.4">
      <c r="A15" s="39" t="s">
        <v>3</v>
      </c>
      <c r="B15" s="34"/>
      <c r="C15" s="35"/>
      <c r="D15" s="36"/>
      <c r="E15" s="127">
        <v>11930000</v>
      </c>
      <c r="F15" s="128">
        <v>11869000</v>
      </c>
      <c r="G15" s="6">
        <f>H15+I15</f>
        <v>34145423.469999999</v>
      </c>
      <c r="H15" s="127">
        <v>31604668.57</v>
      </c>
      <c r="I15" s="127">
        <v>2540754.9</v>
      </c>
      <c r="J15" s="203"/>
      <c r="K15" s="204"/>
    </row>
    <row r="16" spans="1:11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12030000</v>
      </c>
      <c r="F17" s="128">
        <v>32053320.73</v>
      </c>
      <c r="G17" s="6">
        <f>H17+I17</f>
        <v>34266363.329999998</v>
      </c>
      <c r="H17" s="127">
        <v>30991697.829999998</v>
      </c>
      <c r="I17" s="127">
        <v>3274665.5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7" t="s">
        <v>101</v>
      </c>
      <c r="D21" s="41"/>
      <c r="E21" s="41"/>
      <c r="F21" s="41"/>
      <c r="G21" s="158">
        <f>H21+I21</f>
        <v>79230.009999999995</v>
      </c>
      <c r="H21" s="159">
        <v>79230.009999999995</v>
      </c>
      <c r="I21" s="159"/>
      <c r="J21" s="42"/>
    </row>
    <row r="22" spans="1:10" s="153" customFormat="1" ht="18" x14ac:dyDescent="0.35">
      <c r="A22" s="41"/>
      <c r="B22" s="41"/>
      <c r="C22" s="157"/>
      <c r="D22" s="41"/>
      <c r="E22" s="41"/>
      <c r="F22" s="41"/>
      <c r="G22" s="158"/>
      <c r="H22" s="159"/>
      <c r="I22" s="159"/>
      <c r="J22" s="42"/>
    </row>
    <row r="23" spans="1:10" s="153" customFormat="1" ht="19.5" x14ac:dyDescent="0.4">
      <c r="A23" s="238" t="s">
        <v>102</v>
      </c>
      <c r="B23" s="238"/>
      <c r="C23" s="239"/>
      <c r="D23" s="238"/>
      <c r="E23" s="238"/>
      <c r="F23" s="238"/>
      <c r="G23" s="240">
        <f>G17-G15-G21</f>
        <v>41709.849999999409</v>
      </c>
      <c r="H23" s="240">
        <f>H17-H15-H21</f>
        <v>-692200.7500000021</v>
      </c>
      <c r="I23" s="240">
        <f>I17-I15-I21</f>
        <v>733910.60000000009</v>
      </c>
      <c r="J23" s="160"/>
    </row>
    <row r="24" spans="1:10" s="153" customFormat="1" ht="15" x14ac:dyDescent="0.3">
      <c r="A24" s="219" t="s">
        <v>274</v>
      </c>
      <c r="B24" s="219"/>
      <c r="C24" s="219"/>
      <c r="D24" s="219"/>
      <c r="E24" s="219"/>
      <c r="F24" s="219"/>
      <c r="G24" s="241">
        <f>G23-G25</f>
        <v>-41375.150000000591</v>
      </c>
      <c r="H24" s="207"/>
      <c r="I24" s="207"/>
      <c r="J24" s="13"/>
    </row>
    <row r="25" spans="1:10" s="153" customFormat="1" ht="15" x14ac:dyDescent="0.3">
      <c r="A25" s="219" t="s">
        <v>265</v>
      </c>
      <c r="B25" s="219"/>
      <c r="C25" s="219"/>
      <c r="D25" s="219"/>
      <c r="E25" s="219"/>
      <c r="F25" s="219"/>
      <c r="G25" s="241">
        <v>83085</v>
      </c>
      <c r="H25" s="207"/>
      <c r="I25" s="207"/>
      <c r="J25" s="13"/>
    </row>
    <row r="26" spans="1:10" s="153" customFormat="1" x14ac:dyDescent="0.2">
      <c r="A26" s="207"/>
      <c r="B26" s="207"/>
      <c r="C26" s="207"/>
      <c r="D26" s="207"/>
      <c r="E26" s="207"/>
      <c r="F26" s="207"/>
      <c r="G26" s="207"/>
      <c r="H26" s="195"/>
      <c r="I26" s="195"/>
      <c r="J26" s="13"/>
    </row>
    <row r="27" spans="1:10" s="153" customFormat="1" ht="16.5" x14ac:dyDescent="0.35">
      <c r="A27" s="242" t="s">
        <v>266</v>
      </c>
      <c r="B27" s="242" t="s">
        <v>267</v>
      </c>
      <c r="C27" s="242"/>
      <c r="D27" s="226"/>
      <c r="E27" s="226"/>
      <c r="F27" s="212"/>
      <c r="G27" s="240"/>
      <c r="H27" s="210"/>
      <c r="I27" s="243"/>
      <c r="J27" s="48"/>
    </row>
    <row r="28" spans="1:10" s="40" customFormat="1" ht="15" x14ac:dyDescent="0.3">
      <c r="A28" s="242"/>
      <c r="B28" s="242"/>
      <c r="C28" s="531" t="s">
        <v>27</v>
      </c>
      <c r="D28" s="531"/>
      <c r="E28" s="531"/>
      <c r="F28" s="212"/>
      <c r="G28" s="244">
        <f>G29+G30</f>
        <v>0</v>
      </c>
      <c r="H28" s="210"/>
      <c r="I28" s="243"/>
    </row>
    <row r="29" spans="1:10" s="40" customFormat="1" ht="18.75" x14ac:dyDescent="0.4">
      <c r="A29" s="245"/>
      <c r="B29" s="245"/>
      <c r="C29" s="246"/>
      <c r="D29" s="247"/>
      <c r="E29" s="248" t="s">
        <v>275</v>
      </c>
      <c r="F29" s="249" t="s">
        <v>6</v>
      </c>
      <c r="G29" s="250">
        <v>0</v>
      </c>
      <c r="H29" s="210"/>
      <c r="I29" s="243"/>
    </row>
    <row r="30" spans="1:10" s="40" customFormat="1" ht="18.75" x14ac:dyDescent="0.4">
      <c r="A30" s="245"/>
      <c r="B30" s="245"/>
      <c r="C30" s="251"/>
      <c r="D30" s="247"/>
      <c r="E30" s="252"/>
      <c r="F30" s="249" t="s">
        <v>7</v>
      </c>
      <c r="G30" s="250">
        <v>0</v>
      </c>
      <c r="H30" s="210"/>
      <c r="I30" s="243"/>
    </row>
    <row r="31" spans="1:10" s="40" customFormat="1" ht="20.25" customHeight="1" x14ac:dyDescent="0.4">
      <c r="A31" s="245"/>
      <c r="B31" s="253"/>
      <c r="C31" s="532" t="s">
        <v>276</v>
      </c>
      <c r="D31" s="532"/>
      <c r="E31" s="532"/>
      <c r="F31" s="532"/>
      <c r="G31" s="244">
        <f>G25</f>
        <v>83085</v>
      </c>
      <c r="H31" s="210"/>
      <c r="I31" s="243"/>
    </row>
    <row r="32" spans="1:10" s="40" customFormat="1" ht="20.25" customHeight="1" x14ac:dyDescent="0.3">
      <c r="A32" s="254"/>
      <c r="B32" s="533" t="s">
        <v>339</v>
      </c>
      <c r="C32" s="533"/>
      <c r="D32" s="533"/>
      <c r="E32" s="533"/>
      <c r="F32" s="533"/>
      <c r="G32" s="255">
        <v>0</v>
      </c>
      <c r="H32" s="256"/>
      <c r="I32" s="256"/>
    </row>
    <row r="33" spans="1:10" s="40" customFormat="1" x14ac:dyDescent="0.2">
      <c r="A33" s="542" t="s">
        <v>341</v>
      </c>
      <c r="B33" s="542"/>
      <c r="C33" s="542"/>
      <c r="D33" s="542"/>
      <c r="E33" s="542"/>
      <c r="F33" s="542"/>
      <c r="G33" s="542"/>
      <c r="H33" s="542"/>
      <c r="I33" s="542"/>
    </row>
    <row r="34" spans="1:10" s="153" customFormat="1" ht="42.75" customHeight="1" x14ac:dyDescent="0.2">
      <c r="A34" s="542"/>
      <c r="B34" s="542"/>
      <c r="C34" s="542"/>
      <c r="D34" s="542"/>
      <c r="E34" s="542"/>
      <c r="F34" s="542"/>
      <c r="G34" s="542"/>
      <c r="H34" s="542"/>
      <c r="I34" s="542"/>
      <c r="J34" s="161"/>
    </row>
    <row r="35" spans="1:10" s="153" customFormat="1" ht="19.5" x14ac:dyDescent="0.4">
      <c r="A35" s="34" t="s">
        <v>268</v>
      </c>
      <c r="B35" s="34" t="s">
        <v>30</v>
      </c>
      <c r="C35" s="34"/>
      <c r="D35" s="56"/>
      <c r="E35" s="38"/>
      <c r="F35" s="3"/>
      <c r="G35" s="57"/>
      <c r="H35" s="50"/>
      <c r="I35" s="50"/>
      <c r="J35" s="161"/>
    </row>
    <row r="36" spans="1:10" s="153" customFormat="1" ht="18.75" x14ac:dyDescent="0.4">
      <c r="A36" s="34"/>
      <c r="B36" s="34"/>
      <c r="C36" s="34"/>
      <c r="D36" s="56"/>
      <c r="E36" s="13"/>
      <c r="F36" s="58" t="s">
        <v>105</v>
      </c>
      <c r="G36" s="154" t="s">
        <v>0</v>
      </c>
      <c r="H36" s="30"/>
      <c r="I36" s="60" t="s">
        <v>106</v>
      </c>
      <c r="J36" s="161"/>
    </row>
    <row r="37" spans="1:10" s="153" customFormat="1" ht="15" customHeight="1" x14ac:dyDescent="0.35">
      <c r="A37" s="162" t="s">
        <v>31</v>
      </c>
      <c r="B37" s="62"/>
      <c r="C37" s="2"/>
      <c r="D37" s="62"/>
      <c r="E37" s="38"/>
      <c r="F37" s="163">
        <v>414500</v>
      </c>
      <c r="G37" s="163">
        <v>181936</v>
      </c>
      <c r="H37" s="129"/>
      <c r="I37" s="64">
        <f>G37/F37</f>
        <v>0.43892882991556093</v>
      </c>
      <c r="J37" s="161"/>
    </row>
    <row r="38" spans="1:10" s="153" customFormat="1" ht="16.5" x14ac:dyDescent="0.35">
      <c r="A38" s="162" t="s">
        <v>107</v>
      </c>
      <c r="B38" s="62"/>
      <c r="C38" s="2"/>
      <c r="D38" s="65"/>
      <c r="E38" s="65"/>
      <c r="F38" s="163">
        <v>965000</v>
      </c>
      <c r="G38" s="163">
        <v>965000</v>
      </c>
      <c r="H38" s="129"/>
      <c r="I38" s="64">
        <f>G38/F38</f>
        <v>1</v>
      </c>
      <c r="J38" s="5"/>
    </row>
    <row r="39" spans="1:10" s="153" customFormat="1" ht="16.5" x14ac:dyDescent="0.35">
      <c r="A39" s="162" t="s">
        <v>108</v>
      </c>
      <c r="B39" s="62"/>
      <c r="C39" s="2"/>
      <c r="D39" s="65"/>
      <c r="E39" s="65"/>
      <c r="F39" s="163">
        <v>0</v>
      </c>
      <c r="G39" s="163">
        <v>0</v>
      </c>
      <c r="H39" s="129"/>
      <c r="I39" s="64" t="s">
        <v>206</v>
      </c>
      <c r="J39" s="5"/>
    </row>
    <row r="40" spans="1:10" s="153" customFormat="1" ht="16.5" x14ac:dyDescent="0.35">
      <c r="A40" s="162" t="s">
        <v>202</v>
      </c>
      <c r="B40" s="62"/>
      <c r="C40" s="2"/>
      <c r="D40" s="38"/>
      <c r="E40" s="38"/>
      <c r="F40" s="163">
        <v>776000</v>
      </c>
      <c r="G40" s="163">
        <v>776000</v>
      </c>
      <c r="H40" s="129"/>
      <c r="I40" s="64">
        <f>G40/F40</f>
        <v>1</v>
      </c>
      <c r="J40" s="5"/>
    </row>
    <row r="41" spans="1:10" s="153" customFormat="1" ht="16.5" x14ac:dyDescent="0.35">
      <c r="A41" s="162" t="s">
        <v>269</v>
      </c>
      <c r="B41" s="37"/>
      <c r="C41" s="37"/>
      <c r="D41" s="30"/>
      <c r="E41" s="30" t="s">
        <v>270</v>
      </c>
      <c r="F41" s="163">
        <v>0</v>
      </c>
      <c r="G41" s="163">
        <v>0</v>
      </c>
      <c r="H41" s="129"/>
      <c r="I41" s="164" t="s">
        <v>206</v>
      </c>
      <c r="J41" s="5"/>
    </row>
    <row r="42" spans="1:10" s="153" customFormat="1" x14ac:dyDescent="0.2">
      <c r="A42" s="530"/>
      <c r="B42" s="530"/>
      <c r="C42" s="530"/>
      <c r="D42" s="530"/>
      <c r="E42" s="530"/>
      <c r="F42" s="530"/>
      <c r="G42" s="530"/>
      <c r="H42" s="530"/>
      <c r="I42" s="530"/>
      <c r="J42" s="5"/>
    </row>
    <row r="43" spans="1:10" s="153" customFormat="1" x14ac:dyDescent="0.2">
      <c r="A43" s="152"/>
      <c r="B43" s="152"/>
      <c r="C43" s="152"/>
      <c r="D43" s="152"/>
      <c r="E43" s="152"/>
      <c r="F43" s="152"/>
      <c r="G43" s="152"/>
      <c r="H43" s="152"/>
      <c r="I43" s="152"/>
      <c r="J43" s="5"/>
    </row>
    <row r="44" spans="1:10" s="153" customFormat="1" ht="19.5" thickBot="1" x14ac:dyDescent="0.45">
      <c r="A44" s="34" t="s">
        <v>271</v>
      </c>
      <c r="B44" s="34" t="s">
        <v>12</v>
      </c>
      <c r="C44" s="36"/>
      <c r="D44" s="38"/>
      <c r="E44" s="38"/>
      <c r="F44" s="71"/>
      <c r="G44" s="72"/>
      <c r="H44" s="524" t="s">
        <v>109</v>
      </c>
      <c r="I44" s="525"/>
      <c r="J44" s="5"/>
    </row>
    <row r="45" spans="1:10" s="153" customFormat="1" ht="18" x14ac:dyDescent="0.35">
      <c r="A45" s="165"/>
      <c r="B45" s="166"/>
      <c r="C45" s="167"/>
      <c r="D45" s="166"/>
      <c r="E45" s="168" t="s">
        <v>290</v>
      </c>
      <c r="F45" s="169" t="s">
        <v>9</v>
      </c>
      <c r="G45" s="169" t="s">
        <v>10</v>
      </c>
      <c r="H45" s="170" t="s">
        <v>13</v>
      </c>
      <c r="I45" s="171" t="s">
        <v>110</v>
      </c>
      <c r="J45" s="5"/>
    </row>
    <row r="46" spans="1:10" s="153" customFormat="1" x14ac:dyDescent="0.2">
      <c r="A46" s="172"/>
      <c r="B46" s="173"/>
      <c r="C46" s="173"/>
      <c r="D46" s="173"/>
      <c r="E46" s="526"/>
      <c r="F46" s="527"/>
      <c r="G46" s="116"/>
      <c r="H46" s="117">
        <v>42004</v>
      </c>
      <c r="I46" s="174">
        <v>42004</v>
      </c>
      <c r="J46" s="5"/>
    </row>
    <row r="47" spans="1:10" s="153" customFormat="1" x14ac:dyDescent="0.2">
      <c r="A47" s="172"/>
      <c r="B47" s="173"/>
      <c r="C47" s="173"/>
      <c r="D47" s="173"/>
      <c r="E47" s="526"/>
      <c r="F47" s="527"/>
      <c r="G47" s="119"/>
      <c r="H47" s="119"/>
      <c r="I47" s="175"/>
      <c r="J47" s="5"/>
    </row>
    <row r="48" spans="1:10" s="153" customFormat="1" ht="13.5" thickBot="1" x14ac:dyDescent="0.25">
      <c r="A48" s="176"/>
      <c r="B48" s="177"/>
      <c r="C48" s="177"/>
      <c r="D48" s="177"/>
      <c r="E48" s="178"/>
      <c r="F48" s="179"/>
      <c r="G48" s="179"/>
      <c r="H48" s="179"/>
      <c r="I48" s="180"/>
      <c r="J48" s="5"/>
    </row>
    <row r="49" spans="1:10" s="153" customFormat="1" ht="13.5" thickTop="1" x14ac:dyDescent="0.2">
      <c r="A49" s="181"/>
      <c r="B49" s="74"/>
      <c r="C49" s="74" t="s">
        <v>6</v>
      </c>
      <c r="D49" s="74"/>
      <c r="E49" s="182">
        <v>0</v>
      </c>
      <c r="F49" s="183">
        <v>19500</v>
      </c>
      <c r="G49" s="75">
        <v>19500</v>
      </c>
      <c r="H49" s="75">
        <f>E49+F49-G49</f>
        <v>0</v>
      </c>
      <c r="I49" s="184">
        <v>0</v>
      </c>
      <c r="J49" s="5"/>
    </row>
    <row r="50" spans="1:10" s="153" customFormat="1" x14ac:dyDescent="0.2">
      <c r="A50" s="185"/>
      <c r="B50" s="77"/>
      <c r="C50" s="77" t="s">
        <v>8</v>
      </c>
      <c r="D50" s="77"/>
      <c r="E50" s="186">
        <v>16855.929999999978</v>
      </c>
      <c r="F50" s="187">
        <v>144776</v>
      </c>
      <c r="G50" s="78">
        <v>131491</v>
      </c>
      <c r="H50" s="78">
        <f>E50+F50-G50</f>
        <v>30140.929999999993</v>
      </c>
      <c r="I50" s="188">
        <v>18978.93</v>
      </c>
      <c r="J50" s="5"/>
    </row>
    <row r="51" spans="1:10" s="153" customFormat="1" x14ac:dyDescent="0.2">
      <c r="A51" s="185"/>
      <c r="B51" s="77"/>
      <c r="C51" s="77" t="s">
        <v>7</v>
      </c>
      <c r="D51" s="77"/>
      <c r="E51" s="186">
        <v>422378.81000000006</v>
      </c>
      <c r="F51" s="187">
        <v>19921.830000000002</v>
      </c>
      <c r="G51" s="78">
        <v>395339.07</v>
      </c>
      <c r="H51" s="78">
        <f>E51+F51-G51</f>
        <v>46961.570000000065</v>
      </c>
      <c r="I51" s="188">
        <f>23748.65+23212.92</f>
        <v>46961.57</v>
      </c>
      <c r="J51" s="5"/>
    </row>
    <row r="52" spans="1:10" s="153" customFormat="1" x14ac:dyDescent="0.2">
      <c r="A52" s="185"/>
      <c r="B52" s="77"/>
      <c r="C52" s="77" t="s">
        <v>15</v>
      </c>
      <c r="D52" s="77"/>
      <c r="E52" s="186">
        <v>130211.12999999989</v>
      </c>
      <c r="F52" s="187">
        <v>1283697</v>
      </c>
      <c r="G52" s="78">
        <v>1041445</v>
      </c>
      <c r="H52" s="78">
        <f>E52+F52-G52</f>
        <v>372463.12999999989</v>
      </c>
      <c r="I52" s="188">
        <v>372463.13</v>
      </c>
      <c r="J52" s="5"/>
    </row>
    <row r="53" spans="1:10" s="153" customFormat="1" ht="18.75" thickBot="1" x14ac:dyDescent="0.4">
      <c r="A53" s="189" t="s">
        <v>2</v>
      </c>
      <c r="B53" s="190"/>
      <c r="C53" s="190"/>
      <c r="D53" s="190"/>
      <c r="E53" s="191">
        <f>E49+E50+E51+E52</f>
        <v>569445.86999999988</v>
      </c>
      <c r="F53" s="192">
        <f>F49+F50+F51+F52</f>
        <v>1467894.83</v>
      </c>
      <c r="G53" s="193">
        <f>G49+G50+G51+G52</f>
        <v>1587775.07</v>
      </c>
      <c r="H53" s="193">
        <f>H49+H50+H51+H52</f>
        <v>449565.62999999995</v>
      </c>
      <c r="I53" s="194">
        <f>I49+I50+I51+I52</f>
        <v>438403.63</v>
      </c>
      <c r="J53" s="5"/>
    </row>
    <row r="54" spans="1:10" ht="18" x14ac:dyDescent="0.35">
      <c r="A54" s="79"/>
      <c r="B54" s="68"/>
      <c r="C54" s="68"/>
      <c r="D54" s="38"/>
      <c r="E54" s="38"/>
      <c r="F54" s="71"/>
      <c r="G54" s="72"/>
      <c r="H54" s="80"/>
      <c r="I54" s="80"/>
    </row>
    <row r="55" spans="1:10" ht="18" x14ac:dyDescent="0.35">
      <c r="A55" s="79"/>
      <c r="B55" s="68"/>
      <c r="C55" s="68"/>
      <c r="D55" s="38"/>
      <c r="E55" s="38"/>
      <c r="F55" s="71"/>
      <c r="G55" s="81"/>
      <c r="H55" s="82"/>
      <c r="I55" s="82"/>
    </row>
    <row r="56" spans="1:10" ht="18" x14ac:dyDescent="0.35">
      <c r="A56" s="83"/>
      <c r="B56" s="84"/>
      <c r="C56" s="84"/>
      <c r="D56" s="85"/>
      <c r="E56" s="85"/>
      <c r="F56" s="82"/>
      <c r="G56" s="82"/>
      <c r="H56" s="82"/>
      <c r="I56" s="82"/>
    </row>
    <row r="57" spans="1:10" x14ac:dyDescent="0.2">
      <c r="A57" s="86"/>
      <c r="B57" s="86"/>
      <c r="C57" s="86"/>
      <c r="D57" s="86"/>
      <c r="E57" s="86"/>
      <c r="F57" s="86"/>
      <c r="G57" s="86"/>
      <c r="H57" s="86"/>
      <c r="I57" s="86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</sheetData>
  <mergeCells count="15">
    <mergeCell ref="A2:D2"/>
    <mergeCell ref="E2:I2"/>
    <mergeCell ref="E4:I4"/>
    <mergeCell ref="E3:I3"/>
    <mergeCell ref="H44:I44"/>
    <mergeCell ref="A33:I34"/>
    <mergeCell ref="F46:F47"/>
    <mergeCell ref="H12:I12"/>
    <mergeCell ref="A42:I42"/>
    <mergeCell ref="E5:I5"/>
    <mergeCell ref="E7:I7"/>
    <mergeCell ref="E46:E47"/>
    <mergeCell ref="C28:E28"/>
    <mergeCell ref="C31:F31"/>
    <mergeCell ref="B32:F32"/>
  </mergeCells>
  <phoneticPr fontId="10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9">
    <tabColor theme="3" tint="0.59999389629810485"/>
  </sheetPr>
  <dimension ref="A1:J58"/>
  <sheetViews>
    <sheetView topLeftCell="A22" zoomScaleNormal="100" workbookViewId="0">
      <selection activeCell="B36" sqref="B36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7.285156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25</v>
      </c>
      <c r="B1" s="485"/>
      <c r="C1" s="485"/>
      <c r="D1" s="485"/>
      <c r="E1" s="486"/>
      <c r="F1" s="26"/>
    </row>
    <row r="2" spans="1:10" ht="19.5" x14ac:dyDescent="0.4">
      <c r="A2" s="534" t="s">
        <v>98</v>
      </c>
      <c r="B2" s="534"/>
      <c r="C2" s="534"/>
      <c r="D2" s="534"/>
      <c r="E2" s="540" t="s">
        <v>177</v>
      </c>
      <c r="F2" s="540"/>
      <c r="G2" s="540"/>
      <c r="H2" s="540"/>
      <c r="I2" s="540"/>
    </row>
    <row r="3" spans="1:10" ht="9.75" customHeight="1" x14ac:dyDescent="0.4">
      <c r="A3" s="15"/>
      <c r="B3" s="15"/>
      <c r="C3" s="15"/>
      <c r="D3" s="15"/>
      <c r="E3" s="528" t="s">
        <v>99</v>
      </c>
      <c r="F3" s="528"/>
      <c r="G3" s="528"/>
      <c r="H3" s="528"/>
      <c r="I3" s="528"/>
    </row>
    <row r="4" spans="1:10" ht="15.75" x14ac:dyDescent="0.25">
      <c r="A4" s="17" t="s">
        <v>26</v>
      </c>
      <c r="E4" s="538" t="s">
        <v>178</v>
      </c>
      <c r="F4" s="538"/>
      <c r="G4" s="538"/>
      <c r="H4" s="538"/>
      <c r="I4" s="538"/>
    </row>
    <row r="5" spans="1:10" ht="9.75" customHeight="1" x14ac:dyDescent="0.25">
      <c r="A5" s="17"/>
      <c r="E5" s="528" t="s">
        <v>99</v>
      </c>
      <c r="F5" s="528"/>
      <c r="G5" s="528"/>
      <c r="H5" s="528"/>
      <c r="I5" s="528"/>
    </row>
    <row r="6" spans="1:10" ht="19.5" x14ac:dyDescent="0.4">
      <c r="A6" s="18" t="s">
        <v>24</v>
      </c>
      <c r="E6" s="19" t="s">
        <v>179</v>
      </c>
      <c r="F6" s="20"/>
      <c r="G6" s="21" t="s">
        <v>36</v>
      </c>
      <c r="H6" s="22">
        <v>1300</v>
      </c>
    </row>
    <row r="7" spans="1:10" ht="7.5" customHeight="1" x14ac:dyDescent="0.4">
      <c r="A7" s="18"/>
      <c r="E7" s="528" t="s">
        <v>100</v>
      </c>
      <c r="F7" s="528"/>
      <c r="G7" s="528"/>
      <c r="H7" s="528"/>
      <c r="I7" s="528"/>
    </row>
    <row r="8" spans="1:10" ht="3" customHeight="1" x14ac:dyDescent="0.4">
      <c r="A8" s="18"/>
      <c r="E8" s="23"/>
      <c r="F8" s="23"/>
      <c r="G8" s="23"/>
      <c r="H8" s="21"/>
      <c r="I8" s="23"/>
    </row>
    <row r="9" spans="1:10" ht="37.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4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24" t="s">
        <v>253</v>
      </c>
      <c r="I12" s="525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5"/>
      <c r="I13" s="156"/>
      <c r="J13" s="26"/>
    </row>
    <row r="14" spans="1:10" s="40" customFormat="1" ht="18.75" x14ac:dyDescent="0.4">
      <c r="A14" s="34" t="s">
        <v>264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2579000</v>
      </c>
      <c r="F15" s="128">
        <v>15487145</v>
      </c>
      <c r="G15" s="6">
        <f>H15+I15</f>
        <v>15486986.1</v>
      </c>
      <c r="H15" s="127">
        <v>15438890.1</v>
      </c>
      <c r="I15" s="127">
        <v>48096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2588000</v>
      </c>
      <c r="F17" s="128">
        <v>15785405</v>
      </c>
      <c r="G17" s="6">
        <f>H17+I17</f>
        <v>15785339.779999999</v>
      </c>
      <c r="H17" s="127">
        <v>15717103.779999999</v>
      </c>
      <c r="I17" s="127">
        <v>68236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7" t="s">
        <v>101</v>
      </c>
      <c r="D21" s="41"/>
      <c r="E21" s="41"/>
      <c r="F21" s="41"/>
      <c r="G21" s="158">
        <f>H21+I21</f>
        <v>0</v>
      </c>
      <c r="H21" s="159">
        <v>0</v>
      </c>
      <c r="I21" s="159">
        <v>0</v>
      </c>
      <c r="J21" s="42"/>
    </row>
    <row r="22" spans="1:10" s="153" customFormat="1" ht="18" x14ac:dyDescent="0.35">
      <c r="A22" s="41"/>
      <c r="B22" s="41"/>
      <c r="C22" s="157"/>
      <c r="D22" s="41"/>
      <c r="E22" s="41"/>
      <c r="F22" s="41"/>
      <c r="G22" s="158"/>
      <c r="H22" s="159"/>
      <c r="I22" s="159"/>
      <c r="J22" s="42"/>
    </row>
    <row r="23" spans="1:10" s="153" customFormat="1" ht="19.5" x14ac:dyDescent="0.4">
      <c r="A23" s="238" t="s">
        <v>102</v>
      </c>
      <c r="B23" s="238"/>
      <c r="C23" s="239"/>
      <c r="D23" s="238"/>
      <c r="E23" s="238"/>
      <c r="F23" s="238"/>
      <c r="G23" s="240">
        <f>G17-G15-G21</f>
        <v>298353.6799999997</v>
      </c>
      <c r="H23" s="240">
        <f>H17-H15-H21</f>
        <v>278213.6799999997</v>
      </c>
      <c r="I23" s="240">
        <f>I17-I15-I21</f>
        <v>20140</v>
      </c>
      <c r="J23" s="160"/>
    </row>
    <row r="24" spans="1:10" s="153" customFormat="1" ht="15" x14ac:dyDescent="0.3">
      <c r="A24" s="219" t="s">
        <v>274</v>
      </c>
      <c r="B24" s="219"/>
      <c r="C24" s="219"/>
      <c r="D24" s="219"/>
      <c r="E24" s="219"/>
      <c r="F24" s="219"/>
      <c r="G24" s="241">
        <f>G23-G25</f>
        <v>298353.6799999997</v>
      </c>
      <c r="H24" s="207"/>
      <c r="I24" s="207"/>
      <c r="J24" s="13"/>
    </row>
    <row r="25" spans="1:10" s="153" customFormat="1" ht="15" x14ac:dyDescent="0.3">
      <c r="A25" s="219" t="s">
        <v>265</v>
      </c>
      <c r="B25" s="219"/>
      <c r="C25" s="219"/>
      <c r="D25" s="219"/>
      <c r="E25" s="219"/>
      <c r="F25" s="219"/>
      <c r="G25" s="241">
        <v>0</v>
      </c>
      <c r="H25" s="207"/>
      <c r="I25" s="207"/>
      <c r="J25" s="13"/>
    </row>
    <row r="26" spans="1:10" s="153" customFormat="1" x14ac:dyDescent="0.2">
      <c r="A26" s="207"/>
      <c r="B26" s="207"/>
      <c r="C26" s="207"/>
      <c r="D26" s="207"/>
      <c r="E26" s="207"/>
      <c r="F26" s="207"/>
      <c r="G26" s="207"/>
      <c r="H26" s="195"/>
      <c r="I26" s="195"/>
      <c r="J26" s="13"/>
    </row>
    <row r="27" spans="1:10" s="153" customFormat="1" ht="16.5" x14ac:dyDescent="0.35">
      <c r="A27" s="242" t="s">
        <v>266</v>
      </c>
      <c r="B27" s="242" t="s">
        <v>267</v>
      </c>
      <c r="C27" s="242"/>
      <c r="D27" s="226"/>
      <c r="E27" s="226"/>
      <c r="F27" s="212"/>
      <c r="G27" s="240"/>
      <c r="H27" s="210"/>
      <c r="I27" s="243"/>
      <c r="J27" s="48"/>
    </row>
    <row r="28" spans="1:10" s="40" customFormat="1" ht="15" x14ac:dyDescent="0.3">
      <c r="A28" s="242"/>
      <c r="B28" s="242"/>
      <c r="C28" s="531" t="s">
        <v>27</v>
      </c>
      <c r="D28" s="531"/>
      <c r="E28" s="531"/>
      <c r="F28" s="212"/>
      <c r="G28" s="244">
        <f>G29+G30</f>
        <v>298353.68</v>
      </c>
      <c r="H28" s="210"/>
      <c r="I28" s="243"/>
    </row>
    <row r="29" spans="1:10" s="40" customFormat="1" ht="18.75" x14ac:dyDescent="0.4">
      <c r="A29" s="245"/>
      <c r="B29" s="245"/>
      <c r="C29" s="246"/>
      <c r="D29" s="247"/>
      <c r="E29" s="248" t="s">
        <v>275</v>
      </c>
      <c r="F29" s="249" t="s">
        <v>6</v>
      </c>
      <c r="G29" s="250">
        <v>20000</v>
      </c>
      <c r="H29" s="210"/>
      <c r="I29" s="243"/>
    </row>
    <row r="30" spans="1:10" s="40" customFormat="1" ht="18.75" x14ac:dyDescent="0.4">
      <c r="A30" s="245"/>
      <c r="B30" s="245"/>
      <c r="C30" s="251"/>
      <c r="D30" s="247"/>
      <c r="E30" s="252"/>
      <c r="F30" s="249" t="s">
        <v>7</v>
      </c>
      <c r="G30" s="250">
        <v>278353.68</v>
      </c>
      <c r="H30" s="210"/>
      <c r="I30" s="243"/>
    </row>
    <row r="31" spans="1:10" s="40" customFormat="1" ht="20.25" customHeight="1" x14ac:dyDescent="0.4">
      <c r="A31" s="245"/>
      <c r="B31" s="253"/>
      <c r="C31" s="532" t="s">
        <v>276</v>
      </c>
      <c r="D31" s="532"/>
      <c r="E31" s="532"/>
      <c r="F31" s="532"/>
      <c r="G31" s="244">
        <f>G25</f>
        <v>0</v>
      </c>
      <c r="H31" s="210"/>
      <c r="I31" s="243"/>
    </row>
    <row r="32" spans="1:10" s="40" customFormat="1" ht="20.25" customHeight="1" x14ac:dyDescent="0.3">
      <c r="A32" s="254"/>
      <c r="B32" s="533" t="s">
        <v>339</v>
      </c>
      <c r="C32" s="533"/>
      <c r="D32" s="533"/>
      <c r="E32" s="533"/>
      <c r="F32" s="533"/>
      <c r="G32" s="255">
        <v>384706.7</v>
      </c>
      <c r="H32" s="256"/>
      <c r="I32" s="256"/>
    </row>
    <row r="33" spans="1:10" s="40" customFormat="1" x14ac:dyDescent="0.2">
      <c r="A33" s="529"/>
      <c r="B33" s="529"/>
      <c r="C33" s="529"/>
      <c r="D33" s="529"/>
      <c r="E33" s="529"/>
      <c r="F33" s="529"/>
      <c r="G33" s="529"/>
      <c r="H33" s="529"/>
      <c r="I33" s="529"/>
    </row>
    <row r="34" spans="1:10" s="153" customFormat="1" x14ac:dyDescent="0.2">
      <c r="A34" s="529"/>
      <c r="B34" s="529"/>
      <c r="C34" s="529"/>
      <c r="D34" s="529"/>
      <c r="E34" s="529"/>
      <c r="F34" s="529"/>
      <c r="G34" s="529"/>
      <c r="H34" s="529"/>
      <c r="I34" s="529"/>
      <c r="J34" s="161"/>
    </row>
    <row r="35" spans="1:10" s="153" customFormat="1" ht="19.5" x14ac:dyDescent="0.4">
      <c r="A35" s="34" t="s">
        <v>268</v>
      </c>
      <c r="B35" s="34" t="s">
        <v>30</v>
      </c>
      <c r="C35" s="34"/>
      <c r="D35" s="56"/>
      <c r="E35" s="38"/>
      <c r="F35" s="3"/>
      <c r="G35" s="57"/>
      <c r="H35" s="50"/>
      <c r="I35" s="50"/>
      <c r="J35" s="161"/>
    </row>
    <row r="36" spans="1:10" s="153" customFormat="1" ht="18.75" x14ac:dyDescent="0.4">
      <c r="A36" s="34"/>
      <c r="B36" s="34"/>
      <c r="C36" s="34"/>
      <c r="D36" s="56"/>
      <c r="E36" s="13"/>
      <c r="F36" s="58" t="s">
        <v>105</v>
      </c>
      <c r="G36" s="154" t="s">
        <v>0</v>
      </c>
      <c r="H36" s="30"/>
      <c r="I36" s="60" t="s">
        <v>106</v>
      </c>
      <c r="J36" s="161"/>
    </row>
    <row r="37" spans="1:10" s="153" customFormat="1" ht="15" customHeight="1" x14ac:dyDescent="0.35">
      <c r="A37" s="162" t="s">
        <v>31</v>
      </c>
      <c r="B37" s="62"/>
      <c r="C37" s="2"/>
      <c r="D37" s="62"/>
      <c r="E37" s="38"/>
      <c r="F37" s="163">
        <v>0</v>
      </c>
      <c r="G37" s="163">
        <v>0</v>
      </c>
      <c r="H37" s="129"/>
      <c r="I37" s="64" t="s">
        <v>206</v>
      </c>
      <c r="J37" s="161"/>
    </row>
    <row r="38" spans="1:10" s="153" customFormat="1" ht="16.5" x14ac:dyDescent="0.35">
      <c r="A38" s="162" t="s">
        <v>107</v>
      </c>
      <c r="B38" s="62"/>
      <c r="C38" s="2"/>
      <c r="D38" s="65"/>
      <c r="E38" s="65"/>
      <c r="F38" s="163">
        <v>282761</v>
      </c>
      <c r="G38" s="163">
        <v>283761</v>
      </c>
      <c r="H38" s="129"/>
      <c r="I38" s="64">
        <f>G38/F38</f>
        <v>1.0035365556070321</v>
      </c>
      <c r="J38" s="5"/>
    </row>
    <row r="39" spans="1:10" s="153" customFormat="1" ht="16.5" x14ac:dyDescent="0.35">
      <c r="A39" s="162" t="s">
        <v>108</v>
      </c>
      <c r="B39" s="62"/>
      <c r="C39" s="2"/>
      <c r="D39" s="65"/>
      <c r="E39" s="65"/>
      <c r="F39" s="163">
        <v>0</v>
      </c>
      <c r="G39" s="163">
        <v>0</v>
      </c>
      <c r="H39" s="129"/>
      <c r="I39" s="64" t="s">
        <v>206</v>
      </c>
      <c r="J39" s="5"/>
    </row>
    <row r="40" spans="1:10" s="153" customFormat="1" ht="16.5" x14ac:dyDescent="0.35">
      <c r="A40" s="162" t="s">
        <v>202</v>
      </c>
      <c r="B40" s="62"/>
      <c r="C40" s="2"/>
      <c r="D40" s="38"/>
      <c r="E40" s="38"/>
      <c r="F40" s="163">
        <v>226761</v>
      </c>
      <c r="G40" s="163">
        <v>226761</v>
      </c>
      <c r="H40" s="129"/>
      <c r="I40" s="64">
        <f>G40/F40</f>
        <v>1</v>
      </c>
      <c r="J40" s="5"/>
    </row>
    <row r="41" spans="1:10" s="153" customFormat="1" ht="16.5" x14ac:dyDescent="0.35">
      <c r="A41" s="162" t="s">
        <v>269</v>
      </c>
      <c r="B41" s="37"/>
      <c r="C41" s="37"/>
      <c r="D41" s="30"/>
      <c r="E41" s="30" t="s">
        <v>270</v>
      </c>
      <c r="F41" s="163">
        <v>0</v>
      </c>
      <c r="G41" s="163">
        <v>0</v>
      </c>
      <c r="H41" s="129"/>
      <c r="I41" s="164" t="s">
        <v>206</v>
      </c>
      <c r="J41" s="5"/>
    </row>
    <row r="42" spans="1:10" s="153" customFormat="1" x14ac:dyDescent="0.2">
      <c r="A42" s="539" t="s">
        <v>323</v>
      </c>
      <c r="B42" s="530"/>
      <c r="C42" s="530"/>
      <c r="D42" s="530"/>
      <c r="E42" s="530"/>
      <c r="F42" s="530"/>
      <c r="G42" s="530"/>
      <c r="H42" s="530"/>
      <c r="I42" s="530"/>
      <c r="J42" s="5"/>
    </row>
    <row r="43" spans="1:10" s="153" customFormat="1" x14ac:dyDescent="0.2">
      <c r="A43" s="152"/>
      <c r="B43" s="152"/>
      <c r="C43" s="152"/>
      <c r="D43" s="152"/>
      <c r="E43" s="152"/>
      <c r="F43" s="152"/>
      <c r="G43" s="152"/>
      <c r="H43" s="152"/>
      <c r="I43" s="152"/>
      <c r="J43" s="5"/>
    </row>
    <row r="44" spans="1:10" s="153" customFormat="1" ht="19.5" thickBot="1" x14ac:dyDescent="0.45">
      <c r="A44" s="34" t="s">
        <v>271</v>
      </c>
      <c r="B44" s="34" t="s">
        <v>12</v>
      </c>
      <c r="C44" s="36"/>
      <c r="D44" s="38"/>
      <c r="E44" s="38"/>
      <c r="F44" s="71"/>
      <c r="G44" s="72"/>
      <c r="H44" s="524" t="s">
        <v>109</v>
      </c>
      <c r="I44" s="525"/>
      <c r="J44" s="5"/>
    </row>
    <row r="45" spans="1:10" s="153" customFormat="1" ht="18" x14ac:dyDescent="0.35">
      <c r="A45" s="165"/>
      <c r="B45" s="166"/>
      <c r="C45" s="167"/>
      <c r="D45" s="166"/>
      <c r="E45" s="168" t="s">
        <v>290</v>
      </c>
      <c r="F45" s="169" t="s">
        <v>9</v>
      </c>
      <c r="G45" s="169" t="s">
        <v>10</v>
      </c>
      <c r="H45" s="170" t="s">
        <v>13</v>
      </c>
      <c r="I45" s="171" t="s">
        <v>110</v>
      </c>
      <c r="J45" s="5"/>
    </row>
    <row r="46" spans="1:10" s="153" customFormat="1" x14ac:dyDescent="0.2">
      <c r="A46" s="172"/>
      <c r="B46" s="173"/>
      <c r="C46" s="173"/>
      <c r="D46" s="173"/>
      <c r="E46" s="526"/>
      <c r="F46" s="527"/>
      <c r="G46" s="116"/>
      <c r="H46" s="117">
        <v>42004</v>
      </c>
      <c r="I46" s="174">
        <v>42004</v>
      </c>
      <c r="J46" s="5"/>
    </row>
    <row r="47" spans="1:10" s="153" customFormat="1" x14ac:dyDescent="0.2">
      <c r="A47" s="172"/>
      <c r="B47" s="173"/>
      <c r="C47" s="173"/>
      <c r="D47" s="173"/>
      <c r="E47" s="526"/>
      <c r="F47" s="527"/>
      <c r="G47" s="119"/>
      <c r="H47" s="119"/>
      <c r="I47" s="175"/>
      <c r="J47" s="5"/>
    </row>
    <row r="48" spans="1:10" s="153" customFormat="1" ht="13.5" thickBot="1" x14ac:dyDescent="0.25">
      <c r="A48" s="176"/>
      <c r="B48" s="177"/>
      <c r="C48" s="177"/>
      <c r="D48" s="177"/>
      <c r="E48" s="178"/>
      <c r="F48" s="179"/>
      <c r="G48" s="179"/>
      <c r="H48" s="179"/>
      <c r="I48" s="180"/>
      <c r="J48" s="5"/>
    </row>
    <row r="49" spans="1:10" s="153" customFormat="1" ht="13.5" thickTop="1" x14ac:dyDescent="0.2">
      <c r="A49" s="181"/>
      <c r="B49" s="74"/>
      <c r="C49" s="74" t="s">
        <v>6</v>
      </c>
      <c r="D49" s="74"/>
      <c r="E49" s="182">
        <v>51000</v>
      </c>
      <c r="F49" s="183">
        <v>10000</v>
      </c>
      <c r="G49" s="75">
        <v>2000</v>
      </c>
      <c r="H49" s="75">
        <f>E49+F49-G49</f>
        <v>59000</v>
      </c>
      <c r="I49" s="184">
        <v>59000</v>
      </c>
      <c r="J49" s="5"/>
    </row>
    <row r="50" spans="1:10" s="153" customFormat="1" x14ac:dyDescent="0.2">
      <c r="A50" s="185"/>
      <c r="B50" s="77"/>
      <c r="C50" s="77" t="s">
        <v>8</v>
      </c>
      <c r="D50" s="77"/>
      <c r="E50" s="186">
        <v>50840.119999999995</v>
      </c>
      <c r="F50" s="187">
        <v>95604</v>
      </c>
      <c r="G50" s="78">
        <v>87810</v>
      </c>
      <c r="H50" s="78">
        <f>E50+F50-G50</f>
        <v>58634.119999999995</v>
      </c>
      <c r="I50" s="188">
        <v>53564.04</v>
      </c>
      <c r="J50" s="5"/>
    </row>
    <row r="51" spans="1:10" s="153" customFormat="1" x14ac:dyDescent="0.2">
      <c r="A51" s="185"/>
      <c r="B51" s="77"/>
      <c r="C51" s="77" t="s">
        <v>7</v>
      </c>
      <c r="D51" s="77"/>
      <c r="E51" s="186">
        <v>593546.17999999993</v>
      </c>
      <c r="F51" s="187">
        <v>116534.76</v>
      </c>
      <c r="G51" s="78">
        <v>198203</v>
      </c>
      <c r="H51" s="78">
        <f>E51+F51-G51</f>
        <v>511877.93999999994</v>
      </c>
      <c r="I51" s="188">
        <v>511877.94</v>
      </c>
      <c r="J51" s="5"/>
    </row>
    <row r="52" spans="1:10" s="153" customFormat="1" x14ac:dyDescent="0.2">
      <c r="A52" s="185"/>
      <c r="B52" s="77"/>
      <c r="C52" s="77" t="s">
        <v>15</v>
      </c>
      <c r="D52" s="77"/>
      <c r="E52" s="186">
        <v>291118.55000000005</v>
      </c>
      <c r="F52" s="187">
        <v>504620</v>
      </c>
      <c r="G52" s="78">
        <v>424964</v>
      </c>
      <c r="H52" s="78">
        <f>E52+F52-G52</f>
        <v>370774.55000000005</v>
      </c>
      <c r="I52" s="188">
        <v>370774.55</v>
      </c>
      <c r="J52" s="5"/>
    </row>
    <row r="53" spans="1:10" s="153" customFormat="1" ht="18.75" thickBot="1" x14ac:dyDescent="0.4">
      <c r="A53" s="189" t="s">
        <v>2</v>
      </c>
      <c r="B53" s="190"/>
      <c r="C53" s="190"/>
      <c r="D53" s="190"/>
      <c r="E53" s="191">
        <f>E49+E50+E51+E52</f>
        <v>986504.85</v>
      </c>
      <c r="F53" s="192">
        <f>F49+F50+F51+F52</f>
        <v>726758.76</v>
      </c>
      <c r="G53" s="193">
        <f>G49+G50+G51+G52</f>
        <v>712977</v>
      </c>
      <c r="H53" s="193">
        <f>H49+H50+H51+H52</f>
        <v>1000286.61</v>
      </c>
      <c r="I53" s="194">
        <f>I49+I50+I51+I52</f>
        <v>995216.53</v>
      </c>
      <c r="J53" s="5"/>
    </row>
    <row r="54" spans="1:10" ht="18.75" hidden="1" thickTop="1" x14ac:dyDescent="0.35">
      <c r="A54" s="79"/>
      <c r="B54" s="68"/>
      <c r="C54" s="68"/>
      <c r="D54" s="38"/>
      <c r="E54" s="38"/>
      <c r="F54" s="71"/>
      <c r="G54" s="72"/>
      <c r="H54" s="80"/>
      <c r="I54" s="80"/>
    </row>
    <row r="55" spans="1:10" ht="18" hidden="1" x14ac:dyDescent="0.35">
      <c r="A55" s="79"/>
      <c r="B55" s="68"/>
      <c r="C55" s="68"/>
      <c r="D55" s="38"/>
      <c r="E55" s="38"/>
      <c r="F55" s="71"/>
      <c r="G55" s="81"/>
      <c r="H55" s="82"/>
      <c r="I55" s="82"/>
    </row>
    <row r="56" spans="1:10" ht="18" hidden="1" x14ac:dyDescent="0.35">
      <c r="A56" s="83"/>
      <c r="B56" s="84"/>
      <c r="C56" s="84"/>
      <c r="D56" s="85"/>
      <c r="E56" s="85"/>
      <c r="F56" s="82"/>
      <c r="G56" s="82"/>
      <c r="H56" s="82"/>
      <c r="I56" s="82"/>
    </row>
    <row r="57" spans="1:10" hidden="1" x14ac:dyDescent="0.2">
      <c r="A57" s="86"/>
      <c r="B57" s="86"/>
      <c r="C57" s="86"/>
      <c r="D57" s="86"/>
      <c r="E57" s="86"/>
      <c r="F57" s="86"/>
      <c r="G57" s="86"/>
      <c r="H57" s="86"/>
      <c r="I57" s="86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</sheetData>
  <mergeCells count="15">
    <mergeCell ref="A2:D2"/>
    <mergeCell ref="E2:I2"/>
    <mergeCell ref="E4:I4"/>
    <mergeCell ref="H12:I12"/>
    <mergeCell ref="F46:F47"/>
    <mergeCell ref="E3:I3"/>
    <mergeCell ref="E5:I5"/>
    <mergeCell ref="E7:I7"/>
    <mergeCell ref="H44:I44"/>
    <mergeCell ref="A42:I42"/>
    <mergeCell ref="A33:I34"/>
    <mergeCell ref="E46:E47"/>
    <mergeCell ref="C28:E28"/>
    <mergeCell ref="C31:F31"/>
    <mergeCell ref="B32:F32"/>
  </mergeCells>
  <phoneticPr fontId="10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0">
    <tabColor theme="3" tint="0.59999389629810485"/>
  </sheetPr>
  <dimension ref="A1:J58"/>
  <sheetViews>
    <sheetView topLeftCell="A13" zoomScaleNormal="100" workbookViewId="0">
      <selection activeCell="B36" sqref="B36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7.28515625" style="13" customWidth="1"/>
    <col min="10" max="10" width="18.85546875" style="14" customWidth="1"/>
    <col min="11" max="11" width="15.42578125" style="14" customWidth="1"/>
    <col min="12" max="16384" width="9.140625" style="14"/>
  </cols>
  <sheetData>
    <row r="1" spans="1:10" ht="19.5" x14ac:dyDescent="0.4">
      <c r="A1" s="11" t="s">
        <v>25</v>
      </c>
      <c r="B1" s="485"/>
      <c r="C1" s="485"/>
      <c r="D1" s="485"/>
      <c r="E1" s="486"/>
      <c r="F1" s="26"/>
    </row>
    <row r="2" spans="1:10" ht="19.5" x14ac:dyDescent="0.4">
      <c r="A2" s="534" t="s">
        <v>98</v>
      </c>
      <c r="B2" s="534"/>
      <c r="C2" s="534"/>
      <c r="D2" s="534"/>
      <c r="E2" s="540" t="s">
        <v>180</v>
      </c>
      <c r="F2" s="540"/>
      <c r="G2" s="540"/>
      <c r="H2" s="540"/>
      <c r="I2" s="540"/>
    </row>
    <row r="3" spans="1:10" ht="9.75" customHeight="1" x14ac:dyDescent="0.4">
      <c r="A3" s="15"/>
      <c r="B3" s="15"/>
      <c r="C3" s="15"/>
      <c r="D3" s="15"/>
      <c r="E3" s="528" t="s">
        <v>99</v>
      </c>
      <c r="F3" s="528"/>
      <c r="G3" s="528"/>
      <c r="H3" s="528"/>
      <c r="I3" s="528"/>
    </row>
    <row r="4" spans="1:10" ht="15.75" x14ac:dyDescent="0.25">
      <c r="A4" s="17" t="s">
        <v>26</v>
      </c>
      <c r="E4" s="538" t="s">
        <v>181</v>
      </c>
      <c r="F4" s="538"/>
      <c r="G4" s="538"/>
      <c r="H4" s="538"/>
      <c r="I4" s="538"/>
    </row>
    <row r="5" spans="1:10" ht="9.75" customHeight="1" x14ac:dyDescent="0.25">
      <c r="A5" s="17"/>
      <c r="E5" s="528" t="s">
        <v>99</v>
      </c>
      <c r="F5" s="528"/>
      <c r="G5" s="528"/>
      <c r="H5" s="528"/>
      <c r="I5" s="528"/>
    </row>
    <row r="6" spans="1:10" ht="19.5" x14ac:dyDescent="0.4">
      <c r="A6" s="18" t="s">
        <v>24</v>
      </c>
      <c r="E6" s="19" t="s">
        <v>182</v>
      </c>
      <c r="F6" s="20"/>
      <c r="G6" s="21" t="s">
        <v>36</v>
      </c>
      <c r="H6" s="22">
        <v>1301</v>
      </c>
    </row>
    <row r="7" spans="1:10" ht="8.25" customHeight="1" x14ac:dyDescent="0.4">
      <c r="A7" s="18"/>
      <c r="E7" s="528" t="s">
        <v>100</v>
      </c>
      <c r="F7" s="528"/>
      <c r="G7" s="528"/>
      <c r="H7" s="528"/>
      <c r="I7" s="528"/>
    </row>
    <row r="8" spans="1:10" ht="3" customHeight="1" x14ac:dyDescent="0.4">
      <c r="A8" s="18"/>
      <c r="E8" s="23"/>
      <c r="F8" s="23"/>
      <c r="G8" s="23"/>
      <c r="H8" s="21"/>
      <c r="I8" s="23"/>
    </row>
    <row r="9" spans="1:10" ht="36.7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4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24" t="s">
        <v>253</v>
      </c>
      <c r="I12" s="525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5"/>
      <c r="I13" s="156"/>
      <c r="J13" s="26"/>
    </row>
    <row r="14" spans="1:10" s="40" customFormat="1" ht="18.75" x14ac:dyDescent="0.4">
      <c r="A14" s="34" t="s">
        <v>264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5361000</v>
      </c>
      <c r="F15" s="128">
        <v>32219097</v>
      </c>
      <c r="G15" s="6">
        <f>H15+I15</f>
        <v>32221888.57</v>
      </c>
      <c r="H15" s="127">
        <v>32131067.969999999</v>
      </c>
      <c r="I15" s="127">
        <v>90820.6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5398000</v>
      </c>
      <c r="F17" s="128">
        <v>32580561</v>
      </c>
      <c r="G17" s="6">
        <f>H17+I17</f>
        <v>32580401.580000002</v>
      </c>
      <c r="H17" s="127">
        <v>32440049.98</v>
      </c>
      <c r="I17" s="127">
        <v>140351.6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7" t="s">
        <v>101</v>
      </c>
      <c r="D21" s="41"/>
      <c r="E21" s="41"/>
      <c r="F21" s="41"/>
      <c r="G21" s="158">
        <f>H21+I21</f>
        <v>1841.33</v>
      </c>
      <c r="H21" s="159">
        <v>1841.33</v>
      </c>
      <c r="I21" s="159">
        <v>0</v>
      </c>
      <c r="J21" s="42"/>
    </row>
    <row r="22" spans="1:10" s="153" customFormat="1" ht="18" x14ac:dyDescent="0.35">
      <c r="A22" s="41"/>
      <c r="B22" s="41"/>
      <c r="C22" s="157"/>
      <c r="D22" s="41"/>
      <c r="E22" s="41"/>
      <c r="F22" s="41"/>
      <c r="G22" s="158"/>
      <c r="H22" s="159"/>
      <c r="I22" s="159"/>
      <c r="J22" s="42"/>
    </row>
    <row r="23" spans="1:10" s="153" customFormat="1" ht="19.5" x14ac:dyDescent="0.4">
      <c r="A23" s="238" t="s">
        <v>102</v>
      </c>
      <c r="B23" s="238"/>
      <c r="C23" s="239"/>
      <c r="D23" s="238"/>
      <c r="E23" s="238"/>
      <c r="F23" s="238"/>
      <c r="G23" s="240">
        <f>G17-G15-G21</f>
        <v>356671.68000000162</v>
      </c>
      <c r="H23" s="240">
        <f>H17-H15-H21</f>
        <v>307140.68000000162</v>
      </c>
      <c r="I23" s="240">
        <f>I17-I15-I21</f>
        <v>49531</v>
      </c>
      <c r="J23" s="160"/>
    </row>
    <row r="24" spans="1:10" s="153" customFormat="1" ht="15" x14ac:dyDescent="0.3">
      <c r="A24" s="219" t="s">
        <v>274</v>
      </c>
      <c r="B24" s="219"/>
      <c r="C24" s="219"/>
      <c r="D24" s="219"/>
      <c r="E24" s="219"/>
      <c r="F24" s="219"/>
      <c r="G24" s="241">
        <f>G23-G25</f>
        <v>356671.68000000162</v>
      </c>
      <c r="H24" s="207"/>
      <c r="I24" s="207"/>
      <c r="J24" s="13"/>
    </row>
    <row r="25" spans="1:10" s="153" customFormat="1" ht="15" x14ac:dyDescent="0.3">
      <c r="A25" s="219" t="s">
        <v>265</v>
      </c>
      <c r="B25" s="219"/>
      <c r="C25" s="219"/>
      <c r="D25" s="219"/>
      <c r="E25" s="219"/>
      <c r="F25" s="219"/>
      <c r="G25" s="241">
        <v>0</v>
      </c>
      <c r="H25" s="207"/>
      <c r="I25" s="207"/>
      <c r="J25" s="13"/>
    </row>
    <row r="26" spans="1:10" s="153" customFormat="1" x14ac:dyDescent="0.2">
      <c r="A26" s="207"/>
      <c r="B26" s="207"/>
      <c r="C26" s="207"/>
      <c r="D26" s="207"/>
      <c r="E26" s="207"/>
      <c r="F26" s="207"/>
      <c r="G26" s="207"/>
      <c r="H26" s="195"/>
      <c r="I26" s="195"/>
      <c r="J26" s="13"/>
    </row>
    <row r="27" spans="1:10" s="153" customFormat="1" ht="16.5" x14ac:dyDescent="0.35">
      <c r="A27" s="242" t="s">
        <v>266</v>
      </c>
      <c r="B27" s="242" t="s">
        <v>267</v>
      </c>
      <c r="C27" s="242"/>
      <c r="D27" s="226"/>
      <c r="E27" s="226"/>
      <c r="F27" s="212"/>
      <c r="G27" s="240"/>
      <c r="H27" s="210"/>
      <c r="I27" s="243"/>
      <c r="J27" s="48"/>
    </row>
    <row r="28" spans="1:10" s="40" customFormat="1" ht="15" x14ac:dyDescent="0.3">
      <c r="A28" s="242"/>
      <c r="B28" s="242"/>
      <c r="C28" s="531" t="s">
        <v>27</v>
      </c>
      <c r="D28" s="531"/>
      <c r="E28" s="531"/>
      <c r="F28" s="212"/>
      <c r="G28" s="244">
        <f>G29+G30</f>
        <v>356671.68</v>
      </c>
      <c r="H28" s="210"/>
      <c r="I28" s="243"/>
    </row>
    <row r="29" spans="1:10" s="40" customFormat="1" ht="18.75" x14ac:dyDescent="0.4">
      <c r="A29" s="245"/>
      <c r="B29" s="245"/>
      <c r="C29" s="246"/>
      <c r="D29" s="247"/>
      <c r="E29" s="248" t="s">
        <v>275</v>
      </c>
      <c r="F29" s="249" t="s">
        <v>6</v>
      </c>
      <c r="G29" s="250">
        <v>15000</v>
      </c>
      <c r="H29" s="210"/>
      <c r="I29" s="243"/>
    </row>
    <row r="30" spans="1:10" s="40" customFormat="1" ht="18.75" x14ac:dyDescent="0.4">
      <c r="A30" s="245"/>
      <c r="B30" s="245"/>
      <c r="C30" s="251"/>
      <c r="D30" s="247"/>
      <c r="E30" s="252"/>
      <c r="F30" s="249" t="s">
        <v>7</v>
      </c>
      <c r="G30" s="250">
        <v>341671.67999999999</v>
      </c>
      <c r="H30" s="210"/>
      <c r="I30" s="243"/>
    </row>
    <row r="31" spans="1:10" s="40" customFormat="1" ht="20.25" customHeight="1" x14ac:dyDescent="0.4">
      <c r="A31" s="245"/>
      <c r="B31" s="253"/>
      <c r="C31" s="532" t="s">
        <v>276</v>
      </c>
      <c r="D31" s="532"/>
      <c r="E31" s="532"/>
      <c r="F31" s="532"/>
      <c r="G31" s="244">
        <f>G25</f>
        <v>0</v>
      </c>
      <c r="H31" s="210"/>
      <c r="I31" s="243"/>
    </row>
    <row r="32" spans="1:10" s="40" customFormat="1" ht="20.25" customHeight="1" x14ac:dyDescent="0.3">
      <c r="A32" s="254"/>
      <c r="B32" s="533" t="s">
        <v>339</v>
      </c>
      <c r="C32" s="533"/>
      <c r="D32" s="533"/>
      <c r="E32" s="533"/>
      <c r="F32" s="533"/>
      <c r="G32" s="255">
        <v>0</v>
      </c>
      <c r="H32" s="256"/>
      <c r="I32" s="256"/>
    </row>
    <row r="33" spans="1:10" s="40" customFormat="1" x14ac:dyDescent="0.2">
      <c r="A33" s="529"/>
      <c r="B33" s="529"/>
      <c r="C33" s="529"/>
      <c r="D33" s="529"/>
      <c r="E33" s="529"/>
      <c r="F33" s="529"/>
      <c r="G33" s="529"/>
      <c r="H33" s="529"/>
      <c r="I33" s="529"/>
    </row>
    <row r="34" spans="1:10" s="153" customFormat="1" x14ac:dyDescent="0.2">
      <c r="A34" s="529"/>
      <c r="B34" s="529"/>
      <c r="C34" s="529"/>
      <c r="D34" s="529"/>
      <c r="E34" s="529"/>
      <c r="F34" s="529"/>
      <c r="G34" s="529"/>
      <c r="H34" s="529"/>
      <c r="I34" s="529"/>
      <c r="J34" s="161"/>
    </row>
    <row r="35" spans="1:10" s="153" customFormat="1" ht="19.5" x14ac:dyDescent="0.4">
      <c r="A35" s="34" t="s">
        <v>268</v>
      </c>
      <c r="B35" s="34" t="s">
        <v>30</v>
      </c>
      <c r="C35" s="34"/>
      <c r="D35" s="56"/>
      <c r="E35" s="38"/>
      <c r="F35" s="3"/>
      <c r="G35" s="57"/>
      <c r="H35" s="50"/>
      <c r="I35" s="50"/>
      <c r="J35" s="161"/>
    </row>
    <row r="36" spans="1:10" s="153" customFormat="1" ht="18.75" x14ac:dyDescent="0.4">
      <c r="A36" s="34"/>
      <c r="B36" s="34"/>
      <c r="C36" s="34"/>
      <c r="D36" s="56"/>
      <c r="E36" s="13"/>
      <c r="F36" s="58" t="s">
        <v>105</v>
      </c>
      <c r="G36" s="154" t="s">
        <v>0</v>
      </c>
      <c r="H36" s="30"/>
      <c r="I36" s="60" t="s">
        <v>106</v>
      </c>
      <c r="J36" s="161"/>
    </row>
    <row r="37" spans="1:10" s="153" customFormat="1" ht="15" customHeight="1" x14ac:dyDescent="0.35">
      <c r="A37" s="162" t="s">
        <v>31</v>
      </c>
      <c r="B37" s="62"/>
      <c r="C37" s="2"/>
      <c r="D37" s="62"/>
      <c r="E37" s="38"/>
      <c r="F37" s="163">
        <v>0</v>
      </c>
      <c r="G37" s="163">
        <v>0</v>
      </c>
      <c r="H37" s="129"/>
      <c r="I37" s="64" t="s">
        <v>206</v>
      </c>
      <c r="J37" s="161"/>
    </row>
    <row r="38" spans="1:10" s="153" customFormat="1" ht="16.5" x14ac:dyDescent="0.35">
      <c r="A38" s="162" t="s">
        <v>107</v>
      </c>
      <c r="B38" s="62"/>
      <c r="C38" s="2"/>
      <c r="D38" s="65"/>
      <c r="E38" s="65"/>
      <c r="F38" s="163">
        <v>1158816</v>
      </c>
      <c r="G38" s="163">
        <v>1158816</v>
      </c>
      <c r="H38" s="129"/>
      <c r="I38" s="64">
        <f>G38/F38</f>
        <v>1</v>
      </c>
      <c r="J38" s="5"/>
    </row>
    <row r="39" spans="1:10" s="153" customFormat="1" ht="16.5" x14ac:dyDescent="0.35">
      <c r="A39" s="162" t="s">
        <v>108</v>
      </c>
      <c r="B39" s="62"/>
      <c r="C39" s="2"/>
      <c r="D39" s="65"/>
      <c r="E39" s="65"/>
      <c r="F39" s="163">
        <v>0</v>
      </c>
      <c r="G39" s="163">
        <v>0</v>
      </c>
      <c r="H39" s="129"/>
      <c r="I39" s="64" t="s">
        <v>206</v>
      </c>
      <c r="J39" s="5"/>
    </row>
    <row r="40" spans="1:10" s="153" customFormat="1" ht="16.5" x14ac:dyDescent="0.35">
      <c r="A40" s="162" t="s">
        <v>202</v>
      </c>
      <c r="B40" s="62"/>
      <c r="C40" s="2"/>
      <c r="D40" s="38"/>
      <c r="E40" s="38"/>
      <c r="F40" s="163">
        <v>927816</v>
      </c>
      <c r="G40" s="163">
        <v>927816</v>
      </c>
      <c r="H40" s="129"/>
      <c r="I40" s="64">
        <f>G40/F40</f>
        <v>1</v>
      </c>
      <c r="J40" s="5"/>
    </row>
    <row r="41" spans="1:10" s="153" customFormat="1" ht="16.5" x14ac:dyDescent="0.35">
      <c r="A41" s="162" t="s">
        <v>269</v>
      </c>
      <c r="B41" s="37"/>
      <c r="C41" s="37"/>
      <c r="D41" s="30"/>
      <c r="E41" s="30" t="s">
        <v>270</v>
      </c>
      <c r="F41" s="163">
        <v>0</v>
      </c>
      <c r="G41" s="163">
        <v>0</v>
      </c>
      <c r="H41" s="129"/>
      <c r="I41" s="164" t="s">
        <v>206</v>
      </c>
      <c r="J41" s="5"/>
    </row>
    <row r="42" spans="1:10" s="153" customFormat="1" x14ac:dyDescent="0.2">
      <c r="A42" s="530"/>
      <c r="B42" s="530"/>
      <c r="C42" s="530"/>
      <c r="D42" s="530"/>
      <c r="E42" s="530"/>
      <c r="F42" s="530"/>
      <c r="G42" s="530"/>
      <c r="H42" s="530"/>
      <c r="I42" s="530"/>
      <c r="J42" s="5"/>
    </row>
    <row r="43" spans="1:10" s="153" customFormat="1" x14ac:dyDescent="0.2">
      <c r="A43" s="152"/>
      <c r="B43" s="152"/>
      <c r="C43" s="152"/>
      <c r="D43" s="152"/>
      <c r="E43" s="152"/>
      <c r="F43" s="152"/>
      <c r="G43" s="152"/>
      <c r="H43" s="152"/>
      <c r="I43" s="152"/>
      <c r="J43" s="5"/>
    </row>
    <row r="44" spans="1:10" s="153" customFormat="1" ht="19.5" thickBot="1" x14ac:dyDescent="0.45">
      <c r="A44" s="34" t="s">
        <v>271</v>
      </c>
      <c r="B44" s="34" t="s">
        <v>12</v>
      </c>
      <c r="C44" s="36"/>
      <c r="D44" s="38"/>
      <c r="E44" s="38"/>
      <c r="F44" s="71"/>
      <c r="G44" s="72"/>
      <c r="H44" s="524" t="s">
        <v>109</v>
      </c>
      <c r="I44" s="525"/>
      <c r="J44" s="5"/>
    </row>
    <row r="45" spans="1:10" s="153" customFormat="1" ht="18" x14ac:dyDescent="0.35">
      <c r="A45" s="165"/>
      <c r="B45" s="166"/>
      <c r="C45" s="167"/>
      <c r="D45" s="166"/>
      <c r="E45" s="168" t="s">
        <v>290</v>
      </c>
      <c r="F45" s="169" t="s">
        <v>9</v>
      </c>
      <c r="G45" s="169" t="s">
        <v>10</v>
      </c>
      <c r="H45" s="170" t="s">
        <v>13</v>
      </c>
      <c r="I45" s="171" t="s">
        <v>110</v>
      </c>
      <c r="J45" s="5"/>
    </row>
    <row r="46" spans="1:10" s="153" customFormat="1" x14ac:dyDescent="0.2">
      <c r="A46" s="172"/>
      <c r="B46" s="173"/>
      <c r="C46" s="173"/>
      <c r="D46" s="173"/>
      <c r="E46" s="526"/>
      <c r="F46" s="527"/>
      <c r="G46" s="116"/>
      <c r="H46" s="117">
        <v>42004</v>
      </c>
      <c r="I46" s="174">
        <v>42004</v>
      </c>
      <c r="J46" s="5"/>
    </row>
    <row r="47" spans="1:10" s="153" customFormat="1" x14ac:dyDescent="0.2">
      <c r="A47" s="172"/>
      <c r="B47" s="173"/>
      <c r="C47" s="173"/>
      <c r="D47" s="173"/>
      <c r="E47" s="526"/>
      <c r="F47" s="527"/>
      <c r="G47" s="119"/>
      <c r="H47" s="119"/>
      <c r="I47" s="175"/>
      <c r="J47" s="5"/>
    </row>
    <row r="48" spans="1:10" s="153" customFormat="1" ht="13.5" thickBot="1" x14ac:dyDescent="0.25">
      <c r="A48" s="176"/>
      <c r="B48" s="177"/>
      <c r="C48" s="177"/>
      <c r="D48" s="177"/>
      <c r="E48" s="178"/>
      <c r="F48" s="179"/>
      <c r="G48" s="179"/>
      <c r="H48" s="179"/>
      <c r="I48" s="180"/>
      <c r="J48" s="5"/>
    </row>
    <row r="49" spans="1:10" s="153" customFormat="1" ht="13.5" thickTop="1" x14ac:dyDescent="0.2">
      <c r="A49" s="181"/>
      <c r="B49" s="74"/>
      <c r="C49" s="74" t="s">
        <v>6</v>
      </c>
      <c r="D49" s="74"/>
      <c r="E49" s="182">
        <v>11001</v>
      </c>
      <c r="F49" s="183">
        <v>25000</v>
      </c>
      <c r="G49" s="75">
        <v>2000</v>
      </c>
      <c r="H49" s="75">
        <f>E49+F49-G49</f>
        <v>34001</v>
      </c>
      <c r="I49" s="184">
        <v>34001</v>
      </c>
      <c r="J49" s="5"/>
    </row>
    <row r="50" spans="1:10" s="153" customFormat="1" x14ac:dyDescent="0.2">
      <c r="A50" s="185"/>
      <c r="B50" s="77"/>
      <c r="C50" s="77" t="s">
        <v>8</v>
      </c>
      <c r="D50" s="77"/>
      <c r="E50" s="186">
        <v>234126.88</v>
      </c>
      <c r="F50" s="187">
        <v>202941</v>
      </c>
      <c r="G50" s="78">
        <v>226021</v>
      </c>
      <c r="H50" s="78">
        <f>E50+F50-G50</f>
        <v>211046.88</v>
      </c>
      <c r="I50" s="188">
        <v>136619.04</v>
      </c>
      <c r="J50" s="5"/>
    </row>
    <row r="51" spans="1:10" s="153" customFormat="1" x14ac:dyDescent="0.2">
      <c r="A51" s="185"/>
      <c r="B51" s="77"/>
      <c r="C51" s="77" t="s">
        <v>7</v>
      </c>
      <c r="D51" s="77"/>
      <c r="E51" s="186">
        <v>477684.02</v>
      </c>
      <c r="F51" s="187">
        <v>158282.29999999999</v>
      </c>
      <c r="G51" s="78">
        <v>0</v>
      </c>
      <c r="H51" s="78">
        <f>E51+F51-G51</f>
        <v>635966.32000000007</v>
      </c>
      <c r="I51" s="188">
        <f>H51</f>
        <v>635966.32000000007</v>
      </c>
      <c r="J51" s="5"/>
    </row>
    <row r="52" spans="1:10" s="153" customFormat="1" x14ac:dyDescent="0.2">
      <c r="A52" s="185"/>
      <c r="B52" s="77"/>
      <c r="C52" s="77" t="s">
        <v>15</v>
      </c>
      <c r="D52" s="77"/>
      <c r="E52" s="186">
        <v>1116915.58</v>
      </c>
      <c r="F52" s="187">
        <v>1169897</v>
      </c>
      <c r="G52" s="78">
        <v>927816</v>
      </c>
      <c r="H52" s="78">
        <f>E52+F52-G52</f>
        <v>1358996.58</v>
      </c>
      <c r="I52" s="188">
        <f>H52</f>
        <v>1358996.58</v>
      </c>
      <c r="J52" s="5"/>
    </row>
    <row r="53" spans="1:10" s="153" customFormat="1" ht="18.75" thickBot="1" x14ac:dyDescent="0.4">
      <c r="A53" s="189" t="s">
        <v>2</v>
      </c>
      <c r="B53" s="190"/>
      <c r="C53" s="190"/>
      <c r="D53" s="190"/>
      <c r="E53" s="191">
        <f>E49+E50+E51+E52</f>
        <v>1839727.48</v>
      </c>
      <c r="F53" s="192">
        <f>F49+F50+F51+F52</f>
        <v>1556120.3</v>
      </c>
      <c r="G53" s="193">
        <f>G49+G50+G51+G52</f>
        <v>1155837</v>
      </c>
      <c r="H53" s="193">
        <f>H49+H50+H51+H52</f>
        <v>2240010.7800000003</v>
      </c>
      <c r="I53" s="194">
        <f>I49+I50+I51+I52</f>
        <v>2165582.9400000004</v>
      </c>
      <c r="J53" s="5"/>
    </row>
    <row r="54" spans="1:10" ht="18" x14ac:dyDescent="0.35">
      <c r="A54" s="79"/>
      <c r="B54" s="68"/>
      <c r="C54" s="68"/>
      <c r="D54" s="38"/>
      <c r="E54" s="38"/>
      <c r="F54" s="71"/>
      <c r="G54" s="72"/>
      <c r="H54" s="80"/>
      <c r="I54" s="80"/>
    </row>
    <row r="55" spans="1:10" ht="18" x14ac:dyDescent="0.35">
      <c r="A55" s="79"/>
      <c r="B55" s="68"/>
      <c r="C55" s="68"/>
      <c r="D55" s="38"/>
      <c r="E55" s="38"/>
      <c r="F55" s="71"/>
      <c r="G55" s="81"/>
      <c r="H55" s="82"/>
      <c r="I55" s="82"/>
    </row>
    <row r="56" spans="1:10" ht="18" x14ac:dyDescent="0.35">
      <c r="A56" s="83"/>
      <c r="B56" s="84"/>
      <c r="C56" s="84"/>
      <c r="D56" s="85"/>
      <c r="E56" s="85"/>
      <c r="F56" s="82"/>
      <c r="G56" s="82"/>
      <c r="H56" s="82"/>
      <c r="I56" s="82"/>
    </row>
    <row r="57" spans="1:10" x14ac:dyDescent="0.2">
      <c r="A57" s="86"/>
      <c r="B57" s="86"/>
      <c r="C57" s="86"/>
      <c r="D57" s="86"/>
      <c r="E57" s="86"/>
      <c r="F57" s="86"/>
      <c r="G57" s="86"/>
      <c r="H57" s="86"/>
      <c r="I57" s="86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</sheetData>
  <mergeCells count="15">
    <mergeCell ref="E5:I5"/>
    <mergeCell ref="A2:D2"/>
    <mergeCell ref="E2:I2"/>
    <mergeCell ref="E4:I4"/>
    <mergeCell ref="E3:I3"/>
    <mergeCell ref="F46:F47"/>
    <mergeCell ref="E7:I7"/>
    <mergeCell ref="H12:I12"/>
    <mergeCell ref="A42:I42"/>
    <mergeCell ref="H44:I44"/>
    <mergeCell ref="A33:I34"/>
    <mergeCell ref="E46:E47"/>
    <mergeCell ref="C28:E28"/>
    <mergeCell ref="C31:F31"/>
    <mergeCell ref="B32:F32"/>
  </mergeCells>
  <phoneticPr fontId="10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1">
    <tabColor theme="3" tint="0.59999389629810485"/>
  </sheetPr>
  <dimension ref="A1:J57"/>
  <sheetViews>
    <sheetView topLeftCell="A22" zoomScaleNormal="100" workbookViewId="0">
      <selection activeCell="B36" sqref="B36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7.285156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25</v>
      </c>
      <c r="B1" s="485"/>
      <c r="C1" s="485"/>
      <c r="D1" s="485"/>
      <c r="E1" s="486"/>
      <c r="F1" s="26"/>
    </row>
    <row r="2" spans="1:10" ht="19.5" x14ac:dyDescent="0.4">
      <c r="A2" s="534" t="s">
        <v>98</v>
      </c>
      <c r="B2" s="534"/>
      <c r="C2" s="534"/>
      <c r="D2" s="534"/>
      <c r="E2" s="540" t="s">
        <v>183</v>
      </c>
      <c r="F2" s="540"/>
      <c r="G2" s="540"/>
      <c r="H2" s="540"/>
      <c r="I2" s="540"/>
    </row>
    <row r="3" spans="1:10" ht="9.75" customHeight="1" x14ac:dyDescent="0.4">
      <c r="A3" s="15"/>
      <c r="B3" s="15"/>
      <c r="C3" s="15"/>
      <c r="D3" s="15"/>
      <c r="E3" s="528" t="s">
        <v>99</v>
      </c>
      <c r="F3" s="528"/>
      <c r="G3" s="528"/>
      <c r="H3" s="528"/>
      <c r="I3" s="528"/>
    </row>
    <row r="4" spans="1:10" ht="15.75" x14ac:dyDescent="0.25">
      <c r="A4" s="17" t="s">
        <v>26</v>
      </c>
      <c r="E4" s="538" t="s">
        <v>184</v>
      </c>
      <c r="F4" s="538"/>
      <c r="G4" s="538"/>
      <c r="H4" s="538"/>
      <c r="I4" s="538"/>
    </row>
    <row r="5" spans="1:10" ht="9.75" customHeight="1" x14ac:dyDescent="0.25">
      <c r="A5" s="17"/>
      <c r="E5" s="528" t="s">
        <v>99</v>
      </c>
      <c r="F5" s="528"/>
      <c r="G5" s="528"/>
      <c r="H5" s="528"/>
      <c r="I5" s="528"/>
    </row>
    <row r="6" spans="1:10" ht="19.5" x14ac:dyDescent="0.4">
      <c r="A6" s="18" t="s">
        <v>24</v>
      </c>
      <c r="E6" s="19" t="s">
        <v>185</v>
      </c>
      <c r="F6" s="20"/>
      <c r="G6" s="21" t="s">
        <v>36</v>
      </c>
      <c r="H6" s="22">
        <v>1302</v>
      </c>
    </row>
    <row r="7" spans="1:10" ht="8.25" customHeight="1" x14ac:dyDescent="0.4">
      <c r="A7" s="18"/>
      <c r="E7" s="528" t="s">
        <v>100</v>
      </c>
      <c r="F7" s="528"/>
      <c r="G7" s="528"/>
      <c r="H7" s="528"/>
      <c r="I7" s="528"/>
    </row>
    <row r="8" spans="1:10" ht="3" customHeight="1" x14ac:dyDescent="0.4">
      <c r="A8" s="18"/>
      <c r="E8" s="23"/>
      <c r="F8" s="23"/>
      <c r="G8" s="23"/>
      <c r="H8" s="21"/>
      <c r="I8" s="23"/>
    </row>
    <row r="9" spans="1:10" ht="34.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4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24" t="s">
        <v>253</v>
      </c>
      <c r="I12" s="525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5"/>
      <c r="I13" s="156"/>
      <c r="J13" s="26"/>
    </row>
    <row r="14" spans="1:10" s="40" customFormat="1" ht="18.75" x14ac:dyDescent="0.4">
      <c r="A14" s="34" t="s">
        <v>264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1704000</v>
      </c>
      <c r="F15" s="128">
        <v>5744202.9000000004</v>
      </c>
      <c r="G15" s="6">
        <f>H15+I15</f>
        <v>6416239.3499999996</v>
      </c>
      <c r="H15" s="127">
        <v>6351079.3499999996</v>
      </c>
      <c r="I15" s="127">
        <v>65160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1704000</v>
      </c>
      <c r="F17" s="128">
        <v>5979228</v>
      </c>
      <c r="G17" s="6">
        <f>H17+I17</f>
        <v>6676731.0800000001</v>
      </c>
      <c r="H17" s="127">
        <v>6611571.0800000001</v>
      </c>
      <c r="I17" s="127">
        <v>65160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7" t="s">
        <v>101</v>
      </c>
      <c r="D21" s="41"/>
      <c r="E21" s="41"/>
      <c r="F21" s="41"/>
      <c r="G21" s="158">
        <f>H21+I21</f>
        <v>0</v>
      </c>
      <c r="H21" s="159">
        <v>0</v>
      </c>
      <c r="I21" s="159">
        <v>0</v>
      </c>
      <c r="J21" s="42"/>
    </row>
    <row r="22" spans="1:10" s="153" customFormat="1" ht="18" x14ac:dyDescent="0.35">
      <c r="A22" s="41"/>
      <c r="B22" s="41"/>
      <c r="C22" s="157"/>
      <c r="D22" s="41"/>
      <c r="E22" s="41"/>
      <c r="F22" s="41"/>
      <c r="G22" s="158"/>
      <c r="H22" s="159"/>
      <c r="I22" s="159"/>
      <c r="J22" s="42"/>
    </row>
    <row r="23" spans="1:10" s="153" customFormat="1" ht="19.5" x14ac:dyDescent="0.4">
      <c r="A23" s="238" t="s">
        <v>102</v>
      </c>
      <c r="B23" s="238"/>
      <c r="C23" s="239"/>
      <c r="D23" s="238"/>
      <c r="E23" s="238"/>
      <c r="F23" s="238"/>
      <c r="G23" s="240">
        <f>G17-G15-G21</f>
        <v>260491.73000000045</v>
      </c>
      <c r="H23" s="240">
        <f>H17-H15-H21</f>
        <v>260491.73000000045</v>
      </c>
      <c r="I23" s="240">
        <f>I17-I15-I21</f>
        <v>0</v>
      </c>
      <c r="J23" s="160"/>
    </row>
    <row r="24" spans="1:10" s="153" customFormat="1" ht="15" x14ac:dyDescent="0.3">
      <c r="A24" s="219" t="s">
        <v>274</v>
      </c>
      <c r="B24" s="219"/>
      <c r="C24" s="219"/>
      <c r="D24" s="219"/>
      <c r="E24" s="219"/>
      <c r="F24" s="219"/>
      <c r="G24" s="241">
        <f>G23-G25</f>
        <v>260491.73000000045</v>
      </c>
      <c r="H24" s="207"/>
      <c r="I24" s="207"/>
      <c r="J24" s="13"/>
    </row>
    <row r="25" spans="1:10" s="153" customFormat="1" ht="15" x14ac:dyDescent="0.3">
      <c r="A25" s="219" t="s">
        <v>265</v>
      </c>
      <c r="B25" s="219"/>
      <c r="C25" s="219"/>
      <c r="D25" s="219"/>
      <c r="E25" s="219"/>
      <c r="F25" s="219"/>
      <c r="G25" s="241">
        <v>0</v>
      </c>
      <c r="H25" s="207"/>
      <c r="I25" s="207"/>
      <c r="J25" s="13"/>
    </row>
    <row r="26" spans="1:10" s="153" customFormat="1" x14ac:dyDescent="0.2">
      <c r="A26" s="207"/>
      <c r="B26" s="207"/>
      <c r="C26" s="207"/>
      <c r="D26" s="207"/>
      <c r="E26" s="207"/>
      <c r="F26" s="207"/>
      <c r="G26" s="207"/>
      <c r="H26" s="195"/>
      <c r="I26" s="195"/>
      <c r="J26" s="13"/>
    </row>
    <row r="27" spans="1:10" s="153" customFormat="1" ht="16.5" x14ac:dyDescent="0.35">
      <c r="A27" s="242" t="s">
        <v>266</v>
      </c>
      <c r="B27" s="242" t="s">
        <v>267</v>
      </c>
      <c r="C27" s="242"/>
      <c r="D27" s="226"/>
      <c r="E27" s="226"/>
      <c r="F27" s="212"/>
      <c r="G27" s="240"/>
      <c r="H27" s="210"/>
      <c r="I27" s="243"/>
      <c r="J27" s="48"/>
    </row>
    <row r="28" spans="1:10" s="40" customFormat="1" ht="15" x14ac:dyDescent="0.3">
      <c r="A28" s="242"/>
      <c r="B28" s="242"/>
      <c r="C28" s="531" t="s">
        <v>27</v>
      </c>
      <c r="D28" s="531"/>
      <c r="E28" s="531"/>
      <c r="F28" s="212"/>
      <c r="G28" s="244">
        <f>G29+G30</f>
        <v>260491.73199999999</v>
      </c>
      <c r="H28" s="210"/>
      <c r="I28" s="243"/>
    </row>
    <row r="29" spans="1:10" s="40" customFormat="1" ht="18.75" x14ac:dyDescent="0.4">
      <c r="A29" s="245"/>
      <c r="B29" s="245"/>
      <c r="C29" s="246"/>
      <c r="D29" s="247"/>
      <c r="E29" s="248" t="s">
        <v>275</v>
      </c>
      <c r="F29" s="249" t="s">
        <v>6</v>
      </c>
      <c r="G29" s="250">
        <v>35000</v>
      </c>
      <c r="H29" s="210"/>
      <c r="I29" s="243"/>
    </row>
    <row r="30" spans="1:10" s="40" customFormat="1" ht="18.75" x14ac:dyDescent="0.4">
      <c r="A30" s="245"/>
      <c r="B30" s="245"/>
      <c r="C30" s="251"/>
      <c r="D30" s="247"/>
      <c r="E30" s="252"/>
      <c r="F30" s="249" t="s">
        <v>7</v>
      </c>
      <c r="G30" s="250">
        <v>225491.73199999999</v>
      </c>
      <c r="H30" s="210"/>
      <c r="I30" s="243"/>
    </row>
    <row r="31" spans="1:10" s="40" customFormat="1" ht="20.25" customHeight="1" x14ac:dyDescent="0.4">
      <c r="A31" s="245"/>
      <c r="B31" s="253"/>
      <c r="C31" s="532" t="s">
        <v>276</v>
      </c>
      <c r="D31" s="532"/>
      <c r="E31" s="532"/>
      <c r="F31" s="532"/>
      <c r="G31" s="244">
        <f>G25</f>
        <v>0</v>
      </c>
      <c r="H31" s="210"/>
      <c r="I31" s="243"/>
    </row>
    <row r="32" spans="1:10" s="40" customFormat="1" ht="20.25" customHeight="1" x14ac:dyDescent="0.3">
      <c r="A32" s="254"/>
      <c r="B32" s="533" t="s">
        <v>339</v>
      </c>
      <c r="C32" s="533"/>
      <c r="D32" s="533"/>
      <c r="E32" s="533"/>
      <c r="F32" s="533"/>
      <c r="G32" s="255">
        <v>0</v>
      </c>
      <c r="H32" s="256"/>
      <c r="I32" s="256"/>
    </row>
    <row r="33" spans="1:10" s="40" customFormat="1" x14ac:dyDescent="0.2">
      <c r="A33" s="529"/>
      <c r="B33" s="529"/>
      <c r="C33" s="529"/>
      <c r="D33" s="529"/>
      <c r="E33" s="529"/>
      <c r="F33" s="529"/>
      <c r="G33" s="529"/>
      <c r="H33" s="529"/>
      <c r="I33" s="529"/>
    </row>
    <row r="34" spans="1:10" s="153" customFormat="1" x14ac:dyDescent="0.2">
      <c r="A34" s="529"/>
      <c r="B34" s="529"/>
      <c r="C34" s="529"/>
      <c r="D34" s="529"/>
      <c r="E34" s="529"/>
      <c r="F34" s="529"/>
      <c r="G34" s="529"/>
      <c r="H34" s="529"/>
      <c r="I34" s="529"/>
      <c r="J34" s="161"/>
    </row>
    <row r="35" spans="1:10" s="153" customFormat="1" ht="19.5" x14ac:dyDescent="0.4">
      <c r="A35" s="34" t="s">
        <v>268</v>
      </c>
      <c r="B35" s="34" t="s">
        <v>30</v>
      </c>
      <c r="C35" s="34"/>
      <c r="D35" s="56"/>
      <c r="E35" s="38"/>
      <c r="F35" s="3"/>
      <c r="G35" s="57"/>
      <c r="H35" s="50"/>
      <c r="I35" s="50"/>
      <c r="J35" s="161"/>
    </row>
    <row r="36" spans="1:10" s="153" customFormat="1" ht="18.75" x14ac:dyDescent="0.4">
      <c r="A36" s="34"/>
      <c r="B36" s="34"/>
      <c r="C36" s="34"/>
      <c r="D36" s="56"/>
      <c r="E36" s="13"/>
      <c r="F36" s="58" t="s">
        <v>105</v>
      </c>
      <c r="G36" s="154" t="s">
        <v>0</v>
      </c>
      <c r="H36" s="30"/>
      <c r="I36" s="60" t="s">
        <v>106</v>
      </c>
      <c r="J36" s="161"/>
    </row>
    <row r="37" spans="1:10" s="153" customFormat="1" ht="15" customHeight="1" x14ac:dyDescent="0.35">
      <c r="A37" s="162" t="s">
        <v>31</v>
      </c>
      <c r="B37" s="62"/>
      <c r="C37" s="2"/>
      <c r="D37" s="62"/>
      <c r="E37" s="38"/>
      <c r="F37" s="163">
        <v>0</v>
      </c>
      <c r="G37" s="163">
        <v>0</v>
      </c>
      <c r="H37" s="129"/>
      <c r="I37" s="64" t="s">
        <v>206</v>
      </c>
      <c r="J37" s="161"/>
    </row>
    <row r="38" spans="1:10" s="153" customFormat="1" ht="16.5" x14ac:dyDescent="0.35">
      <c r="A38" s="162" t="s">
        <v>107</v>
      </c>
      <c r="B38" s="62"/>
      <c r="C38" s="2"/>
      <c r="D38" s="65"/>
      <c r="E38" s="65"/>
      <c r="F38" s="163">
        <v>119913</v>
      </c>
      <c r="G38" s="163">
        <v>119913</v>
      </c>
      <c r="H38" s="129"/>
      <c r="I38" s="64">
        <f>G38/F38</f>
        <v>1</v>
      </c>
      <c r="J38" s="5"/>
    </row>
    <row r="39" spans="1:10" s="153" customFormat="1" ht="16.5" x14ac:dyDescent="0.35">
      <c r="A39" s="162" t="s">
        <v>108</v>
      </c>
      <c r="B39" s="62"/>
      <c r="C39" s="2"/>
      <c r="D39" s="65"/>
      <c r="E39" s="65"/>
      <c r="F39" s="163">
        <v>0</v>
      </c>
      <c r="G39" s="163">
        <v>0</v>
      </c>
      <c r="H39" s="129"/>
      <c r="I39" s="64" t="s">
        <v>206</v>
      </c>
      <c r="J39" s="5"/>
    </row>
    <row r="40" spans="1:10" s="153" customFormat="1" ht="16.5" x14ac:dyDescent="0.35">
      <c r="A40" s="162" t="s">
        <v>202</v>
      </c>
      <c r="B40" s="62"/>
      <c r="C40" s="2"/>
      <c r="D40" s="38"/>
      <c r="E40" s="38"/>
      <c r="F40" s="163">
        <v>95930</v>
      </c>
      <c r="G40" s="163">
        <v>95930</v>
      </c>
      <c r="H40" s="129"/>
      <c r="I40" s="64">
        <f>G40/F40</f>
        <v>1</v>
      </c>
      <c r="J40" s="5"/>
    </row>
    <row r="41" spans="1:10" s="153" customFormat="1" ht="16.5" x14ac:dyDescent="0.35">
      <c r="A41" s="162" t="s">
        <v>269</v>
      </c>
      <c r="B41" s="37"/>
      <c r="C41" s="37"/>
      <c r="D41" s="30"/>
      <c r="E41" s="30" t="s">
        <v>270</v>
      </c>
      <c r="F41" s="163">
        <v>0</v>
      </c>
      <c r="G41" s="163">
        <v>0</v>
      </c>
      <c r="H41" s="129"/>
      <c r="I41" s="164" t="s">
        <v>206</v>
      </c>
      <c r="J41" s="5"/>
    </row>
    <row r="42" spans="1:10" s="153" customFormat="1" x14ac:dyDescent="0.2">
      <c r="A42" s="152"/>
      <c r="B42" s="152"/>
      <c r="C42" s="152"/>
      <c r="D42" s="152"/>
      <c r="E42" s="152"/>
      <c r="F42" s="152"/>
      <c r="G42" s="152"/>
      <c r="H42" s="152"/>
      <c r="I42" s="152"/>
      <c r="J42" s="5"/>
    </row>
    <row r="43" spans="1:10" s="153" customFormat="1" ht="19.5" thickBot="1" x14ac:dyDescent="0.45">
      <c r="A43" s="34" t="s">
        <v>271</v>
      </c>
      <c r="B43" s="34" t="s">
        <v>12</v>
      </c>
      <c r="C43" s="36"/>
      <c r="D43" s="38"/>
      <c r="E43" s="38"/>
      <c r="F43" s="71"/>
      <c r="G43" s="72"/>
      <c r="H43" s="524" t="s">
        <v>109</v>
      </c>
      <c r="I43" s="525"/>
      <c r="J43" s="5"/>
    </row>
    <row r="44" spans="1:10" s="153" customFormat="1" ht="18" x14ac:dyDescent="0.35">
      <c r="A44" s="165"/>
      <c r="B44" s="166"/>
      <c r="C44" s="167"/>
      <c r="D44" s="166"/>
      <c r="E44" s="168" t="s">
        <v>290</v>
      </c>
      <c r="F44" s="169" t="s">
        <v>9</v>
      </c>
      <c r="G44" s="169" t="s">
        <v>10</v>
      </c>
      <c r="H44" s="170" t="s">
        <v>13</v>
      </c>
      <c r="I44" s="171" t="s">
        <v>110</v>
      </c>
      <c r="J44" s="5"/>
    </row>
    <row r="45" spans="1:10" s="153" customFormat="1" x14ac:dyDescent="0.2">
      <c r="A45" s="172"/>
      <c r="B45" s="173"/>
      <c r="C45" s="173"/>
      <c r="D45" s="173"/>
      <c r="E45" s="526"/>
      <c r="F45" s="527"/>
      <c r="G45" s="116"/>
      <c r="H45" s="117">
        <v>42004</v>
      </c>
      <c r="I45" s="174">
        <v>42004</v>
      </c>
      <c r="J45" s="5"/>
    </row>
    <row r="46" spans="1:10" s="153" customFormat="1" x14ac:dyDescent="0.2">
      <c r="A46" s="172"/>
      <c r="B46" s="173"/>
      <c r="C46" s="173"/>
      <c r="D46" s="173"/>
      <c r="E46" s="526"/>
      <c r="F46" s="527"/>
      <c r="G46" s="119"/>
      <c r="H46" s="119"/>
      <c r="I46" s="175"/>
      <c r="J46" s="5"/>
    </row>
    <row r="47" spans="1:10" s="153" customFormat="1" ht="13.5" thickBot="1" x14ac:dyDescent="0.25">
      <c r="A47" s="176"/>
      <c r="B47" s="177"/>
      <c r="C47" s="177"/>
      <c r="D47" s="177"/>
      <c r="E47" s="178"/>
      <c r="F47" s="179"/>
      <c r="G47" s="179"/>
      <c r="H47" s="179"/>
      <c r="I47" s="180"/>
      <c r="J47" s="5"/>
    </row>
    <row r="48" spans="1:10" s="153" customFormat="1" ht="13.5" thickTop="1" x14ac:dyDescent="0.2">
      <c r="A48" s="181"/>
      <c r="B48" s="74"/>
      <c r="C48" s="74" t="s">
        <v>6</v>
      </c>
      <c r="D48" s="74"/>
      <c r="E48" s="182">
        <v>16864</v>
      </c>
      <c r="F48" s="183">
        <v>60000</v>
      </c>
      <c r="G48" s="75">
        <v>76864</v>
      </c>
      <c r="H48" s="75">
        <f>E48+F48-G48</f>
        <v>0</v>
      </c>
      <c r="I48" s="184">
        <v>0</v>
      </c>
      <c r="J48" s="5"/>
    </row>
    <row r="49" spans="1:10" s="153" customFormat="1" x14ac:dyDescent="0.2">
      <c r="A49" s="185"/>
      <c r="B49" s="77"/>
      <c r="C49" s="77" t="s">
        <v>8</v>
      </c>
      <c r="D49" s="77"/>
      <c r="E49" s="186">
        <v>4114.3000000000029</v>
      </c>
      <c r="F49" s="187">
        <v>30829</v>
      </c>
      <c r="G49" s="78">
        <v>23460</v>
      </c>
      <c r="H49" s="78">
        <f>E49+F49-G49</f>
        <v>11483.300000000003</v>
      </c>
      <c r="I49" s="188">
        <v>10421.280000000001</v>
      </c>
      <c r="J49" s="5"/>
    </row>
    <row r="50" spans="1:10" s="153" customFormat="1" x14ac:dyDescent="0.2">
      <c r="A50" s="185"/>
      <c r="B50" s="77"/>
      <c r="C50" s="77" t="s">
        <v>7</v>
      </c>
      <c r="D50" s="77"/>
      <c r="E50" s="186">
        <v>201286.81</v>
      </c>
      <c r="F50" s="187">
        <v>89997.83</v>
      </c>
      <c r="G50" s="78">
        <v>0</v>
      </c>
      <c r="H50" s="78">
        <f>E50+F50-G50</f>
        <v>291284.64</v>
      </c>
      <c r="I50" s="188">
        <v>291284.64</v>
      </c>
      <c r="J50" s="5"/>
    </row>
    <row r="51" spans="1:10" s="153" customFormat="1" x14ac:dyDescent="0.2">
      <c r="A51" s="185"/>
      <c r="B51" s="77"/>
      <c r="C51" s="77" t="s">
        <v>15</v>
      </c>
      <c r="D51" s="77"/>
      <c r="E51" s="186">
        <v>151380.71999999997</v>
      </c>
      <c r="F51" s="187">
        <v>129022</v>
      </c>
      <c r="G51" s="78">
        <v>95930</v>
      </c>
      <c r="H51" s="78">
        <f>E51+F51-G51</f>
        <v>184472.71999999997</v>
      </c>
      <c r="I51" s="188">
        <v>184472.72</v>
      </c>
      <c r="J51" s="5"/>
    </row>
    <row r="52" spans="1:10" s="153" customFormat="1" ht="18.75" thickBot="1" x14ac:dyDescent="0.4">
      <c r="A52" s="189" t="s">
        <v>2</v>
      </c>
      <c r="B52" s="190"/>
      <c r="C52" s="190"/>
      <c r="D52" s="190"/>
      <c r="E52" s="191">
        <f>E48+E49+E50+E51</f>
        <v>373645.82999999996</v>
      </c>
      <c r="F52" s="192">
        <f>F48+F49+F50+F51</f>
        <v>309848.83</v>
      </c>
      <c r="G52" s="193">
        <f>G48+G49+G50+G51</f>
        <v>196254</v>
      </c>
      <c r="H52" s="193">
        <f>H48+H49+H50+H51</f>
        <v>487240.66</v>
      </c>
      <c r="I52" s="194">
        <f>I48+I49+I50+I51</f>
        <v>486178.64</v>
      </c>
      <c r="J52" s="5"/>
    </row>
    <row r="53" spans="1:10" ht="18" x14ac:dyDescent="0.35">
      <c r="A53" s="79"/>
      <c r="B53" s="68"/>
      <c r="C53" s="68"/>
      <c r="D53" s="38"/>
      <c r="E53" s="38"/>
      <c r="F53" s="71"/>
      <c r="G53" s="72"/>
      <c r="H53" s="80"/>
      <c r="I53" s="80"/>
    </row>
    <row r="54" spans="1:10" ht="18" x14ac:dyDescent="0.35">
      <c r="A54" s="79"/>
      <c r="B54" s="68"/>
      <c r="C54" s="68"/>
      <c r="D54" s="38"/>
      <c r="E54" s="38"/>
      <c r="F54" s="71"/>
      <c r="G54" s="81"/>
      <c r="H54" s="82"/>
      <c r="I54" s="82"/>
    </row>
    <row r="55" spans="1:10" ht="18" x14ac:dyDescent="0.35">
      <c r="A55" s="83"/>
      <c r="B55" s="84"/>
      <c r="C55" s="84"/>
      <c r="D55" s="85"/>
      <c r="E55" s="85"/>
      <c r="F55" s="82"/>
      <c r="G55" s="82"/>
      <c r="H55" s="82"/>
      <c r="I55" s="82"/>
    </row>
    <row r="56" spans="1:10" x14ac:dyDescent="0.2">
      <c r="A56" s="86"/>
      <c r="B56" s="86"/>
      <c r="C56" s="86"/>
      <c r="D56" s="86"/>
      <c r="E56" s="86"/>
      <c r="F56" s="86"/>
      <c r="G56" s="86"/>
      <c r="H56" s="86"/>
      <c r="I56" s="86"/>
    </row>
    <row r="57" spans="1:10" x14ac:dyDescent="0.2">
      <c r="A57" s="86"/>
      <c r="B57" s="86"/>
      <c r="C57" s="86"/>
      <c r="D57" s="86"/>
      <c r="E57" s="86"/>
      <c r="F57" s="86"/>
      <c r="G57" s="86"/>
      <c r="H57" s="86"/>
      <c r="I57" s="86"/>
    </row>
  </sheetData>
  <mergeCells count="14">
    <mergeCell ref="A2:D2"/>
    <mergeCell ref="E2:I2"/>
    <mergeCell ref="E4:I4"/>
    <mergeCell ref="E3:I3"/>
    <mergeCell ref="H43:I43"/>
    <mergeCell ref="A33:I34"/>
    <mergeCell ref="F45:F46"/>
    <mergeCell ref="H12:I12"/>
    <mergeCell ref="E5:I5"/>
    <mergeCell ref="E7:I7"/>
    <mergeCell ref="E45:E46"/>
    <mergeCell ref="C28:E28"/>
    <mergeCell ref="C31:F31"/>
    <mergeCell ref="B32:F32"/>
  </mergeCells>
  <phoneticPr fontId="10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2">
    <tabColor theme="3" tint="0.59999389629810485"/>
  </sheetPr>
  <dimension ref="A1:J58"/>
  <sheetViews>
    <sheetView topLeftCell="A10" zoomScaleNormal="100" workbookViewId="0">
      <selection activeCell="B36" sqref="B36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7.28515625" style="13" customWidth="1"/>
    <col min="10" max="10" width="18.85546875" style="14" customWidth="1"/>
    <col min="11" max="11" width="15.42578125" style="14" customWidth="1"/>
    <col min="12" max="16384" width="9.140625" style="14"/>
  </cols>
  <sheetData>
    <row r="1" spans="1:10" ht="19.5" x14ac:dyDescent="0.4">
      <c r="A1" s="11" t="s">
        <v>25</v>
      </c>
      <c r="B1" s="485"/>
      <c r="C1" s="485"/>
      <c r="D1" s="485"/>
      <c r="E1" s="486"/>
      <c r="F1" s="26"/>
    </row>
    <row r="2" spans="1:10" ht="19.5" x14ac:dyDescent="0.4">
      <c r="A2" s="534" t="s">
        <v>98</v>
      </c>
      <c r="B2" s="534"/>
      <c r="C2" s="534"/>
      <c r="D2" s="534"/>
      <c r="E2" s="540" t="s">
        <v>186</v>
      </c>
      <c r="F2" s="540"/>
      <c r="G2" s="540"/>
      <c r="H2" s="540"/>
      <c r="I2" s="540"/>
    </row>
    <row r="3" spans="1:10" ht="9.75" customHeight="1" x14ac:dyDescent="0.4">
      <c r="A3" s="15"/>
      <c r="B3" s="15"/>
      <c r="C3" s="15"/>
      <c r="D3" s="15"/>
      <c r="E3" s="528" t="s">
        <v>99</v>
      </c>
      <c r="F3" s="528"/>
      <c r="G3" s="528"/>
      <c r="H3" s="528"/>
      <c r="I3" s="528"/>
    </row>
    <row r="4" spans="1:10" ht="15.75" x14ac:dyDescent="0.25">
      <c r="A4" s="17" t="s">
        <v>26</v>
      </c>
      <c r="E4" s="538" t="s">
        <v>187</v>
      </c>
      <c r="F4" s="538"/>
      <c r="G4" s="538"/>
      <c r="H4" s="538"/>
      <c r="I4" s="538"/>
    </row>
    <row r="5" spans="1:10" ht="9.75" customHeight="1" x14ac:dyDescent="0.25">
      <c r="A5" s="17"/>
      <c r="E5" s="528" t="s">
        <v>99</v>
      </c>
      <c r="F5" s="528"/>
      <c r="G5" s="528"/>
      <c r="H5" s="528"/>
      <c r="I5" s="528"/>
    </row>
    <row r="6" spans="1:10" ht="19.5" x14ac:dyDescent="0.4">
      <c r="A6" s="18" t="s">
        <v>24</v>
      </c>
      <c r="E6" s="19" t="s">
        <v>188</v>
      </c>
      <c r="F6" s="20"/>
      <c r="G6" s="21" t="s">
        <v>36</v>
      </c>
      <c r="H6" s="22">
        <v>1303</v>
      </c>
    </row>
    <row r="7" spans="1:10" ht="7.5" customHeight="1" x14ac:dyDescent="0.4">
      <c r="A7" s="18"/>
      <c r="E7" s="528" t="s">
        <v>100</v>
      </c>
      <c r="F7" s="528"/>
      <c r="G7" s="528"/>
      <c r="H7" s="528"/>
      <c r="I7" s="528"/>
    </row>
    <row r="8" spans="1:10" ht="3.75" customHeight="1" x14ac:dyDescent="0.4">
      <c r="A8" s="18"/>
      <c r="E8" s="23"/>
      <c r="F8" s="23"/>
      <c r="G8" s="23"/>
      <c r="H8" s="21"/>
      <c r="I8" s="23"/>
    </row>
    <row r="9" spans="1:10" ht="34.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4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24" t="s">
        <v>253</v>
      </c>
      <c r="I12" s="525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5"/>
      <c r="I13" s="156"/>
      <c r="J13" s="26"/>
    </row>
    <row r="14" spans="1:10" s="40" customFormat="1" ht="18.75" x14ac:dyDescent="0.4">
      <c r="A14" s="34" t="s">
        <v>264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1395000</v>
      </c>
      <c r="F15" s="128">
        <v>8692056</v>
      </c>
      <c r="G15" s="6">
        <f>H15+I15</f>
        <v>8412290.3100000005</v>
      </c>
      <c r="H15" s="127">
        <v>8412290.3100000005</v>
      </c>
      <c r="I15" s="127">
        <v>0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1395000</v>
      </c>
      <c r="F17" s="128">
        <v>8743827</v>
      </c>
      <c r="G17" s="6">
        <f>H17+I17</f>
        <v>8613530.5999999996</v>
      </c>
      <c r="H17" s="127">
        <v>8613530.5999999996</v>
      </c>
      <c r="I17" s="127">
        <v>0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7" t="s">
        <v>101</v>
      </c>
      <c r="D21" s="41"/>
      <c r="E21" s="41"/>
      <c r="F21" s="41"/>
      <c r="G21" s="158">
        <f>H21+I21</f>
        <v>0</v>
      </c>
      <c r="H21" s="159">
        <v>0</v>
      </c>
      <c r="I21" s="159">
        <v>0</v>
      </c>
      <c r="J21" s="42"/>
    </row>
    <row r="22" spans="1:10" s="153" customFormat="1" ht="18" x14ac:dyDescent="0.35">
      <c r="A22" s="41"/>
      <c r="B22" s="41"/>
      <c r="C22" s="157"/>
      <c r="D22" s="41"/>
      <c r="E22" s="41"/>
      <c r="F22" s="41"/>
      <c r="G22" s="158"/>
      <c r="H22" s="159"/>
      <c r="I22" s="159"/>
      <c r="J22" s="42"/>
    </row>
    <row r="23" spans="1:10" s="153" customFormat="1" ht="19.5" x14ac:dyDescent="0.4">
      <c r="A23" s="238" t="s">
        <v>102</v>
      </c>
      <c r="B23" s="238"/>
      <c r="C23" s="239"/>
      <c r="D23" s="238"/>
      <c r="E23" s="238"/>
      <c r="F23" s="238"/>
      <c r="G23" s="240">
        <f>G17-G15-G21</f>
        <v>201240.28999999911</v>
      </c>
      <c r="H23" s="240">
        <f>H17-H15-H21</f>
        <v>201240.28999999911</v>
      </c>
      <c r="I23" s="240">
        <f>I17-I15-I21</f>
        <v>0</v>
      </c>
      <c r="J23" s="160"/>
    </row>
    <row r="24" spans="1:10" s="153" customFormat="1" ht="15" x14ac:dyDescent="0.3">
      <c r="A24" s="219" t="s">
        <v>274</v>
      </c>
      <c r="B24" s="219"/>
      <c r="C24" s="219"/>
      <c r="D24" s="219"/>
      <c r="E24" s="219"/>
      <c r="F24" s="219"/>
      <c r="G24" s="241">
        <f>G23-G25</f>
        <v>201240.28999999911</v>
      </c>
      <c r="H24" s="207"/>
      <c r="I24" s="207"/>
      <c r="J24" s="13"/>
    </row>
    <row r="25" spans="1:10" s="153" customFormat="1" ht="15" x14ac:dyDescent="0.3">
      <c r="A25" s="219" t="s">
        <v>265</v>
      </c>
      <c r="B25" s="219"/>
      <c r="C25" s="219"/>
      <c r="D25" s="219"/>
      <c r="E25" s="219"/>
      <c r="F25" s="219"/>
      <c r="G25" s="241">
        <v>0</v>
      </c>
      <c r="H25" s="207"/>
      <c r="I25" s="207"/>
      <c r="J25" s="13"/>
    </row>
    <row r="26" spans="1:10" s="153" customFormat="1" x14ac:dyDescent="0.2">
      <c r="A26" s="207"/>
      <c r="B26" s="207"/>
      <c r="C26" s="207"/>
      <c r="D26" s="207"/>
      <c r="E26" s="207"/>
      <c r="F26" s="207"/>
      <c r="G26" s="207"/>
      <c r="H26" s="195"/>
      <c r="I26" s="195"/>
      <c r="J26" s="13"/>
    </row>
    <row r="27" spans="1:10" s="153" customFormat="1" ht="16.5" x14ac:dyDescent="0.35">
      <c r="A27" s="242" t="s">
        <v>266</v>
      </c>
      <c r="B27" s="242" t="s">
        <v>267</v>
      </c>
      <c r="C27" s="242"/>
      <c r="D27" s="226"/>
      <c r="E27" s="226"/>
      <c r="F27" s="212"/>
      <c r="G27" s="240"/>
      <c r="H27" s="210"/>
      <c r="I27" s="243"/>
      <c r="J27" s="48"/>
    </row>
    <row r="28" spans="1:10" s="40" customFormat="1" ht="15" x14ac:dyDescent="0.3">
      <c r="A28" s="242"/>
      <c r="B28" s="242"/>
      <c r="C28" s="531" t="s">
        <v>27</v>
      </c>
      <c r="D28" s="531"/>
      <c r="E28" s="531"/>
      <c r="F28" s="212"/>
      <c r="G28" s="244">
        <f>G29+G30</f>
        <v>201240.29</v>
      </c>
      <c r="H28" s="210"/>
      <c r="I28" s="243"/>
    </row>
    <row r="29" spans="1:10" s="40" customFormat="1" ht="18.75" x14ac:dyDescent="0.4">
      <c r="A29" s="245"/>
      <c r="B29" s="245"/>
      <c r="C29" s="246"/>
      <c r="D29" s="247"/>
      <c r="E29" s="248" t="s">
        <v>275</v>
      </c>
      <c r="F29" s="249" t="s">
        <v>6</v>
      </c>
      <c r="G29" s="250">
        <v>20000</v>
      </c>
      <c r="H29" s="210"/>
      <c r="I29" s="243"/>
    </row>
    <row r="30" spans="1:10" s="40" customFormat="1" ht="18.75" x14ac:dyDescent="0.4">
      <c r="A30" s="245"/>
      <c r="B30" s="245"/>
      <c r="C30" s="251"/>
      <c r="D30" s="247"/>
      <c r="E30" s="252"/>
      <c r="F30" s="249" t="s">
        <v>7</v>
      </c>
      <c r="G30" s="250">
        <v>181240.29</v>
      </c>
      <c r="H30" s="210"/>
      <c r="I30" s="243"/>
    </row>
    <row r="31" spans="1:10" s="40" customFormat="1" ht="20.25" customHeight="1" x14ac:dyDescent="0.4">
      <c r="A31" s="245"/>
      <c r="B31" s="253"/>
      <c r="C31" s="532" t="s">
        <v>276</v>
      </c>
      <c r="D31" s="532"/>
      <c r="E31" s="532"/>
      <c r="F31" s="532"/>
      <c r="G31" s="244">
        <f>G25</f>
        <v>0</v>
      </c>
      <c r="H31" s="210"/>
      <c r="I31" s="243"/>
    </row>
    <row r="32" spans="1:10" s="40" customFormat="1" ht="20.25" customHeight="1" x14ac:dyDescent="0.3">
      <c r="A32" s="254"/>
      <c r="B32" s="533" t="s">
        <v>339</v>
      </c>
      <c r="C32" s="533"/>
      <c r="D32" s="533"/>
      <c r="E32" s="533"/>
      <c r="F32" s="533"/>
      <c r="G32" s="255">
        <v>0</v>
      </c>
      <c r="H32" s="256"/>
      <c r="I32" s="256"/>
    </row>
    <row r="33" spans="1:10" s="40" customFormat="1" x14ac:dyDescent="0.2">
      <c r="A33" s="529"/>
      <c r="B33" s="529"/>
      <c r="C33" s="529"/>
      <c r="D33" s="529"/>
      <c r="E33" s="529"/>
      <c r="F33" s="529"/>
      <c r="G33" s="529"/>
      <c r="H33" s="529"/>
      <c r="I33" s="529"/>
    </row>
    <row r="34" spans="1:10" s="153" customFormat="1" x14ac:dyDescent="0.2">
      <c r="A34" s="529"/>
      <c r="B34" s="529"/>
      <c r="C34" s="529"/>
      <c r="D34" s="529"/>
      <c r="E34" s="529"/>
      <c r="F34" s="529"/>
      <c r="G34" s="529"/>
      <c r="H34" s="529"/>
      <c r="I34" s="529"/>
      <c r="J34" s="161"/>
    </row>
    <row r="35" spans="1:10" s="153" customFormat="1" ht="19.5" x14ac:dyDescent="0.4">
      <c r="A35" s="34" t="s">
        <v>268</v>
      </c>
      <c r="B35" s="34" t="s">
        <v>30</v>
      </c>
      <c r="C35" s="34"/>
      <c r="D35" s="56"/>
      <c r="E35" s="38"/>
      <c r="F35" s="3"/>
      <c r="G35" s="57"/>
      <c r="H35" s="50"/>
      <c r="I35" s="50"/>
      <c r="J35" s="161"/>
    </row>
    <row r="36" spans="1:10" s="153" customFormat="1" ht="18.75" x14ac:dyDescent="0.4">
      <c r="A36" s="34"/>
      <c r="B36" s="34"/>
      <c r="C36" s="34"/>
      <c r="D36" s="56"/>
      <c r="E36" s="13"/>
      <c r="F36" s="58" t="s">
        <v>105</v>
      </c>
      <c r="G36" s="154" t="s">
        <v>0</v>
      </c>
      <c r="H36" s="30"/>
      <c r="I36" s="60" t="s">
        <v>106</v>
      </c>
      <c r="J36" s="161"/>
    </row>
    <row r="37" spans="1:10" s="153" customFormat="1" ht="15" customHeight="1" x14ac:dyDescent="0.35">
      <c r="A37" s="162" t="s">
        <v>31</v>
      </c>
      <c r="B37" s="62"/>
      <c r="C37" s="2"/>
      <c r="D37" s="62"/>
      <c r="E37" s="38"/>
      <c r="F37" s="163">
        <v>0</v>
      </c>
      <c r="G37" s="163">
        <v>0</v>
      </c>
      <c r="H37" s="129"/>
      <c r="I37" s="64" t="s">
        <v>206</v>
      </c>
      <c r="J37" s="161"/>
    </row>
    <row r="38" spans="1:10" s="153" customFormat="1" ht="16.5" x14ac:dyDescent="0.35">
      <c r="A38" s="162" t="s">
        <v>107</v>
      </c>
      <c r="B38" s="62"/>
      <c r="C38" s="2"/>
      <c r="D38" s="65"/>
      <c r="E38" s="65"/>
      <c r="F38" s="163">
        <v>144056</v>
      </c>
      <c r="G38" s="163">
        <v>144056</v>
      </c>
      <c r="H38" s="129"/>
      <c r="I38" s="64">
        <f>G38/F38</f>
        <v>1</v>
      </c>
      <c r="J38" s="5"/>
    </row>
    <row r="39" spans="1:10" s="153" customFormat="1" ht="16.5" x14ac:dyDescent="0.35">
      <c r="A39" s="162" t="s">
        <v>108</v>
      </c>
      <c r="B39" s="62"/>
      <c r="C39" s="2"/>
      <c r="D39" s="65"/>
      <c r="E39" s="65"/>
      <c r="F39" s="163">
        <v>0</v>
      </c>
      <c r="G39" s="163">
        <v>0</v>
      </c>
      <c r="H39" s="129"/>
      <c r="I39" s="64" t="s">
        <v>206</v>
      </c>
      <c r="J39" s="5"/>
    </row>
    <row r="40" spans="1:10" s="153" customFormat="1" ht="16.5" x14ac:dyDescent="0.35">
      <c r="A40" s="162" t="s">
        <v>202</v>
      </c>
      <c r="B40" s="62"/>
      <c r="C40" s="2"/>
      <c r="D40" s="38"/>
      <c r="E40" s="38"/>
      <c r="F40" s="163">
        <v>115245</v>
      </c>
      <c r="G40" s="163">
        <v>115245</v>
      </c>
      <c r="H40" s="129"/>
      <c r="I40" s="64">
        <f>G40/F40</f>
        <v>1</v>
      </c>
      <c r="J40" s="5"/>
    </row>
    <row r="41" spans="1:10" s="153" customFormat="1" ht="16.5" x14ac:dyDescent="0.35">
      <c r="A41" s="162" t="s">
        <v>269</v>
      </c>
      <c r="B41" s="37"/>
      <c r="C41" s="37"/>
      <c r="D41" s="30"/>
      <c r="E41" s="30" t="s">
        <v>270</v>
      </c>
      <c r="F41" s="163">
        <v>0</v>
      </c>
      <c r="G41" s="163">
        <v>0</v>
      </c>
      <c r="H41" s="129"/>
      <c r="I41" s="164" t="s">
        <v>206</v>
      </c>
      <c r="J41" s="5"/>
    </row>
    <row r="42" spans="1:10" s="153" customFormat="1" x14ac:dyDescent="0.2">
      <c r="A42" s="530"/>
      <c r="B42" s="530"/>
      <c r="C42" s="530"/>
      <c r="D42" s="530"/>
      <c r="E42" s="530"/>
      <c r="F42" s="530"/>
      <c r="G42" s="530"/>
      <c r="H42" s="530"/>
      <c r="I42" s="530"/>
      <c r="J42" s="5"/>
    </row>
    <row r="43" spans="1:10" s="153" customFormat="1" x14ac:dyDescent="0.2">
      <c r="A43" s="152"/>
      <c r="B43" s="152"/>
      <c r="C43" s="152"/>
      <c r="D43" s="152"/>
      <c r="E43" s="152"/>
      <c r="F43" s="152"/>
      <c r="G43" s="152"/>
      <c r="H43" s="152"/>
      <c r="I43" s="152"/>
      <c r="J43" s="5"/>
    </row>
    <row r="44" spans="1:10" s="153" customFormat="1" ht="19.5" thickBot="1" x14ac:dyDescent="0.45">
      <c r="A44" s="34" t="s">
        <v>271</v>
      </c>
      <c r="B44" s="34" t="s">
        <v>12</v>
      </c>
      <c r="C44" s="36"/>
      <c r="D44" s="38"/>
      <c r="E44" s="38"/>
      <c r="F44" s="71"/>
      <c r="G44" s="72"/>
      <c r="H44" s="524" t="s">
        <v>109</v>
      </c>
      <c r="I44" s="525"/>
      <c r="J44" s="5"/>
    </row>
    <row r="45" spans="1:10" s="153" customFormat="1" ht="18" x14ac:dyDescent="0.35">
      <c r="A45" s="165"/>
      <c r="B45" s="166"/>
      <c r="C45" s="167"/>
      <c r="D45" s="166"/>
      <c r="E45" s="168" t="s">
        <v>290</v>
      </c>
      <c r="F45" s="169" t="s">
        <v>9</v>
      </c>
      <c r="G45" s="169" t="s">
        <v>10</v>
      </c>
      <c r="H45" s="170" t="s">
        <v>13</v>
      </c>
      <c r="I45" s="171" t="s">
        <v>110</v>
      </c>
      <c r="J45" s="5"/>
    </row>
    <row r="46" spans="1:10" s="153" customFormat="1" x14ac:dyDescent="0.2">
      <c r="A46" s="172"/>
      <c r="B46" s="173"/>
      <c r="C46" s="173"/>
      <c r="D46" s="173"/>
      <c r="E46" s="526"/>
      <c r="F46" s="527"/>
      <c r="G46" s="116"/>
      <c r="H46" s="117">
        <v>42004</v>
      </c>
      <c r="I46" s="174">
        <v>42004</v>
      </c>
      <c r="J46" s="5"/>
    </row>
    <row r="47" spans="1:10" s="153" customFormat="1" x14ac:dyDescent="0.2">
      <c r="A47" s="172"/>
      <c r="B47" s="173"/>
      <c r="C47" s="173"/>
      <c r="D47" s="173"/>
      <c r="E47" s="526"/>
      <c r="F47" s="527"/>
      <c r="G47" s="119"/>
      <c r="H47" s="119"/>
      <c r="I47" s="175"/>
      <c r="J47" s="5"/>
    </row>
    <row r="48" spans="1:10" s="153" customFormat="1" ht="13.5" thickBot="1" x14ac:dyDescent="0.25">
      <c r="A48" s="176"/>
      <c r="B48" s="177"/>
      <c r="C48" s="177"/>
      <c r="D48" s="177"/>
      <c r="E48" s="178"/>
      <c r="F48" s="179"/>
      <c r="G48" s="179"/>
      <c r="H48" s="179"/>
      <c r="I48" s="180"/>
      <c r="J48" s="5"/>
    </row>
    <row r="49" spans="1:10" s="153" customFormat="1" ht="13.5" thickTop="1" x14ac:dyDescent="0.2">
      <c r="A49" s="181"/>
      <c r="B49" s="74"/>
      <c r="C49" s="74" t="s">
        <v>6</v>
      </c>
      <c r="D49" s="74"/>
      <c r="E49" s="182">
        <v>0</v>
      </c>
      <c r="F49" s="183">
        <v>20000</v>
      </c>
      <c r="G49" s="75">
        <v>3544</v>
      </c>
      <c r="H49" s="75">
        <f>E49+F49-G49</f>
        <v>16456</v>
      </c>
      <c r="I49" s="184">
        <v>16456</v>
      </c>
      <c r="J49" s="5"/>
    </row>
    <row r="50" spans="1:10" s="153" customFormat="1" x14ac:dyDescent="0.2">
      <c r="A50" s="185"/>
      <c r="B50" s="77"/>
      <c r="C50" s="77" t="s">
        <v>8</v>
      </c>
      <c r="D50" s="77"/>
      <c r="E50" s="186">
        <v>83842.5</v>
      </c>
      <c r="F50" s="187">
        <v>51300</v>
      </c>
      <c r="G50" s="78">
        <v>23656</v>
      </c>
      <c r="H50" s="78">
        <f>E50+F50-G50</f>
        <v>111486.5</v>
      </c>
      <c r="I50" s="188">
        <v>109311.49</v>
      </c>
      <c r="J50" s="5"/>
    </row>
    <row r="51" spans="1:10" s="153" customFormat="1" x14ac:dyDescent="0.2">
      <c r="A51" s="185"/>
      <c r="B51" s="77"/>
      <c r="C51" s="77" t="s">
        <v>7</v>
      </c>
      <c r="D51" s="77"/>
      <c r="E51" s="186">
        <v>137598.27999999997</v>
      </c>
      <c r="F51" s="187">
        <v>47974.38</v>
      </c>
      <c r="G51" s="78">
        <v>0</v>
      </c>
      <c r="H51" s="78">
        <f>E51+F51-G51</f>
        <v>185572.65999999997</v>
      </c>
      <c r="I51" s="188">
        <v>185572.66</v>
      </c>
      <c r="J51" s="5"/>
    </row>
    <row r="52" spans="1:10" s="153" customFormat="1" x14ac:dyDescent="0.2">
      <c r="A52" s="185"/>
      <c r="B52" s="77"/>
      <c r="C52" s="77" t="s">
        <v>15</v>
      </c>
      <c r="D52" s="77"/>
      <c r="E52" s="186">
        <v>140956.09999999998</v>
      </c>
      <c r="F52" s="187">
        <v>144056</v>
      </c>
      <c r="G52" s="78">
        <v>115245</v>
      </c>
      <c r="H52" s="78">
        <f>E52+F52-G52</f>
        <v>169767.09999999998</v>
      </c>
      <c r="I52" s="188">
        <v>169767.1</v>
      </c>
      <c r="J52" s="5"/>
    </row>
    <row r="53" spans="1:10" s="153" customFormat="1" ht="18.75" thickBot="1" x14ac:dyDescent="0.4">
      <c r="A53" s="189" t="s">
        <v>2</v>
      </c>
      <c r="B53" s="190"/>
      <c r="C53" s="190"/>
      <c r="D53" s="190"/>
      <c r="E53" s="191">
        <f>E49+E50+E51+E52</f>
        <v>362396.87999999995</v>
      </c>
      <c r="F53" s="192">
        <f>F49+F50+F51+F52</f>
        <v>263330.38</v>
      </c>
      <c r="G53" s="193">
        <f>G49+G50+G51+G52</f>
        <v>142445</v>
      </c>
      <c r="H53" s="193">
        <f>H49+H50+H51+H52</f>
        <v>483282.25999999995</v>
      </c>
      <c r="I53" s="194">
        <f>I49+I50+I51+I52</f>
        <v>481107.25</v>
      </c>
      <c r="J53" s="5"/>
    </row>
    <row r="54" spans="1:10" ht="18" x14ac:dyDescent="0.35">
      <c r="A54" s="79"/>
      <c r="B54" s="68"/>
      <c r="C54" s="68"/>
      <c r="D54" s="38"/>
      <c r="E54" s="38"/>
      <c r="F54" s="71"/>
      <c r="G54" s="72"/>
      <c r="H54" s="80"/>
      <c r="I54" s="80"/>
    </row>
    <row r="55" spans="1:10" ht="18" x14ac:dyDescent="0.35">
      <c r="A55" s="79"/>
      <c r="B55" s="68"/>
      <c r="C55" s="68"/>
      <c r="D55" s="38"/>
      <c r="E55" s="38"/>
      <c r="F55" s="71"/>
      <c r="G55" s="81"/>
      <c r="H55" s="82"/>
      <c r="I55" s="82"/>
    </row>
    <row r="56" spans="1:10" ht="18" x14ac:dyDescent="0.35">
      <c r="A56" s="83"/>
      <c r="B56" s="84"/>
      <c r="C56" s="84"/>
      <c r="D56" s="85"/>
      <c r="E56" s="85"/>
      <c r="F56" s="82"/>
      <c r="G56" s="82"/>
      <c r="H56" s="82"/>
      <c r="I56" s="82"/>
    </row>
    <row r="57" spans="1:10" x14ac:dyDescent="0.2">
      <c r="A57" s="86"/>
      <c r="B57" s="86"/>
      <c r="C57" s="86"/>
      <c r="D57" s="86"/>
      <c r="E57" s="86"/>
      <c r="F57" s="86"/>
      <c r="G57" s="86"/>
      <c r="H57" s="86"/>
      <c r="I57" s="86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</sheetData>
  <mergeCells count="15">
    <mergeCell ref="E5:I5"/>
    <mergeCell ref="A2:D2"/>
    <mergeCell ref="E2:I2"/>
    <mergeCell ref="E4:I4"/>
    <mergeCell ref="E3:I3"/>
    <mergeCell ref="H44:I44"/>
    <mergeCell ref="F46:F47"/>
    <mergeCell ref="E7:I7"/>
    <mergeCell ref="H12:I12"/>
    <mergeCell ref="A42:I42"/>
    <mergeCell ref="A33:I34"/>
    <mergeCell ref="E46:E47"/>
    <mergeCell ref="C28:E28"/>
    <mergeCell ref="C31:F31"/>
    <mergeCell ref="B32:F32"/>
  </mergeCells>
  <phoneticPr fontId="10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59999389629810485"/>
  </sheetPr>
  <dimension ref="A1:J58"/>
  <sheetViews>
    <sheetView topLeftCell="A10" zoomScaleNormal="100" workbookViewId="0">
      <selection activeCell="B36" sqref="B36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7.285156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25</v>
      </c>
      <c r="B1" s="485"/>
      <c r="C1" s="485"/>
      <c r="D1" s="485"/>
      <c r="E1" s="486"/>
      <c r="F1" s="26"/>
    </row>
    <row r="2" spans="1:10" ht="19.5" x14ac:dyDescent="0.4">
      <c r="A2" s="534" t="s">
        <v>98</v>
      </c>
      <c r="B2" s="534"/>
      <c r="C2" s="534"/>
      <c r="D2" s="534"/>
      <c r="E2" s="540" t="s">
        <v>189</v>
      </c>
      <c r="F2" s="540"/>
      <c r="G2" s="540"/>
      <c r="H2" s="540"/>
      <c r="I2" s="540"/>
    </row>
    <row r="3" spans="1:10" ht="9.75" customHeight="1" x14ac:dyDescent="0.4">
      <c r="A3" s="15"/>
      <c r="B3" s="15"/>
      <c r="C3" s="15"/>
      <c r="D3" s="15"/>
      <c r="E3" s="528" t="s">
        <v>99</v>
      </c>
      <c r="F3" s="528"/>
      <c r="G3" s="528"/>
      <c r="H3" s="528"/>
      <c r="I3" s="528"/>
    </row>
    <row r="4" spans="1:10" ht="15.75" x14ac:dyDescent="0.25">
      <c r="A4" s="17" t="s">
        <v>26</v>
      </c>
      <c r="E4" s="538" t="s">
        <v>190</v>
      </c>
      <c r="F4" s="538"/>
      <c r="G4" s="538"/>
      <c r="H4" s="538"/>
      <c r="I4" s="538"/>
    </row>
    <row r="5" spans="1:10" ht="9.75" customHeight="1" x14ac:dyDescent="0.25">
      <c r="A5" s="17"/>
      <c r="E5" s="528" t="s">
        <v>99</v>
      </c>
      <c r="F5" s="528"/>
      <c r="G5" s="528"/>
      <c r="H5" s="528"/>
      <c r="I5" s="528"/>
    </row>
    <row r="6" spans="1:10" ht="19.5" x14ac:dyDescent="0.4">
      <c r="A6" s="18" t="s">
        <v>24</v>
      </c>
      <c r="E6" s="19" t="s">
        <v>191</v>
      </c>
      <c r="F6" s="20"/>
      <c r="G6" s="21" t="s">
        <v>36</v>
      </c>
      <c r="H6" s="22">
        <v>1304</v>
      </c>
    </row>
    <row r="7" spans="1:10" ht="8.25" customHeight="1" x14ac:dyDescent="0.4">
      <c r="A7" s="18"/>
      <c r="E7" s="528" t="s">
        <v>100</v>
      </c>
      <c r="F7" s="528"/>
      <c r="G7" s="528"/>
      <c r="H7" s="528"/>
      <c r="I7" s="528"/>
    </row>
    <row r="8" spans="1:10" ht="3.75" customHeight="1" x14ac:dyDescent="0.4">
      <c r="A8" s="18"/>
      <c r="E8" s="23"/>
      <c r="F8" s="23"/>
      <c r="G8" s="23"/>
      <c r="H8" s="21"/>
      <c r="I8" s="23"/>
    </row>
    <row r="9" spans="1:10" ht="35.2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4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24" t="s">
        <v>253</v>
      </c>
      <c r="I12" s="525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5"/>
      <c r="I13" s="156"/>
      <c r="J13" s="26"/>
    </row>
    <row r="14" spans="1:10" s="40" customFormat="1" ht="18.75" x14ac:dyDescent="0.4">
      <c r="A14" s="34" t="s">
        <v>264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1791000</v>
      </c>
      <c r="F15" s="128">
        <v>1402000</v>
      </c>
      <c r="G15" s="6">
        <f>H15+I15</f>
        <v>13312524.18</v>
      </c>
      <c r="H15" s="127">
        <v>13312524.18</v>
      </c>
      <c r="I15" s="127">
        <v>0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1791000</v>
      </c>
      <c r="F17" s="128">
        <v>13351504</v>
      </c>
      <c r="G17" s="6">
        <f>H17+I17</f>
        <v>13357581.449999999</v>
      </c>
      <c r="H17" s="127">
        <v>13357581.449999999</v>
      </c>
      <c r="I17" s="127">
        <v>0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7" t="s">
        <v>101</v>
      </c>
      <c r="D21" s="41"/>
      <c r="E21" s="41"/>
      <c r="F21" s="41"/>
      <c r="G21" s="158">
        <f>H21+I21</f>
        <v>0</v>
      </c>
      <c r="H21" s="159">
        <v>0</v>
      </c>
      <c r="I21" s="159">
        <v>0</v>
      </c>
      <c r="J21" s="42"/>
    </row>
    <row r="22" spans="1:10" s="153" customFormat="1" ht="18" x14ac:dyDescent="0.35">
      <c r="A22" s="41"/>
      <c r="B22" s="41"/>
      <c r="C22" s="157"/>
      <c r="D22" s="41"/>
      <c r="E22" s="41"/>
      <c r="F22" s="41"/>
      <c r="G22" s="158"/>
      <c r="H22" s="159"/>
      <c r="I22" s="159"/>
      <c r="J22" s="42"/>
    </row>
    <row r="23" spans="1:10" s="153" customFormat="1" ht="19.5" x14ac:dyDescent="0.4">
      <c r="A23" s="238" t="s">
        <v>102</v>
      </c>
      <c r="B23" s="238"/>
      <c r="C23" s="239"/>
      <c r="D23" s="238"/>
      <c r="E23" s="238"/>
      <c r="F23" s="238"/>
      <c r="G23" s="240">
        <f>G17-G15-G21</f>
        <v>45057.269999999553</v>
      </c>
      <c r="H23" s="240">
        <f>H17-H15-H21</f>
        <v>45057.269999999553</v>
      </c>
      <c r="I23" s="240">
        <f>I17-I15-I21</f>
        <v>0</v>
      </c>
      <c r="J23" s="160"/>
    </row>
    <row r="24" spans="1:10" s="153" customFormat="1" ht="15" x14ac:dyDescent="0.3">
      <c r="A24" s="219" t="s">
        <v>274</v>
      </c>
      <c r="B24" s="219"/>
      <c r="C24" s="219"/>
      <c r="D24" s="219"/>
      <c r="E24" s="219"/>
      <c r="F24" s="219"/>
      <c r="G24" s="241">
        <f>G23-G25</f>
        <v>45057.269999999553</v>
      </c>
      <c r="H24" s="207"/>
      <c r="I24" s="207"/>
      <c r="J24" s="13"/>
    </row>
    <row r="25" spans="1:10" s="153" customFormat="1" ht="15" x14ac:dyDescent="0.3">
      <c r="A25" s="219" t="s">
        <v>265</v>
      </c>
      <c r="B25" s="219"/>
      <c r="C25" s="219"/>
      <c r="D25" s="219"/>
      <c r="E25" s="219"/>
      <c r="F25" s="219"/>
      <c r="G25" s="241">
        <v>0</v>
      </c>
      <c r="H25" s="207"/>
      <c r="I25" s="207"/>
      <c r="J25" s="13"/>
    </row>
    <row r="26" spans="1:10" s="153" customFormat="1" x14ac:dyDescent="0.2">
      <c r="A26" s="207"/>
      <c r="B26" s="207"/>
      <c r="C26" s="207"/>
      <c r="D26" s="207"/>
      <c r="E26" s="207"/>
      <c r="F26" s="207"/>
      <c r="G26" s="207"/>
      <c r="H26" s="195"/>
      <c r="I26" s="195"/>
      <c r="J26" s="13"/>
    </row>
    <row r="27" spans="1:10" s="153" customFormat="1" ht="16.5" x14ac:dyDescent="0.35">
      <c r="A27" s="242" t="s">
        <v>266</v>
      </c>
      <c r="B27" s="242" t="s">
        <v>267</v>
      </c>
      <c r="C27" s="242"/>
      <c r="D27" s="226"/>
      <c r="E27" s="226"/>
      <c r="F27" s="212"/>
      <c r="G27" s="240"/>
      <c r="H27" s="210"/>
      <c r="I27" s="243"/>
      <c r="J27" s="48"/>
    </row>
    <row r="28" spans="1:10" s="40" customFormat="1" ht="15" x14ac:dyDescent="0.3">
      <c r="A28" s="242"/>
      <c r="B28" s="242"/>
      <c r="C28" s="531" t="s">
        <v>27</v>
      </c>
      <c r="D28" s="531"/>
      <c r="E28" s="531"/>
      <c r="F28" s="212"/>
      <c r="G28" s="244">
        <f>G29+G30</f>
        <v>45057.27</v>
      </c>
      <c r="H28" s="210"/>
      <c r="I28" s="243"/>
    </row>
    <row r="29" spans="1:10" s="40" customFormat="1" ht="18.75" x14ac:dyDescent="0.4">
      <c r="A29" s="245"/>
      <c r="B29" s="245"/>
      <c r="C29" s="246"/>
      <c r="D29" s="247"/>
      <c r="E29" s="248" t="s">
        <v>275</v>
      </c>
      <c r="F29" s="249" t="s">
        <v>6</v>
      </c>
      <c r="G29" s="250">
        <v>0</v>
      </c>
      <c r="H29" s="210"/>
      <c r="I29" s="243"/>
    </row>
    <row r="30" spans="1:10" s="40" customFormat="1" ht="18.75" x14ac:dyDescent="0.4">
      <c r="A30" s="245"/>
      <c r="B30" s="245"/>
      <c r="C30" s="251"/>
      <c r="D30" s="247"/>
      <c r="E30" s="252"/>
      <c r="F30" s="249" t="s">
        <v>7</v>
      </c>
      <c r="G30" s="250">
        <v>45057.27</v>
      </c>
      <c r="H30" s="210"/>
      <c r="I30" s="243"/>
    </row>
    <row r="31" spans="1:10" s="40" customFormat="1" ht="20.25" customHeight="1" x14ac:dyDescent="0.4">
      <c r="A31" s="245"/>
      <c r="B31" s="253"/>
      <c r="C31" s="532" t="s">
        <v>276</v>
      </c>
      <c r="D31" s="532"/>
      <c r="E31" s="532"/>
      <c r="F31" s="532"/>
      <c r="G31" s="244">
        <f>G25</f>
        <v>0</v>
      </c>
      <c r="H31" s="210"/>
      <c r="I31" s="243"/>
    </row>
    <row r="32" spans="1:10" s="40" customFormat="1" ht="20.25" customHeight="1" x14ac:dyDescent="0.3">
      <c r="A32" s="254"/>
      <c r="B32" s="533" t="s">
        <v>339</v>
      </c>
      <c r="C32" s="533"/>
      <c r="D32" s="533"/>
      <c r="E32" s="533"/>
      <c r="F32" s="533"/>
      <c r="G32" s="255">
        <v>0</v>
      </c>
      <c r="H32" s="256"/>
      <c r="I32" s="256"/>
    </row>
    <row r="33" spans="1:10" s="40" customFormat="1" x14ac:dyDescent="0.2">
      <c r="A33" s="529"/>
      <c r="B33" s="529"/>
      <c r="C33" s="529"/>
      <c r="D33" s="529"/>
      <c r="E33" s="529"/>
      <c r="F33" s="529"/>
      <c r="G33" s="529"/>
      <c r="H33" s="529"/>
      <c r="I33" s="529"/>
    </row>
    <row r="34" spans="1:10" s="153" customFormat="1" x14ac:dyDescent="0.2">
      <c r="A34" s="529"/>
      <c r="B34" s="529"/>
      <c r="C34" s="529"/>
      <c r="D34" s="529"/>
      <c r="E34" s="529"/>
      <c r="F34" s="529"/>
      <c r="G34" s="529"/>
      <c r="H34" s="529"/>
      <c r="I34" s="529"/>
      <c r="J34" s="161"/>
    </row>
    <row r="35" spans="1:10" s="153" customFormat="1" ht="19.5" x14ac:dyDescent="0.4">
      <c r="A35" s="34" t="s">
        <v>268</v>
      </c>
      <c r="B35" s="34" t="s">
        <v>30</v>
      </c>
      <c r="C35" s="34"/>
      <c r="D35" s="56"/>
      <c r="E35" s="38"/>
      <c r="F35" s="3"/>
      <c r="G35" s="57"/>
      <c r="H35" s="50"/>
      <c r="I35" s="50"/>
      <c r="J35" s="161"/>
    </row>
    <row r="36" spans="1:10" s="153" customFormat="1" ht="18.75" x14ac:dyDescent="0.4">
      <c r="A36" s="34"/>
      <c r="B36" s="34"/>
      <c r="C36" s="34"/>
      <c r="D36" s="56"/>
      <c r="E36" s="13"/>
      <c r="F36" s="58" t="s">
        <v>105</v>
      </c>
      <c r="G36" s="154" t="s">
        <v>0</v>
      </c>
      <c r="H36" s="30"/>
      <c r="I36" s="60" t="s">
        <v>106</v>
      </c>
      <c r="J36" s="161"/>
    </row>
    <row r="37" spans="1:10" s="153" customFormat="1" ht="15" customHeight="1" x14ac:dyDescent="0.35">
      <c r="A37" s="162" t="s">
        <v>31</v>
      </c>
      <c r="B37" s="62"/>
      <c r="C37" s="2"/>
      <c r="D37" s="62"/>
      <c r="E37" s="38"/>
      <c r="F37" s="163">
        <v>0</v>
      </c>
      <c r="G37" s="163">
        <v>0</v>
      </c>
      <c r="H37" s="129"/>
      <c r="I37" s="64" t="s">
        <v>206</v>
      </c>
      <c r="J37" s="161"/>
    </row>
    <row r="38" spans="1:10" s="153" customFormat="1" ht="16.5" x14ac:dyDescent="0.35">
      <c r="A38" s="162" t="s">
        <v>107</v>
      </c>
      <c r="B38" s="62"/>
      <c r="C38" s="2"/>
      <c r="D38" s="65"/>
      <c r="E38" s="65"/>
      <c r="F38" s="163">
        <v>45639</v>
      </c>
      <c r="G38" s="163">
        <v>45639</v>
      </c>
      <c r="H38" s="129"/>
      <c r="I38" s="64">
        <f>G38/F38</f>
        <v>1</v>
      </c>
      <c r="J38" s="5"/>
    </row>
    <row r="39" spans="1:10" s="153" customFormat="1" ht="16.5" x14ac:dyDescent="0.35">
      <c r="A39" s="162" t="s">
        <v>108</v>
      </c>
      <c r="B39" s="62"/>
      <c r="C39" s="2"/>
      <c r="D39" s="65"/>
      <c r="E39" s="65"/>
      <c r="F39" s="163">
        <v>0</v>
      </c>
      <c r="G39" s="163">
        <v>0</v>
      </c>
      <c r="H39" s="129"/>
      <c r="I39" s="64" t="s">
        <v>206</v>
      </c>
      <c r="J39" s="5"/>
    </row>
    <row r="40" spans="1:10" s="153" customFormat="1" ht="16.5" x14ac:dyDescent="0.35">
      <c r="A40" s="162" t="s">
        <v>202</v>
      </c>
      <c r="B40" s="62"/>
      <c r="C40" s="2"/>
      <c r="D40" s="38"/>
      <c r="E40" s="38"/>
      <c r="F40" s="163">
        <v>36639</v>
      </c>
      <c r="G40" s="163">
        <v>36639</v>
      </c>
      <c r="H40" s="129"/>
      <c r="I40" s="64">
        <f>G40/F40</f>
        <v>1</v>
      </c>
      <c r="J40" s="5"/>
    </row>
    <row r="41" spans="1:10" s="153" customFormat="1" ht="16.5" x14ac:dyDescent="0.35">
      <c r="A41" s="162" t="s">
        <v>269</v>
      </c>
      <c r="B41" s="37"/>
      <c r="C41" s="37"/>
      <c r="D41" s="30"/>
      <c r="E41" s="30" t="s">
        <v>270</v>
      </c>
      <c r="F41" s="163">
        <v>0</v>
      </c>
      <c r="G41" s="163">
        <v>0</v>
      </c>
      <c r="H41" s="129"/>
      <c r="I41" s="164" t="s">
        <v>206</v>
      </c>
      <c r="J41" s="5"/>
    </row>
    <row r="42" spans="1:10" s="153" customFormat="1" x14ac:dyDescent="0.2">
      <c r="A42" s="530"/>
      <c r="B42" s="530"/>
      <c r="C42" s="530"/>
      <c r="D42" s="530"/>
      <c r="E42" s="530"/>
      <c r="F42" s="530"/>
      <c r="G42" s="530"/>
      <c r="H42" s="530"/>
      <c r="I42" s="530"/>
      <c r="J42" s="5"/>
    </row>
    <row r="43" spans="1:10" s="153" customFormat="1" x14ac:dyDescent="0.2">
      <c r="A43" s="152"/>
      <c r="B43" s="152"/>
      <c r="C43" s="152"/>
      <c r="D43" s="152"/>
      <c r="E43" s="152"/>
      <c r="F43" s="152"/>
      <c r="G43" s="152"/>
      <c r="H43" s="152"/>
      <c r="I43" s="152"/>
      <c r="J43" s="5"/>
    </row>
    <row r="44" spans="1:10" s="153" customFormat="1" ht="19.5" thickBot="1" x14ac:dyDescent="0.45">
      <c r="A44" s="34" t="s">
        <v>271</v>
      </c>
      <c r="B44" s="34" t="s">
        <v>12</v>
      </c>
      <c r="C44" s="36"/>
      <c r="D44" s="38"/>
      <c r="E44" s="38"/>
      <c r="F44" s="71"/>
      <c r="G44" s="72"/>
      <c r="H44" s="524" t="s">
        <v>109</v>
      </c>
      <c r="I44" s="525"/>
      <c r="J44" s="5"/>
    </row>
    <row r="45" spans="1:10" s="153" customFormat="1" ht="18" x14ac:dyDescent="0.35">
      <c r="A45" s="165"/>
      <c r="B45" s="166"/>
      <c r="C45" s="167"/>
      <c r="D45" s="166"/>
      <c r="E45" s="168" t="s">
        <v>290</v>
      </c>
      <c r="F45" s="169" t="s">
        <v>9</v>
      </c>
      <c r="G45" s="169" t="s">
        <v>10</v>
      </c>
      <c r="H45" s="170" t="s">
        <v>13</v>
      </c>
      <c r="I45" s="171" t="s">
        <v>110</v>
      </c>
      <c r="J45" s="5"/>
    </row>
    <row r="46" spans="1:10" s="153" customFormat="1" x14ac:dyDescent="0.2">
      <c r="A46" s="172"/>
      <c r="B46" s="173"/>
      <c r="C46" s="173"/>
      <c r="D46" s="173"/>
      <c r="E46" s="526"/>
      <c r="F46" s="527"/>
      <c r="G46" s="116"/>
      <c r="H46" s="117">
        <v>42004</v>
      </c>
      <c r="I46" s="174">
        <v>42004</v>
      </c>
      <c r="J46" s="5"/>
    </row>
    <row r="47" spans="1:10" s="153" customFormat="1" x14ac:dyDescent="0.2">
      <c r="A47" s="172"/>
      <c r="B47" s="173"/>
      <c r="C47" s="173"/>
      <c r="D47" s="173"/>
      <c r="E47" s="526"/>
      <c r="F47" s="527"/>
      <c r="G47" s="119"/>
      <c r="H47" s="119"/>
      <c r="I47" s="175"/>
      <c r="J47" s="5"/>
    </row>
    <row r="48" spans="1:10" s="153" customFormat="1" ht="13.5" thickBot="1" x14ac:dyDescent="0.25">
      <c r="A48" s="176"/>
      <c r="B48" s="177"/>
      <c r="C48" s="177"/>
      <c r="D48" s="177"/>
      <c r="E48" s="178"/>
      <c r="F48" s="179"/>
      <c r="G48" s="179"/>
      <c r="H48" s="179"/>
      <c r="I48" s="180"/>
      <c r="J48" s="5"/>
    </row>
    <row r="49" spans="1:10" s="153" customFormat="1" ht="13.5" thickTop="1" x14ac:dyDescent="0.2">
      <c r="A49" s="181"/>
      <c r="B49" s="74"/>
      <c r="C49" s="74" t="s">
        <v>6</v>
      </c>
      <c r="D49" s="74"/>
      <c r="E49" s="182">
        <v>70630</v>
      </c>
      <c r="F49" s="183">
        <v>0</v>
      </c>
      <c r="G49" s="75">
        <v>0</v>
      </c>
      <c r="H49" s="75">
        <f>E49+F49-G49</f>
        <v>70630</v>
      </c>
      <c r="I49" s="184">
        <f>H49</f>
        <v>70630</v>
      </c>
      <c r="J49" s="5"/>
    </row>
    <row r="50" spans="1:10" s="153" customFormat="1" x14ac:dyDescent="0.2">
      <c r="A50" s="185"/>
      <c r="B50" s="77"/>
      <c r="C50" s="77" t="s">
        <v>8</v>
      </c>
      <c r="D50" s="77"/>
      <c r="E50" s="186">
        <v>105090.67000000001</v>
      </c>
      <c r="F50" s="187">
        <v>83498</v>
      </c>
      <c r="G50" s="78">
        <v>113543</v>
      </c>
      <c r="H50" s="78">
        <f>E50+F50-G50</f>
        <v>75045.670000000013</v>
      </c>
      <c r="I50" s="188">
        <v>82668.44</v>
      </c>
      <c r="J50" s="5"/>
    </row>
    <row r="51" spans="1:10" s="153" customFormat="1" x14ac:dyDescent="0.2">
      <c r="A51" s="185"/>
      <c r="B51" s="77"/>
      <c r="C51" s="77" t="s">
        <v>7</v>
      </c>
      <c r="D51" s="77"/>
      <c r="E51" s="186">
        <v>141151.66</v>
      </c>
      <c r="F51" s="187">
        <v>23316.55</v>
      </c>
      <c r="G51" s="78">
        <v>15000</v>
      </c>
      <c r="H51" s="78">
        <f>E51+F51-G51</f>
        <v>149468.21</v>
      </c>
      <c r="I51" s="188">
        <f t="shared" ref="I51:I52" si="0">H51</f>
        <v>149468.21</v>
      </c>
      <c r="J51" s="5"/>
    </row>
    <row r="52" spans="1:10" s="153" customFormat="1" x14ac:dyDescent="0.2">
      <c r="A52" s="185"/>
      <c r="B52" s="77"/>
      <c r="C52" s="77" t="s">
        <v>15</v>
      </c>
      <c r="D52" s="77"/>
      <c r="E52" s="186">
        <v>154261.6</v>
      </c>
      <c r="F52" s="187">
        <v>45639</v>
      </c>
      <c r="G52" s="78">
        <v>80894</v>
      </c>
      <c r="H52" s="78">
        <f>E52+F52-G52</f>
        <v>119006.6</v>
      </c>
      <c r="I52" s="188">
        <f t="shared" si="0"/>
        <v>119006.6</v>
      </c>
      <c r="J52" s="5"/>
    </row>
    <row r="53" spans="1:10" s="153" customFormat="1" ht="18.75" thickBot="1" x14ac:dyDescent="0.4">
      <c r="A53" s="189" t="s">
        <v>2</v>
      </c>
      <c r="B53" s="190"/>
      <c r="C53" s="190"/>
      <c r="D53" s="190"/>
      <c r="E53" s="191">
        <f>E49+E50+E51+E52</f>
        <v>471133.93000000005</v>
      </c>
      <c r="F53" s="192">
        <f>F49+F50+F51+F52</f>
        <v>152453.54999999999</v>
      </c>
      <c r="G53" s="193">
        <f>G49+G50+G51+G52</f>
        <v>209437</v>
      </c>
      <c r="H53" s="193">
        <f>H49+H50+H51+H52</f>
        <v>414150.48</v>
      </c>
      <c r="I53" s="194">
        <f>I49+I50+I51+I52</f>
        <v>421773.25</v>
      </c>
      <c r="J53" s="5"/>
    </row>
    <row r="54" spans="1:10" ht="18" x14ac:dyDescent="0.35">
      <c r="A54" s="79"/>
      <c r="B54" s="68"/>
      <c r="C54" s="68"/>
      <c r="D54" s="38"/>
      <c r="E54" s="38"/>
      <c r="F54" s="71"/>
      <c r="G54" s="72"/>
      <c r="H54" s="80"/>
      <c r="I54" s="80"/>
    </row>
    <row r="55" spans="1:10" ht="18" x14ac:dyDescent="0.35">
      <c r="A55" s="79"/>
      <c r="B55" s="68"/>
      <c r="C55" s="68"/>
      <c r="D55" s="38"/>
      <c r="E55" s="38"/>
      <c r="F55" s="71"/>
      <c r="G55" s="81"/>
      <c r="H55" s="82"/>
      <c r="I55" s="82"/>
    </row>
    <row r="56" spans="1:10" ht="18" x14ac:dyDescent="0.35">
      <c r="A56" s="83"/>
      <c r="B56" s="84"/>
      <c r="C56" s="84"/>
      <c r="D56" s="85"/>
      <c r="E56" s="85"/>
      <c r="F56" s="82"/>
      <c r="G56" s="82"/>
      <c r="H56" s="82"/>
      <c r="I56" s="82"/>
    </row>
    <row r="57" spans="1:10" x14ac:dyDescent="0.2">
      <c r="A57" s="86"/>
      <c r="B57" s="86"/>
      <c r="C57" s="86"/>
      <c r="D57" s="86"/>
      <c r="E57" s="86"/>
      <c r="F57" s="86"/>
      <c r="G57" s="86"/>
      <c r="H57" s="86"/>
      <c r="I57" s="86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</sheetData>
  <mergeCells count="15">
    <mergeCell ref="A42:I42"/>
    <mergeCell ref="H44:I44"/>
    <mergeCell ref="F46:F47"/>
    <mergeCell ref="A2:D2"/>
    <mergeCell ref="E2:I2"/>
    <mergeCell ref="E4:I4"/>
    <mergeCell ref="H12:I12"/>
    <mergeCell ref="E3:I3"/>
    <mergeCell ref="E5:I5"/>
    <mergeCell ref="E7:I7"/>
    <mergeCell ref="A33:I34"/>
    <mergeCell ref="E46:E47"/>
    <mergeCell ref="C28:E28"/>
    <mergeCell ref="C31:F31"/>
    <mergeCell ref="B32:F32"/>
  </mergeCells>
  <phoneticPr fontId="10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5">
    <tabColor theme="3" tint="0.59999389629810485"/>
  </sheetPr>
  <dimension ref="A1:J58"/>
  <sheetViews>
    <sheetView topLeftCell="A16" zoomScaleNormal="100" workbookViewId="0">
      <selection activeCell="B36" sqref="B36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7.285156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25</v>
      </c>
      <c r="B1" s="485"/>
      <c r="C1" s="485"/>
      <c r="D1" s="485"/>
      <c r="E1" s="486"/>
      <c r="F1" s="26"/>
    </row>
    <row r="2" spans="1:10" ht="19.5" x14ac:dyDescent="0.4">
      <c r="A2" s="534" t="s">
        <v>98</v>
      </c>
      <c r="B2" s="534"/>
      <c r="C2" s="534"/>
      <c r="D2" s="534"/>
      <c r="E2" s="540" t="s">
        <v>97</v>
      </c>
      <c r="F2" s="540"/>
      <c r="G2" s="540"/>
      <c r="H2" s="540"/>
      <c r="I2" s="540"/>
    </row>
    <row r="3" spans="1:10" ht="9.75" customHeight="1" x14ac:dyDescent="0.4">
      <c r="A3" s="15"/>
      <c r="B3" s="15"/>
      <c r="C3" s="15"/>
      <c r="D3" s="15"/>
      <c r="E3" s="528" t="s">
        <v>99</v>
      </c>
      <c r="F3" s="528"/>
      <c r="G3" s="528"/>
      <c r="H3" s="528"/>
      <c r="I3" s="528"/>
    </row>
    <row r="4" spans="1:10" ht="15.75" x14ac:dyDescent="0.25">
      <c r="A4" s="17" t="s">
        <v>26</v>
      </c>
      <c r="E4" s="538" t="s">
        <v>242</v>
      </c>
      <c r="F4" s="538"/>
      <c r="G4" s="538"/>
      <c r="H4" s="538"/>
      <c r="I4" s="538"/>
    </row>
    <row r="5" spans="1:10" ht="9.75" customHeight="1" x14ac:dyDescent="0.25">
      <c r="A5" s="17"/>
      <c r="E5" s="528" t="s">
        <v>99</v>
      </c>
      <c r="F5" s="528"/>
      <c r="G5" s="528"/>
      <c r="H5" s="528"/>
      <c r="I5" s="528"/>
    </row>
    <row r="6" spans="1:10" ht="19.5" x14ac:dyDescent="0.4">
      <c r="A6" s="18" t="s">
        <v>24</v>
      </c>
      <c r="E6" s="19" t="s">
        <v>192</v>
      </c>
      <c r="F6" s="20"/>
      <c r="G6" s="21" t="s">
        <v>36</v>
      </c>
      <c r="H6" s="22">
        <v>1350</v>
      </c>
    </row>
    <row r="7" spans="1:10" ht="7.5" customHeight="1" x14ac:dyDescent="0.4">
      <c r="A7" s="18"/>
      <c r="E7" s="528" t="s">
        <v>100</v>
      </c>
      <c r="F7" s="528"/>
      <c r="G7" s="528"/>
      <c r="H7" s="528"/>
      <c r="I7" s="528"/>
    </row>
    <row r="8" spans="1:10" ht="3.75" customHeight="1" x14ac:dyDescent="0.4">
      <c r="A8" s="18"/>
      <c r="E8" s="23"/>
      <c r="F8" s="23"/>
      <c r="G8" s="23"/>
      <c r="H8" s="21"/>
      <c r="I8" s="23"/>
    </row>
    <row r="9" spans="1:10" ht="43.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4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24" t="s">
        <v>253</v>
      </c>
      <c r="I12" s="525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5"/>
      <c r="I13" s="156"/>
      <c r="J13" s="26"/>
    </row>
    <row r="14" spans="1:10" s="40" customFormat="1" ht="18.75" x14ac:dyDescent="0.4">
      <c r="A14" s="34" t="s">
        <v>264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8413000</v>
      </c>
      <c r="F15" s="128">
        <v>21450397.43</v>
      </c>
      <c r="G15" s="6">
        <f>H15+I15</f>
        <v>21574324.919999998</v>
      </c>
      <c r="H15" s="127">
        <v>21233477.149999999</v>
      </c>
      <c r="I15" s="127">
        <v>340847.77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8413000</v>
      </c>
      <c r="F17" s="128">
        <v>21363867.43</v>
      </c>
      <c r="G17" s="6">
        <f>H17+I17</f>
        <v>21675529.82</v>
      </c>
      <c r="H17" s="127">
        <v>20984202.82</v>
      </c>
      <c r="I17" s="127">
        <v>691327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7" t="s">
        <v>101</v>
      </c>
      <c r="D21" s="41"/>
      <c r="E21" s="41"/>
      <c r="F21" s="41"/>
      <c r="G21" s="158">
        <f>H21+I21</f>
        <v>1080</v>
      </c>
      <c r="H21" s="159">
        <v>1080</v>
      </c>
      <c r="I21" s="159">
        <v>0</v>
      </c>
      <c r="J21" s="42"/>
    </row>
    <row r="22" spans="1:10" s="153" customFormat="1" ht="18" x14ac:dyDescent="0.35">
      <c r="A22" s="41"/>
      <c r="B22" s="41"/>
      <c r="C22" s="157"/>
      <c r="D22" s="41"/>
      <c r="E22" s="41"/>
      <c r="F22" s="41"/>
      <c r="G22" s="158"/>
      <c r="H22" s="159"/>
      <c r="I22" s="159"/>
      <c r="J22" s="42"/>
    </row>
    <row r="23" spans="1:10" s="153" customFormat="1" ht="19.5" x14ac:dyDescent="0.4">
      <c r="A23" s="238" t="s">
        <v>102</v>
      </c>
      <c r="B23" s="238"/>
      <c r="C23" s="239"/>
      <c r="D23" s="238"/>
      <c r="E23" s="238"/>
      <c r="F23" s="238"/>
      <c r="G23" s="240">
        <f>G17-G15-G21</f>
        <v>100124.90000000224</v>
      </c>
      <c r="H23" s="240">
        <f>H17-H15-H21</f>
        <v>-250354.32999999821</v>
      </c>
      <c r="I23" s="240">
        <f>I17-I15-I21</f>
        <v>350479.23</v>
      </c>
      <c r="J23" s="160"/>
    </row>
    <row r="24" spans="1:10" s="153" customFormat="1" ht="15" x14ac:dyDescent="0.3">
      <c r="A24" s="219" t="s">
        <v>274</v>
      </c>
      <c r="B24" s="219"/>
      <c r="C24" s="219"/>
      <c r="D24" s="219"/>
      <c r="E24" s="219"/>
      <c r="F24" s="219"/>
      <c r="G24" s="241">
        <f>G23-G25</f>
        <v>100124.90000000224</v>
      </c>
      <c r="H24" s="207"/>
      <c r="I24" s="207"/>
      <c r="J24" s="13"/>
    </row>
    <row r="25" spans="1:10" s="153" customFormat="1" ht="15" x14ac:dyDescent="0.3">
      <c r="A25" s="219" t="s">
        <v>265</v>
      </c>
      <c r="B25" s="219"/>
      <c r="C25" s="219"/>
      <c r="D25" s="219"/>
      <c r="E25" s="219"/>
      <c r="F25" s="219"/>
      <c r="G25" s="241">
        <v>0</v>
      </c>
      <c r="H25" s="207"/>
      <c r="I25" s="207"/>
      <c r="J25" s="13"/>
    </row>
    <row r="26" spans="1:10" s="153" customFormat="1" x14ac:dyDescent="0.2">
      <c r="A26" s="207"/>
      <c r="B26" s="207"/>
      <c r="C26" s="207"/>
      <c r="D26" s="207"/>
      <c r="E26" s="207"/>
      <c r="F26" s="207"/>
      <c r="G26" s="207"/>
      <c r="H26" s="195"/>
      <c r="I26" s="195"/>
      <c r="J26" s="13"/>
    </row>
    <row r="27" spans="1:10" s="153" customFormat="1" ht="16.5" x14ac:dyDescent="0.35">
      <c r="A27" s="242" t="s">
        <v>266</v>
      </c>
      <c r="B27" s="242" t="s">
        <v>267</v>
      </c>
      <c r="C27" s="242"/>
      <c r="D27" s="226"/>
      <c r="E27" s="226"/>
      <c r="F27" s="212"/>
      <c r="G27" s="240"/>
      <c r="H27" s="210"/>
      <c r="I27" s="243"/>
      <c r="J27" s="48"/>
    </row>
    <row r="28" spans="1:10" s="40" customFormat="1" ht="15" x14ac:dyDescent="0.3">
      <c r="A28" s="242"/>
      <c r="B28" s="242"/>
      <c r="C28" s="531" t="s">
        <v>27</v>
      </c>
      <c r="D28" s="531"/>
      <c r="E28" s="531"/>
      <c r="F28" s="212"/>
      <c r="G28" s="244">
        <f>G29+G30</f>
        <v>100124.9</v>
      </c>
      <c r="H28" s="210"/>
      <c r="I28" s="243"/>
    </row>
    <row r="29" spans="1:10" s="40" customFormat="1" ht="18.75" x14ac:dyDescent="0.4">
      <c r="A29" s="245"/>
      <c r="B29" s="245"/>
      <c r="C29" s="246"/>
      <c r="D29" s="247"/>
      <c r="E29" s="248" t="s">
        <v>275</v>
      </c>
      <c r="F29" s="249" t="s">
        <v>6</v>
      </c>
      <c r="G29" s="250">
        <v>1000</v>
      </c>
      <c r="H29" s="210"/>
      <c r="I29" s="243"/>
    </row>
    <row r="30" spans="1:10" s="40" customFormat="1" ht="18.75" x14ac:dyDescent="0.4">
      <c r="A30" s="245"/>
      <c r="B30" s="245"/>
      <c r="C30" s="251"/>
      <c r="D30" s="247"/>
      <c r="E30" s="252"/>
      <c r="F30" s="249" t="s">
        <v>7</v>
      </c>
      <c r="G30" s="250">
        <v>99124.9</v>
      </c>
      <c r="H30" s="210"/>
      <c r="I30" s="243"/>
    </row>
    <row r="31" spans="1:10" s="40" customFormat="1" ht="20.25" customHeight="1" x14ac:dyDescent="0.4">
      <c r="A31" s="245"/>
      <c r="B31" s="253"/>
      <c r="C31" s="532" t="s">
        <v>276</v>
      </c>
      <c r="D31" s="532"/>
      <c r="E31" s="532"/>
      <c r="F31" s="532"/>
      <c r="G31" s="244">
        <f>G25</f>
        <v>0</v>
      </c>
      <c r="H31" s="210"/>
      <c r="I31" s="243"/>
    </row>
    <row r="32" spans="1:10" s="40" customFormat="1" ht="20.25" customHeight="1" x14ac:dyDescent="0.3">
      <c r="A32" s="254"/>
      <c r="B32" s="533" t="s">
        <v>339</v>
      </c>
      <c r="C32" s="533"/>
      <c r="D32" s="533"/>
      <c r="E32" s="533"/>
      <c r="F32" s="533"/>
      <c r="G32" s="255">
        <v>0</v>
      </c>
      <c r="H32" s="256"/>
      <c r="I32" s="256"/>
    </row>
    <row r="33" spans="1:10" s="40" customFormat="1" x14ac:dyDescent="0.2">
      <c r="A33" s="529"/>
      <c r="B33" s="529"/>
      <c r="C33" s="529"/>
      <c r="D33" s="529"/>
      <c r="E33" s="529"/>
      <c r="F33" s="529"/>
      <c r="G33" s="529"/>
      <c r="H33" s="529"/>
      <c r="I33" s="529"/>
    </row>
    <row r="34" spans="1:10" s="153" customFormat="1" x14ac:dyDescent="0.2">
      <c r="A34" s="529"/>
      <c r="B34" s="529"/>
      <c r="C34" s="529"/>
      <c r="D34" s="529"/>
      <c r="E34" s="529"/>
      <c r="F34" s="529"/>
      <c r="G34" s="529"/>
      <c r="H34" s="529"/>
      <c r="I34" s="529"/>
      <c r="J34" s="161"/>
    </row>
    <row r="35" spans="1:10" s="153" customFormat="1" ht="19.5" x14ac:dyDescent="0.4">
      <c r="A35" s="34" t="s">
        <v>268</v>
      </c>
      <c r="B35" s="34" t="s">
        <v>30</v>
      </c>
      <c r="C35" s="34"/>
      <c r="D35" s="56"/>
      <c r="E35" s="38"/>
      <c r="F35" s="3"/>
      <c r="G35" s="57"/>
      <c r="H35" s="50"/>
      <c r="I35" s="50"/>
      <c r="J35" s="161"/>
    </row>
    <row r="36" spans="1:10" s="153" customFormat="1" ht="18.75" x14ac:dyDescent="0.4">
      <c r="A36" s="34"/>
      <c r="B36" s="34"/>
      <c r="C36" s="34"/>
      <c r="D36" s="56"/>
      <c r="E36" s="13"/>
      <c r="F36" s="58" t="s">
        <v>105</v>
      </c>
      <c r="G36" s="154" t="s">
        <v>0</v>
      </c>
      <c r="H36" s="30"/>
      <c r="I36" s="60" t="s">
        <v>106</v>
      </c>
      <c r="J36" s="161"/>
    </row>
    <row r="37" spans="1:10" s="153" customFormat="1" ht="15" customHeight="1" x14ac:dyDescent="0.35">
      <c r="A37" s="162" t="s">
        <v>31</v>
      </c>
      <c r="B37" s="62"/>
      <c r="C37" s="2"/>
      <c r="D37" s="62"/>
      <c r="E37" s="38"/>
      <c r="F37" s="163">
        <v>700000</v>
      </c>
      <c r="G37" s="163">
        <v>578247</v>
      </c>
      <c r="H37" s="129"/>
      <c r="I37" s="64">
        <f>G37/F37</f>
        <v>0.82606714285714289</v>
      </c>
      <c r="J37" s="161"/>
    </row>
    <row r="38" spans="1:10" s="153" customFormat="1" ht="16.5" x14ac:dyDescent="0.35">
      <c r="A38" s="162" t="s">
        <v>107</v>
      </c>
      <c r="B38" s="62"/>
      <c r="C38" s="2"/>
      <c r="D38" s="65"/>
      <c r="E38" s="65"/>
      <c r="F38" s="163">
        <v>465994</v>
      </c>
      <c r="G38" s="163">
        <v>465994.09</v>
      </c>
      <c r="H38" s="129"/>
      <c r="I38" s="64">
        <f>G38/F38</f>
        <v>1.000000193135534</v>
      </c>
      <c r="J38" s="5"/>
    </row>
    <row r="39" spans="1:10" s="153" customFormat="1" ht="16.5" x14ac:dyDescent="0.35">
      <c r="A39" s="162" t="s">
        <v>108</v>
      </c>
      <c r="B39" s="62"/>
      <c r="C39" s="2"/>
      <c r="D39" s="65"/>
      <c r="E39" s="65"/>
      <c r="F39" s="163">
        <v>100820</v>
      </c>
      <c r="G39" s="163">
        <v>100820</v>
      </c>
      <c r="H39" s="129"/>
      <c r="I39" s="64">
        <f>G39/F39</f>
        <v>1</v>
      </c>
      <c r="J39" s="5"/>
    </row>
    <row r="40" spans="1:10" s="153" customFormat="1" ht="16.5" x14ac:dyDescent="0.35">
      <c r="A40" s="162" t="s">
        <v>202</v>
      </c>
      <c r="B40" s="62"/>
      <c r="C40" s="2"/>
      <c r="D40" s="38"/>
      <c r="E40" s="38"/>
      <c r="F40" s="163">
        <v>374994</v>
      </c>
      <c r="G40" s="163">
        <v>374994</v>
      </c>
      <c r="H40" s="129"/>
      <c r="I40" s="64">
        <f>G40/F40</f>
        <v>1</v>
      </c>
      <c r="J40" s="5"/>
    </row>
    <row r="41" spans="1:10" s="153" customFormat="1" ht="16.5" x14ac:dyDescent="0.35">
      <c r="A41" s="162" t="s">
        <v>269</v>
      </c>
      <c r="B41" s="37"/>
      <c r="C41" s="37"/>
      <c r="D41" s="30"/>
      <c r="E41" s="30" t="s">
        <v>270</v>
      </c>
      <c r="F41" s="163">
        <v>0</v>
      </c>
      <c r="G41" s="163">
        <v>0</v>
      </c>
      <c r="H41" s="129"/>
      <c r="I41" s="164" t="s">
        <v>206</v>
      </c>
      <c r="J41" s="5"/>
    </row>
    <row r="42" spans="1:10" s="153" customFormat="1" x14ac:dyDescent="0.2">
      <c r="A42" s="539" t="s">
        <v>324</v>
      </c>
      <c r="B42" s="530"/>
      <c r="C42" s="530"/>
      <c r="D42" s="530"/>
      <c r="E42" s="530"/>
      <c r="F42" s="530"/>
      <c r="G42" s="530"/>
      <c r="H42" s="530"/>
      <c r="I42" s="530"/>
      <c r="J42" s="5"/>
    </row>
    <row r="43" spans="1:10" s="153" customFormat="1" x14ac:dyDescent="0.2">
      <c r="A43" s="152"/>
      <c r="B43" s="152"/>
      <c r="C43" s="152"/>
      <c r="D43" s="152"/>
      <c r="E43" s="152"/>
      <c r="F43" s="152"/>
      <c r="G43" s="152"/>
      <c r="H43" s="152"/>
      <c r="I43" s="152"/>
      <c r="J43" s="5"/>
    </row>
    <row r="44" spans="1:10" s="153" customFormat="1" ht="19.5" thickBot="1" x14ac:dyDescent="0.45">
      <c r="A44" s="34" t="s">
        <v>271</v>
      </c>
      <c r="B44" s="34" t="s">
        <v>12</v>
      </c>
      <c r="C44" s="36"/>
      <c r="D44" s="38"/>
      <c r="E44" s="38"/>
      <c r="F44" s="71"/>
      <c r="G44" s="72"/>
      <c r="H44" s="524" t="s">
        <v>109</v>
      </c>
      <c r="I44" s="525"/>
      <c r="J44" s="5"/>
    </row>
    <row r="45" spans="1:10" s="153" customFormat="1" ht="18" x14ac:dyDescent="0.35">
      <c r="A45" s="165"/>
      <c r="B45" s="166"/>
      <c r="C45" s="167"/>
      <c r="D45" s="166"/>
      <c r="E45" s="168" t="s">
        <v>290</v>
      </c>
      <c r="F45" s="169" t="s">
        <v>9</v>
      </c>
      <c r="G45" s="169" t="s">
        <v>10</v>
      </c>
      <c r="H45" s="170" t="s">
        <v>13</v>
      </c>
      <c r="I45" s="171" t="s">
        <v>110</v>
      </c>
      <c r="J45" s="5"/>
    </row>
    <row r="46" spans="1:10" s="153" customFormat="1" x14ac:dyDescent="0.2">
      <c r="A46" s="172"/>
      <c r="B46" s="173"/>
      <c r="C46" s="173"/>
      <c r="D46" s="173"/>
      <c r="E46" s="526"/>
      <c r="F46" s="527"/>
      <c r="G46" s="116"/>
      <c r="H46" s="117">
        <v>42004</v>
      </c>
      <c r="I46" s="174">
        <v>42004</v>
      </c>
      <c r="J46" s="5"/>
    </row>
    <row r="47" spans="1:10" s="153" customFormat="1" x14ac:dyDescent="0.2">
      <c r="A47" s="172"/>
      <c r="B47" s="173"/>
      <c r="C47" s="173"/>
      <c r="D47" s="173"/>
      <c r="E47" s="526"/>
      <c r="F47" s="527"/>
      <c r="G47" s="119"/>
      <c r="H47" s="119"/>
      <c r="I47" s="175"/>
      <c r="J47" s="5"/>
    </row>
    <row r="48" spans="1:10" s="153" customFormat="1" ht="13.5" thickBot="1" x14ac:dyDescent="0.25">
      <c r="A48" s="176"/>
      <c r="B48" s="177"/>
      <c r="C48" s="177"/>
      <c r="D48" s="177"/>
      <c r="E48" s="178"/>
      <c r="F48" s="179"/>
      <c r="G48" s="179"/>
      <c r="H48" s="179"/>
      <c r="I48" s="180"/>
      <c r="J48" s="5"/>
    </row>
    <row r="49" spans="1:10" s="153" customFormat="1" ht="13.5" thickTop="1" x14ac:dyDescent="0.2">
      <c r="A49" s="181"/>
      <c r="B49" s="74"/>
      <c r="C49" s="74" t="s">
        <v>6</v>
      </c>
      <c r="D49" s="74"/>
      <c r="E49" s="182">
        <v>60155</v>
      </c>
      <c r="F49" s="183">
        <v>15000</v>
      </c>
      <c r="G49" s="75">
        <v>5464</v>
      </c>
      <c r="H49" s="75">
        <f>E49+F49-G49</f>
        <v>69691</v>
      </c>
      <c r="I49" s="184">
        <f>H49</f>
        <v>69691</v>
      </c>
      <c r="J49" s="5"/>
    </row>
    <row r="50" spans="1:10" s="153" customFormat="1" x14ac:dyDescent="0.2">
      <c r="A50" s="185"/>
      <c r="B50" s="77"/>
      <c r="C50" s="77" t="s">
        <v>8</v>
      </c>
      <c r="D50" s="77"/>
      <c r="E50" s="186">
        <v>77155.75</v>
      </c>
      <c r="F50" s="187">
        <v>81378</v>
      </c>
      <c r="G50" s="78">
        <v>101724</v>
      </c>
      <c r="H50" s="78">
        <f>E50+F50-G50</f>
        <v>56809.75</v>
      </c>
      <c r="I50" s="188">
        <v>90149.99</v>
      </c>
      <c r="J50" s="5"/>
    </row>
    <row r="51" spans="1:10" s="153" customFormat="1" x14ac:dyDescent="0.2">
      <c r="A51" s="185"/>
      <c r="B51" s="77"/>
      <c r="C51" s="77" t="s">
        <v>7</v>
      </c>
      <c r="D51" s="77"/>
      <c r="E51" s="186">
        <v>210068.66999999998</v>
      </c>
      <c r="F51" s="187">
        <f>270015.13+82738</f>
        <v>352753.13</v>
      </c>
      <c r="G51" s="78">
        <v>289758.62</v>
      </c>
      <c r="H51" s="78">
        <f>E51+F51-G51</f>
        <v>273063.18000000005</v>
      </c>
      <c r="I51" s="188">
        <f t="shared" ref="I51" si="0">H51</f>
        <v>273063.18000000005</v>
      </c>
      <c r="J51" s="5"/>
    </row>
    <row r="52" spans="1:10" s="153" customFormat="1" x14ac:dyDescent="0.2">
      <c r="A52" s="185"/>
      <c r="B52" s="77"/>
      <c r="C52" s="77" t="s">
        <v>15</v>
      </c>
      <c r="D52" s="77"/>
      <c r="E52" s="186">
        <v>685050.24</v>
      </c>
      <c r="F52" s="187">
        <v>918504.09</v>
      </c>
      <c r="G52" s="78">
        <v>1107638</v>
      </c>
      <c r="H52" s="78">
        <f>E52+F52-G52</f>
        <v>495916.33000000007</v>
      </c>
      <c r="I52" s="188">
        <v>178275.3</v>
      </c>
      <c r="J52" s="5"/>
    </row>
    <row r="53" spans="1:10" s="153" customFormat="1" ht="18.75" thickBot="1" x14ac:dyDescent="0.4">
      <c r="A53" s="189" t="s">
        <v>2</v>
      </c>
      <c r="B53" s="190"/>
      <c r="C53" s="190"/>
      <c r="D53" s="190"/>
      <c r="E53" s="191">
        <f>E49+E50+E51+E52</f>
        <v>1032429.6599999999</v>
      </c>
      <c r="F53" s="192">
        <f>F49+F50+F51+F52</f>
        <v>1367635.22</v>
      </c>
      <c r="G53" s="193">
        <f>G49+G50+G51+G52</f>
        <v>1504584.62</v>
      </c>
      <c r="H53" s="193">
        <f>H49+H50+H51+H52</f>
        <v>895480.26000000013</v>
      </c>
      <c r="I53" s="194">
        <f>I49+I50+I51+I52</f>
        <v>611179.47</v>
      </c>
      <c r="J53" s="5"/>
    </row>
    <row r="54" spans="1:10" ht="18.75" hidden="1" thickTop="1" x14ac:dyDescent="0.35">
      <c r="A54" s="79"/>
      <c r="B54" s="68"/>
      <c r="C54" s="68"/>
      <c r="D54" s="38"/>
      <c r="E54" s="38"/>
      <c r="F54" s="71"/>
      <c r="G54" s="72"/>
      <c r="H54" s="80"/>
      <c r="I54" s="80"/>
    </row>
    <row r="55" spans="1:10" ht="18" hidden="1" x14ac:dyDescent="0.35">
      <c r="A55" s="79"/>
      <c r="B55" s="68"/>
      <c r="C55" s="68"/>
      <c r="D55" s="38"/>
      <c r="E55" s="38"/>
      <c r="F55" s="71"/>
      <c r="G55" s="81"/>
      <c r="H55" s="82"/>
      <c r="I55" s="82"/>
    </row>
    <row r="56" spans="1:10" ht="18" hidden="1" x14ac:dyDescent="0.35">
      <c r="A56" s="83"/>
      <c r="B56" s="84"/>
      <c r="C56" s="84"/>
      <c r="D56" s="85"/>
      <c r="E56" s="85"/>
      <c r="F56" s="82"/>
      <c r="G56" s="82"/>
      <c r="H56" s="82"/>
      <c r="I56" s="82"/>
    </row>
    <row r="57" spans="1:10" hidden="1" x14ac:dyDescent="0.2">
      <c r="A57" s="86"/>
      <c r="B57" s="86"/>
      <c r="C57" s="86"/>
      <c r="D57" s="86"/>
      <c r="E57" s="86"/>
      <c r="F57" s="86"/>
      <c r="G57" s="86"/>
      <c r="H57" s="86"/>
      <c r="I57" s="86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</sheetData>
  <mergeCells count="15">
    <mergeCell ref="E5:I5"/>
    <mergeCell ref="A2:D2"/>
    <mergeCell ref="E2:I2"/>
    <mergeCell ref="E4:I4"/>
    <mergeCell ref="E3:I3"/>
    <mergeCell ref="F46:F47"/>
    <mergeCell ref="E7:I7"/>
    <mergeCell ref="H12:I12"/>
    <mergeCell ref="A42:I42"/>
    <mergeCell ref="H44:I44"/>
    <mergeCell ref="A33:I34"/>
    <mergeCell ref="E46:E47"/>
    <mergeCell ref="C28:E28"/>
    <mergeCell ref="C31:F31"/>
    <mergeCell ref="B32:F32"/>
  </mergeCells>
  <phoneticPr fontId="10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3" tint="0.59999389629810485"/>
  </sheetPr>
  <dimension ref="A1:J58"/>
  <sheetViews>
    <sheetView topLeftCell="A13" zoomScaleNormal="100" workbookViewId="0">
      <selection activeCell="B36" sqref="B36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7.285156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25</v>
      </c>
      <c r="B1" s="485"/>
      <c r="C1" s="485"/>
      <c r="D1" s="485"/>
      <c r="E1" s="486"/>
      <c r="F1" s="26"/>
    </row>
    <row r="2" spans="1:10" ht="19.5" x14ac:dyDescent="0.4">
      <c r="A2" s="534" t="s">
        <v>98</v>
      </c>
      <c r="B2" s="534"/>
      <c r="C2" s="534"/>
      <c r="D2" s="534"/>
      <c r="E2" s="540" t="s">
        <v>193</v>
      </c>
      <c r="F2" s="540"/>
      <c r="G2" s="540"/>
      <c r="H2" s="540"/>
      <c r="I2" s="540"/>
    </row>
    <row r="3" spans="1:10" ht="9.75" customHeight="1" x14ac:dyDescent="0.4">
      <c r="A3" s="15"/>
      <c r="B3" s="15"/>
      <c r="C3" s="15"/>
      <c r="D3" s="15"/>
      <c r="E3" s="528" t="s">
        <v>99</v>
      </c>
      <c r="F3" s="528"/>
      <c r="G3" s="528"/>
      <c r="H3" s="528"/>
      <c r="I3" s="528"/>
    </row>
    <row r="4" spans="1:10" ht="15.75" x14ac:dyDescent="0.25">
      <c r="A4" s="17" t="s">
        <v>26</v>
      </c>
      <c r="E4" s="538" t="s">
        <v>194</v>
      </c>
      <c r="F4" s="538"/>
      <c r="G4" s="538"/>
      <c r="H4" s="538"/>
      <c r="I4" s="538"/>
    </row>
    <row r="5" spans="1:10" ht="9.75" customHeight="1" x14ac:dyDescent="0.25">
      <c r="A5" s="17"/>
      <c r="E5" s="528" t="s">
        <v>99</v>
      </c>
      <c r="F5" s="528"/>
      <c r="G5" s="528"/>
      <c r="H5" s="528"/>
      <c r="I5" s="528"/>
    </row>
    <row r="6" spans="1:10" ht="19.5" x14ac:dyDescent="0.4">
      <c r="A6" s="18" t="s">
        <v>24</v>
      </c>
      <c r="E6" s="19" t="s">
        <v>195</v>
      </c>
      <c r="F6" s="20"/>
      <c r="G6" s="21" t="s">
        <v>36</v>
      </c>
      <c r="H6" s="22">
        <v>1351</v>
      </c>
    </row>
    <row r="7" spans="1:10" ht="7.5" customHeight="1" x14ac:dyDescent="0.4">
      <c r="A7" s="18"/>
      <c r="E7" s="528" t="s">
        <v>100</v>
      </c>
      <c r="F7" s="528"/>
      <c r="G7" s="528"/>
      <c r="H7" s="528"/>
      <c r="I7" s="528"/>
    </row>
    <row r="8" spans="1:10" ht="3.75" customHeight="1" x14ac:dyDescent="0.4">
      <c r="A8" s="18"/>
      <c r="E8" s="23"/>
      <c r="F8" s="23"/>
      <c r="G8" s="23"/>
      <c r="H8" s="21"/>
      <c r="I8" s="23"/>
    </row>
    <row r="9" spans="1:10" ht="40.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4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24" t="s">
        <v>253</v>
      </c>
      <c r="I12" s="525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5"/>
      <c r="I13" s="156"/>
      <c r="J13" s="26"/>
    </row>
    <row r="14" spans="1:10" s="40" customFormat="1" ht="18.75" x14ac:dyDescent="0.4">
      <c r="A14" s="34" t="s">
        <v>264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1287000</v>
      </c>
      <c r="F15" s="128">
        <v>5701169.0300000003</v>
      </c>
      <c r="G15" s="6">
        <f>H15+I15</f>
        <v>5701169.0300000003</v>
      </c>
      <c r="H15" s="127">
        <v>5616773.5</v>
      </c>
      <c r="I15" s="127">
        <v>84395.53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1338000</v>
      </c>
      <c r="F17" s="128">
        <v>5897652.7000000002</v>
      </c>
      <c r="G17" s="6">
        <f>H17+I17</f>
        <v>5897652.7000000002</v>
      </c>
      <c r="H17" s="127">
        <v>5767327.7000000002</v>
      </c>
      <c r="I17" s="127">
        <v>130325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7" t="s">
        <v>101</v>
      </c>
      <c r="D21" s="41"/>
      <c r="E21" s="41"/>
      <c r="F21" s="41"/>
      <c r="G21" s="158">
        <f>H21+I21</f>
        <v>0</v>
      </c>
      <c r="H21" s="159">
        <v>0</v>
      </c>
      <c r="I21" s="159">
        <v>0</v>
      </c>
      <c r="J21" s="42"/>
    </row>
    <row r="22" spans="1:10" s="153" customFormat="1" ht="18" x14ac:dyDescent="0.35">
      <c r="A22" s="41"/>
      <c r="B22" s="41"/>
      <c r="C22" s="157"/>
      <c r="D22" s="41"/>
      <c r="E22" s="41"/>
      <c r="F22" s="41"/>
      <c r="G22" s="158"/>
      <c r="H22" s="159"/>
      <c r="I22" s="159"/>
      <c r="J22" s="42"/>
    </row>
    <row r="23" spans="1:10" s="153" customFormat="1" ht="19.5" x14ac:dyDescent="0.4">
      <c r="A23" s="238" t="s">
        <v>102</v>
      </c>
      <c r="B23" s="238"/>
      <c r="C23" s="239"/>
      <c r="D23" s="238"/>
      <c r="E23" s="238"/>
      <c r="F23" s="238"/>
      <c r="G23" s="240">
        <f>G17-G15-G21</f>
        <v>196483.66999999993</v>
      </c>
      <c r="H23" s="240">
        <f>H17-H15-H21</f>
        <v>150554.20000000019</v>
      </c>
      <c r="I23" s="240">
        <f>I17-I15-I21</f>
        <v>45929.47</v>
      </c>
      <c r="J23" s="160"/>
    </row>
    <row r="24" spans="1:10" s="153" customFormat="1" ht="15" x14ac:dyDescent="0.3">
      <c r="A24" s="219" t="s">
        <v>274</v>
      </c>
      <c r="B24" s="219"/>
      <c r="C24" s="219"/>
      <c r="D24" s="219"/>
      <c r="E24" s="219"/>
      <c r="F24" s="219"/>
      <c r="G24" s="241">
        <f>G23-G25</f>
        <v>196483.66999999993</v>
      </c>
      <c r="H24" s="207"/>
      <c r="I24" s="207"/>
      <c r="J24" s="13"/>
    </row>
    <row r="25" spans="1:10" s="153" customFormat="1" ht="15" x14ac:dyDescent="0.3">
      <c r="A25" s="219" t="s">
        <v>265</v>
      </c>
      <c r="B25" s="219"/>
      <c r="C25" s="219"/>
      <c r="D25" s="219"/>
      <c r="E25" s="219"/>
      <c r="F25" s="219"/>
      <c r="G25" s="241">
        <v>0</v>
      </c>
      <c r="H25" s="207"/>
      <c r="I25" s="207"/>
      <c r="J25" s="13"/>
    </row>
    <row r="26" spans="1:10" s="153" customFormat="1" x14ac:dyDescent="0.2">
      <c r="A26" s="207"/>
      <c r="B26" s="207"/>
      <c r="C26" s="207"/>
      <c r="D26" s="207"/>
      <c r="E26" s="207"/>
      <c r="F26" s="207"/>
      <c r="G26" s="207"/>
      <c r="H26" s="195"/>
      <c r="I26" s="195"/>
      <c r="J26" s="13"/>
    </row>
    <row r="27" spans="1:10" s="153" customFormat="1" ht="16.5" x14ac:dyDescent="0.35">
      <c r="A27" s="242" t="s">
        <v>266</v>
      </c>
      <c r="B27" s="242" t="s">
        <v>267</v>
      </c>
      <c r="C27" s="242"/>
      <c r="D27" s="226"/>
      <c r="E27" s="226"/>
      <c r="F27" s="212"/>
      <c r="G27" s="240"/>
      <c r="H27" s="210"/>
      <c r="I27" s="243"/>
      <c r="J27" s="48"/>
    </row>
    <row r="28" spans="1:10" s="40" customFormat="1" ht="15" x14ac:dyDescent="0.3">
      <c r="A28" s="242"/>
      <c r="B28" s="242"/>
      <c r="C28" s="531" t="s">
        <v>27</v>
      </c>
      <c r="D28" s="531"/>
      <c r="E28" s="531"/>
      <c r="F28" s="212"/>
      <c r="G28" s="244">
        <f>G29+G30</f>
        <v>196483.67</v>
      </c>
      <c r="H28" s="210"/>
      <c r="I28" s="243"/>
    </row>
    <row r="29" spans="1:10" s="40" customFormat="1" ht="18.75" x14ac:dyDescent="0.4">
      <c r="A29" s="245"/>
      <c r="B29" s="245"/>
      <c r="C29" s="246"/>
      <c r="D29" s="247"/>
      <c r="E29" s="248" t="s">
        <v>275</v>
      </c>
      <c r="F29" s="249" t="s">
        <v>6</v>
      </c>
      <c r="G29" s="250">
        <v>10000</v>
      </c>
      <c r="H29" s="210"/>
      <c r="I29" s="243"/>
    </row>
    <row r="30" spans="1:10" s="40" customFormat="1" ht="18.75" x14ac:dyDescent="0.4">
      <c r="A30" s="245"/>
      <c r="B30" s="245"/>
      <c r="C30" s="251"/>
      <c r="D30" s="247"/>
      <c r="E30" s="252"/>
      <c r="F30" s="249" t="s">
        <v>7</v>
      </c>
      <c r="G30" s="250">
        <v>186483.67</v>
      </c>
      <c r="H30" s="210"/>
      <c r="I30" s="243"/>
    </row>
    <row r="31" spans="1:10" s="40" customFormat="1" ht="20.25" customHeight="1" x14ac:dyDescent="0.4">
      <c r="A31" s="245"/>
      <c r="B31" s="253"/>
      <c r="C31" s="532" t="s">
        <v>276</v>
      </c>
      <c r="D31" s="532"/>
      <c r="E31" s="532"/>
      <c r="F31" s="532"/>
      <c r="G31" s="244">
        <f>G25</f>
        <v>0</v>
      </c>
      <c r="H31" s="210"/>
      <c r="I31" s="243"/>
    </row>
    <row r="32" spans="1:10" s="40" customFormat="1" ht="20.25" customHeight="1" x14ac:dyDescent="0.3">
      <c r="A32" s="254"/>
      <c r="B32" s="533" t="s">
        <v>339</v>
      </c>
      <c r="C32" s="533"/>
      <c r="D32" s="533"/>
      <c r="E32" s="533"/>
      <c r="F32" s="533"/>
      <c r="G32" s="255">
        <v>0</v>
      </c>
      <c r="H32" s="256"/>
      <c r="I32" s="256"/>
    </row>
    <row r="33" spans="1:10" s="40" customFormat="1" x14ac:dyDescent="0.2">
      <c r="A33" s="529"/>
      <c r="B33" s="529"/>
      <c r="C33" s="529"/>
      <c r="D33" s="529"/>
      <c r="E33" s="529"/>
      <c r="F33" s="529"/>
      <c r="G33" s="529"/>
      <c r="H33" s="529"/>
      <c r="I33" s="529"/>
    </row>
    <row r="34" spans="1:10" s="153" customFormat="1" x14ac:dyDescent="0.2">
      <c r="A34" s="529"/>
      <c r="B34" s="529"/>
      <c r="C34" s="529"/>
      <c r="D34" s="529"/>
      <c r="E34" s="529"/>
      <c r="F34" s="529"/>
      <c r="G34" s="529"/>
      <c r="H34" s="529"/>
      <c r="I34" s="529"/>
      <c r="J34" s="161"/>
    </row>
    <row r="35" spans="1:10" s="153" customFormat="1" ht="19.5" x14ac:dyDescent="0.4">
      <c r="A35" s="34" t="s">
        <v>268</v>
      </c>
      <c r="B35" s="34" t="s">
        <v>30</v>
      </c>
      <c r="C35" s="34"/>
      <c r="D35" s="56"/>
      <c r="E35" s="38"/>
      <c r="F35" s="3"/>
      <c r="G35" s="57"/>
      <c r="H35" s="50"/>
      <c r="I35" s="50"/>
      <c r="J35" s="161"/>
    </row>
    <row r="36" spans="1:10" s="153" customFormat="1" ht="18.75" x14ac:dyDescent="0.4">
      <c r="A36" s="34"/>
      <c r="B36" s="34"/>
      <c r="C36" s="34"/>
      <c r="D36" s="56"/>
      <c r="E36" s="13"/>
      <c r="F36" s="58" t="s">
        <v>105</v>
      </c>
      <c r="G36" s="154" t="s">
        <v>0</v>
      </c>
      <c r="H36" s="30"/>
      <c r="I36" s="60" t="s">
        <v>106</v>
      </c>
      <c r="J36" s="161"/>
    </row>
    <row r="37" spans="1:10" s="153" customFormat="1" ht="15" customHeight="1" x14ac:dyDescent="0.35">
      <c r="A37" s="162" t="s">
        <v>31</v>
      </c>
      <c r="B37" s="62"/>
      <c r="C37" s="2"/>
      <c r="D37" s="62"/>
      <c r="E37" s="38"/>
      <c r="F37" s="163">
        <v>150000</v>
      </c>
      <c r="G37" s="163">
        <v>87377</v>
      </c>
      <c r="H37" s="129"/>
      <c r="I37" s="64">
        <f>G37/F37</f>
        <v>0.58251333333333333</v>
      </c>
      <c r="J37" s="161"/>
    </row>
    <row r="38" spans="1:10" s="153" customFormat="1" ht="16.5" x14ac:dyDescent="0.35">
      <c r="A38" s="162" t="s">
        <v>107</v>
      </c>
      <c r="B38" s="62"/>
      <c r="C38" s="2"/>
      <c r="D38" s="65"/>
      <c r="E38" s="65"/>
      <c r="F38" s="163">
        <v>2721</v>
      </c>
      <c r="G38" s="163">
        <v>2721</v>
      </c>
      <c r="H38" s="129"/>
      <c r="I38" s="64">
        <f>G38/F38</f>
        <v>1</v>
      </c>
      <c r="J38" s="5"/>
    </row>
    <row r="39" spans="1:10" s="153" customFormat="1" ht="16.5" x14ac:dyDescent="0.35">
      <c r="A39" s="162" t="s">
        <v>108</v>
      </c>
      <c r="B39" s="62"/>
      <c r="C39" s="2"/>
      <c r="D39" s="65"/>
      <c r="E39" s="65"/>
      <c r="F39" s="163">
        <v>0</v>
      </c>
      <c r="G39" s="163">
        <v>0</v>
      </c>
      <c r="H39" s="129"/>
      <c r="I39" s="64" t="s">
        <v>206</v>
      </c>
      <c r="J39" s="5"/>
    </row>
    <row r="40" spans="1:10" s="153" customFormat="1" ht="16.5" x14ac:dyDescent="0.35">
      <c r="A40" s="162" t="s">
        <v>202</v>
      </c>
      <c r="B40" s="62"/>
      <c r="C40" s="2"/>
      <c r="D40" s="38"/>
      <c r="E40" s="38"/>
      <c r="F40" s="163">
        <v>1777</v>
      </c>
      <c r="G40" s="163">
        <v>1777</v>
      </c>
      <c r="H40" s="129"/>
      <c r="I40" s="64">
        <f>G40/F40</f>
        <v>1</v>
      </c>
      <c r="J40" s="5"/>
    </row>
    <row r="41" spans="1:10" s="153" customFormat="1" ht="16.5" x14ac:dyDescent="0.35">
      <c r="A41" s="162" t="s">
        <v>269</v>
      </c>
      <c r="B41" s="37"/>
      <c r="C41" s="37"/>
      <c r="D41" s="30"/>
      <c r="E41" s="30" t="s">
        <v>270</v>
      </c>
      <c r="F41" s="163">
        <v>0</v>
      </c>
      <c r="G41" s="163">
        <v>0</v>
      </c>
      <c r="H41" s="129"/>
      <c r="I41" s="164" t="s">
        <v>206</v>
      </c>
      <c r="J41" s="5"/>
    </row>
    <row r="42" spans="1:10" s="153" customFormat="1" x14ac:dyDescent="0.2">
      <c r="A42" s="530"/>
      <c r="B42" s="530"/>
      <c r="C42" s="530"/>
      <c r="D42" s="530"/>
      <c r="E42" s="530"/>
      <c r="F42" s="530"/>
      <c r="G42" s="530"/>
      <c r="H42" s="530"/>
      <c r="I42" s="530"/>
      <c r="J42" s="5"/>
    </row>
    <row r="43" spans="1:10" s="153" customFormat="1" x14ac:dyDescent="0.2">
      <c r="A43" s="152"/>
      <c r="B43" s="152"/>
      <c r="C43" s="152"/>
      <c r="D43" s="152"/>
      <c r="E43" s="152"/>
      <c r="F43" s="152"/>
      <c r="G43" s="152"/>
      <c r="H43" s="152"/>
      <c r="I43" s="152"/>
      <c r="J43" s="5"/>
    </row>
    <row r="44" spans="1:10" s="153" customFormat="1" ht="19.5" thickBot="1" x14ac:dyDescent="0.45">
      <c r="A44" s="34" t="s">
        <v>271</v>
      </c>
      <c r="B44" s="34" t="s">
        <v>12</v>
      </c>
      <c r="C44" s="36"/>
      <c r="D44" s="38"/>
      <c r="E44" s="38"/>
      <c r="F44" s="71"/>
      <c r="G44" s="72"/>
      <c r="H44" s="524" t="s">
        <v>109</v>
      </c>
      <c r="I44" s="525"/>
      <c r="J44" s="5"/>
    </row>
    <row r="45" spans="1:10" s="153" customFormat="1" ht="18" x14ac:dyDescent="0.35">
      <c r="A45" s="165"/>
      <c r="B45" s="166"/>
      <c r="C45" s="167"/>
      <c r="D45" s="166"/>
      <c r="E45" s="168" t="s">
        <v>290</v>
      </c>
      <c r="F45" s="169" t="s">
        <v>9</v>
      </c>
      <c r="G45" s="169" t="s">
        <v>10</v>
      </c>
      <c r="H45" s="170" t="s">
        <v>13</v>
      </c>
      <c r="I45" s="171" t="s">
        <v>110</v>
      </c>
      <c r="J45" s="5"/>
    </row>
    <row r="46" spans="1:10" s="153" customFormat="1" x14ac:dyDescent="0.2">
      <c r="A46" s="172"/>
      <c r="B46" s="173"/>
      <c r="C46" s="173"/>
      <c r="D46" s="173"/>
      <c r="E46" s="526"/>
      <c r="F46" s="527"/>
      <c r="G46" s="116"/>
      <c r="H46" s="117">
        <v>42004</v>
      </c>
      <c r="I46" s="174">
        <v>42004</v>
      </c>
      <c r="J46" s="5"/>
    </row>
    <row r="47" spans="1:10" s="153" customFormat="1" x14ac:dyDescent="0.2">
      <c r="A47" s="172"/>
      <c r="B47" s="173"/>
      <c r="C47" s="173"/>
      <c r="D47" s="173"/>
      <c r="E47" s="526"/>
      <c r="F47" s="527"/>
      <c r="G47" s="119"/>
      <c r="H47" s="119"/>
      <c r="I47" s="175"/>
      <c r="J47" s="5"/>
    </row>
    <row r="48" spans="1:10" s="153" customFormat="1" ht="13.5" thickBot="1" x14ac:dyDescent="0.25">
      <c r="A48" s="176"/>
      <c r="B48" s="177"/>
      <c r="C48" s="177"/>
      <c r="D48" s="177"/>
      <c r="E48" s="178"/>
      <c r="F48" s="179"/>
      <c r="G48" s="179"/>
      <c r="H48" s="179"/>
      <c r="I48" s="180"/>
      <c r="J48" s="5"/>
    </row>
    <row r="49" spans="1:10" s="153" customFormat="1" ht="13.5" thickTop="1" x14ac:dyDescent="0.2">
      <c r="A49" s="181"/>
      <c r="B49" s="74"/>
      <c r="C49" s="74" t="s">
        <v>6</v>
      </c>
      <c r="D49" s="74"/>
      <c r="E49" s="182">
        <v>34753</v>
      </c>
      <c r="F49" s="183">
        <v>10000</v>
      </c>
      <c r="G49" s="75">
        <v>7000</v>
      </c>
      <c r="H49" s="75">
        <f>E49+F49-G49</f>
        <v>37753</v>
      </c>
      <c r="I49" s="184">
        <f>H49</f>
        <v>37753</v>
      </c>
      <c r="J49" s="5"/>
    </row>
    <row r="50" spans="1:10" s="153" customFormat="1" x14ac:dyDescent="0.2">
      <c r="A50" s="185"/>
      <c r="B50" s="77"/>
      <c r="C50" s="77" t="s">
        <v>8</v>
      </c>
      <c r="D50" s="77"/>
      <c r="E50" s="186">
        <v>18243.050000000003</v>
      </c>
      <c r="F50" s="187">
        <v>32359</v>
      </c>
      <c r="G50" s="78">
        <v>46157.01</v>
      </c>
      <c r="H50" s="78">
        <f>E50+F50-G50</f>
        <v>4445.0400000000009</v>
      </c>
      <c r="I50" s="188">
        <v>4294</v>
      </c>
      <c r="J50" s="5"/>
    </row>
    <row r="51" spans="1:10" s="153" customFormat="1" x14ac:dyDescent="0.2">
      <c r="A51" s="185"/>
      <c r="B51" s="77"/>
      <c r="C51" s="77" t="s">
        <v>7</v>
      </c>
      <c r="D51" s="77"/>
      <c r="E51" s="186">
        <v>222459.19</v>
      </c>
      <c r="F51" s="187">
        <f>85426.21+42500</f>
        <v>127926.21</v>
      </c>
      <c r="G51" s="78">
        <f>51167+52787</f>
        <v>103954</v>
      </c>
      <c r="H51" s="78">
        <f>E51+F51-G51</f>
        <v>246431.40000000002</v>
      </c>
      <c r="I51" s="188">
        <f t="shared" ref="I51:I52" si="0">H51</f>
        <v>246431.40000000002</v>
      </c>
      <c r="J51" s="5"/>
    </row>
    <row r="52" spans="1:10" s="153" customFormat="1" x14ac:dyDescent="0.2">
      <c r="A52" s="185"/>
      <c r="B52" s="77"/>
      <c r="C52" s="77" t="s">
        <v>15</v>
      </c>
      <c r="D52" s="77"/>
      <c r="E52" s="186">
        <v>11381.290000000008</v>
      </c>
      <c r="F52" s="187">
        <v>2721</v>
      </c>
      <c r="G52" s="78">
        <v>1777</v>
      </c>
      <c r="H52" s="78">
        <f>E52+F52-G52</f>
        <v>12325.290000000008</v>
      </c>
      <c r="I52" s="188">
        <f t="shared" si="0"/>
        <v>12325.290000000008</v>
      </c>
      <c r="J52" s="5"/>
    </row>
    <row r="53" spans="1:10" s="153" customFormat="1" ht="18.75" thickBot="1" x14ac:dyDescent="0.4">
      <c r="A53" s="189" t="s">
        <v>2</v>
      </c>
      <c r="B53" s="190"/>
      <c r="C53" s="190"/>
      <c r="D53" s="190"/>
      <c r="E53" s="191">
        <f>E49+E50+E51+E52</f>
        <v>286836.53000000003</v>
      </c>
      <c r="F53" s="192">
        <f>F49+F50+F51+F52</f>
        <v>173006.21000000002</v>
      </c>
      <c r="G53" s="193">
        <f>G49+G50+G51+G52</f>
        <v>158888.01</v>
      </c>
      <c r="H53" s="193">
        <f>H49+H50+H51+H52</f>
        <v>300954.73</v>
      </c>
      <c r="I53" s="194">
        <f>I49+I50+I51+I52</f>
        <v>300803.69000000006</v>
      </c>
      <c r="J53" s="5"/>
    </row>
    <row r="54" spans="1:10" ht="18" x14ac:dyDescent="0.35">
      <c r="A54" s="79"/>
      <c r="B54" s="68"/>
      <c r="C54" s="68"/>
      <c r="D54" s="38"/>
      <c r="E54" s="38"/>
      <c r="F54" s="71"/>
      <c r="G54" s="72"/>
      <c r="H54" s="80"/>
      <c r="I54" s="80"/>
    </row>
    <row r="55" spans="1:10" ht="18" x14ac:dyDescent="0.35">
      <c r="A55" s="79"/>
      <c r="B55" s="68"/>
      <c r="C55" s="68"/>
      <c r="D55" s="38"/>
      <c r="E55" s="38"/>
      <c r="F55" s="71"/>
      <c r="G55" s="81"/>
      <c r="H55" s="82"/>
      <c r="I55" s="82"/>
    </row>
    <row r="56" spans="1:10" ht="18" x14ac:dyDescent="0.35">
      <c r="A56" s="83"/>
      <c r="B56" s="84"/>
      <c r="C56" s="84"/>
      <c r="D56" s="85"/>
      <c r="E56" s="85"/>
      <c r="F56" s="82"/>
      <c r="G56" s="82"/>
      <c r="H56" s="82"/>
      <c r="I56" s="82"/>
    </row>
    <row r="57" spans="1:10" x14ac:dyDescent="0.2">
      <c r="A57" s="86"/>
      <c r="B57" s="86"/>
      <c r="C57" s="86"/>
      <c r="D57" s="86"/>
      <c r="E57" s="86"/>
      <c r="F57" s="86"/>
      <c r="G57" s="86"/>
      <c r="H57" s="86"/>
      <c r="I57" s="86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</sheetData>
  <mergeCells count="15">
    <mergeCell ref="A2:D2"/>
    <mergeCell ref="E2:I2"/>
    <mergeCell ref="E4:I4"/>
    <mergeCell ref="E3:I3"/>
    <mergeCell ref="H44:I44"/>
    <mergeCell ref="A33:I34"/>
    <mergeCell ref="F46:F47"/>
    <mergeCell ref="E5:I5"/>
    <mergeCell ref="H12:I12"/>
    <mergeCell ref="E7:I7"/>
    <mergeCell ref="A42:I42"/>
    <mergeCell ref="E46:E47"/>
    <mergeCell ref="C28:E28"/>
    <mergeCell ref="C31:F31"/>
    <mergeCell ref="B32:F32"/>
  </mergeCells>
  <phoneticPr fontId="10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7">
    <tabColor theme="3" tint="0.59999389629810485"/>
  </sheetPr>
  <dimension ref="A1:J55"/>
  <sheetViews>
    <sheetView topLeftCell="A4" zoomScaleNormal="100" workbookViewId="0">
      <selection activeCell="B36" sqref="B36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7.285156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25</v>
      </c>
      <c r="B1" s="485"/>
      <c r="C1" s="485"/>
      <c r="D1" s="485"/>
      <c r="E1" s="486"/>
      <c r="F1" s="26"/>
    </row>
    <row r="2" spans="1:10" ht="19.5" x14ac:dyDescent="0.4">
      <c r="A2" s="534" t="s">
        <v>98</v>
      </c>
      <c r="B2" s="534"/>
      <c r="C2" s="534"/>
      <c r="D2" s="534"/>
      <c r="E2" s="540" t="s">
        <v>196</v>
      </c>
      <c r="F2" s="540"/>
      <c r="G2" s="540"/>
      <c r="H2" s="540"/>
      <c r="I2" s="540"/>
    </row>
    <row r="3" spans="1:10" ht="9.75" customHeight="1" x14ac:dyDescent="0.4">
      <c r="A3" s="15"/>
      <c r="B3" s="15"/>
      <c r="C3" s="15"/>
      <c r="D3" s="15"/>
      <c r="E3" s="528" t="s">
        <v>99</v>
      </c>
      <c r="F3" s="528"/>
      <c r="G3" s="528"/>
      <c r="H3" s="528"/>
      <c r="I3" s="528"/>
    </row>
    <row r="4" spans="1:10" ht="15.75" x14ac:dyDescent="0.25">
      <c r="A4" s="17" t="s">
        <v>26</v>
      </c>
      <c r="E4" s="538" t="s">
        <v>197</v>
      </c>
      <c r="F4" s="538"/>
      <c r="G4" s="538"/>
      <c r="H4" s="538"/>
      <c r="I4" s="538"/>
    </row>
    <row r="5" spans="1:10" ht="9.75" customHeight="1" x14ac:dyDescent="0.25">
      <c r="A5" s="17"/>
      <c r="E5" s="528" t="s">
        <v>99</v>
      </c>
      <c r="F5" s="528"/>
      <c r="G5" s="528"/>
      <c r="H5" s="528"/>
      <c r="I5" s="528"/>
    </row>
    <row r="6" spans="1:10" ht="19.5" x14ac:dyDescent="0.4">
      <c r="A6" s="18" t="s">
        <v>24</v>
      </c>
      <c r="E6" s="19" t="s">
        <v>198</v>
      </c>
      <c r="F6" s="20"/>
      <c r="G6" s="21" t="s">
        <v>36</v>
      </c>
      <c r="H6" s="22">
        <v>1352</v>
      </c>
    </row>
    <row r="7" spans="1:10" ht="8.25" customHeight="1" x14ac:dyDescent="0.4">
      <c r="A7" s="18"/>
      <c r="E7" s="528" t="s">
        <v>100</v>
      </c>
      <c r="F7" s="528"/>
      <c r="G7" s="528"/>
      <c r="H7" s="528"/>
      <c r="I7" s="528"/>
    </row>
    <row r="8" spans="1:10" ht="3" customHeight="1" x14ac:dyDescent="0.4">
      <c r="A8" s="18"/>
      <c r="E8" s="23"/>
      <c r="F8" s="23"/>
      <c r="G8" s="23"/>
      <c r="H8" s="21"/>
      <c r="I8" s="23"/>
    </row>
    <row r="9" spans="1:10" ht="36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4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24" t="s">
        <v>253</v>
      </c>
      <c r="I12" s="525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5"/>
      <c r="I13" s="156"/>
      <c r="J13" s="26"/>
    </row>
    <row r="14" spans="1:10" s="40" customFormat="1" ht="18.75" x14ac:dyDescent="0.4">
      <c r="A14" s="34" t="s">
        <v>264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2895000</v>
      </c>
      <c r="F15" s="128">
        <v>6094206</v>
      </c>
      <c r="G15" s="6">
        <f>H15+I15</f>
        <v>6053193.1399999997</v>
      </c>
      <c r="H15" s="127">
        <v>5813928.0199999996</v>
      </c>
      <c r="I15" s="127">
        <v>239265.12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2895000</v>
      </c>
      <c r="F17" s="128">
        <v>6094206</v>
      </c>
      <c r="G17" s="6">
        <f>H17+I17</f>
        <v>6105996.5199999996</v>
      </c>
      <c r="H17" s="127">
        <v>5779719.2699999996</v>
      </c>
      <c r="I17" s="127">
        <v>326277.25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7" t="s">
        <v>101</v>
      </c>
      <c r="D21" s="41"/>
      <c r="E21" s="41"/>
      <c r="F21" s="41"/>
      <c r="G21" s="158">
        <f>H21+I21</f>
        <v>0</v>
      </c>
      <c r="H21" s="159">
        <v>0</v>
      </c>
      <c r="I21" s="159">
        <v>0</v>
      </c>
      <c r="J21" s="42"/>
    </row>
    <row r="22" spans="1:10" s="153" customFormat="1" ht="18" x14ac:dyDescent="0.35">
      <c r="A22" s="41"/>
      <c r="B22" s="41"/>
      <c r="C22" s="157"/>
      <c r="D22" s="41"/>
      <c r="E22" s="41"/>
      <c r="F22" s="41"/>
      <c r="G22" s="158"/>
      <c r="H22" s="159"/>
      <c r="I22" s="159"/>
      <c r="J22" s="42"/>
    </row>
    <row r="23" spans="1:10" s="153" customFormat="1" ht="19.5" x14ac:dyDescent="0.4">
      <c r="A23" s="238" t="s">
        <v>102</v>
      </c>
      <c r="B23" s="238"/>
      <c r="C23" s="239"/>
      <c r="D23" s="238"/>
      <c r="E23" s="238"/>
      <c r="F23" s="238"/>
      <c r="G23" s="240">
        <f>G17-G15-G21</f>
        <v>52803.379999999888</v>
      </c>
      <c r="H23" s="240">
        <f>H17-H15-H21</f>
        <v>-34208.75</v>
      </c>
      <c r="I23" s="240">
        <f>I17-I15-I21</f>
        <v>87012.13</v>
      </c>
      <c r="J23" s="160"/>
    </row>
    <row r="24" spans="1:10" s="153" customFormat="1" ht="15" x14ac:dyDescent="0.3">
      <c r="A24" s="219" t="s">
        <v>274</v>
      </c>
      <c r="B24" s="219"/>
      <c r="C24" s="219"/>
      <c r="D24" s="219"/>
      <c r="E24" s="219"/>
      <c r="F24" s="219"/>
      <c r="G24" s="241">
        <f>G23-G25</f>
        <v>52803.379999999888</v>
      </c>
      <c r="H24" s="207"/>
      <c r="I24" s="207"/>
      <c r="J24" s="13"/>
    </row>
    <row r="25" spans="1:10" s="153" customFormat="1" ht="15" x14ac:dyDescent="0.3">
      <c r="A25" s="219" t="s">
        <v>265</v>
      </c>
      <c r="B25" s="219"/>
      <c r="C25" s="219"/>
      <c r="D25" s="219"/>
      <c r="E25" s="219"/>
      <c r="F25" s="219"/>
      <c r="G25" s="241">
        <v>0</v>
      </c>
      <c r="H25" s="207"/>
      <c r="I25" s="207"/>
      <c r="J25" s="13"/>
    </row>
    <row r="26" spans="1:10" s="153" customFormat="1" x14ac:dyDescent="0.2">
      <c r="A26" s="207"/>
      <c r="B26" s="207"/>
      <c r="C26" s="207"/>
      <c r="D26" s="207"/>
      <c r="E26" s="207"/>
      <c r="F26" s="207"/>
      <c r="G26" s="207"/>
      <c r="H26" s="195"/>
      <c r="I26" s="195"/>
      <c r="J26" s="13"/>
    </row>
    <row r="27" spans="1:10" s="153" customFormat="1" ht="16.5" x14ac:dyDescent="0.35">
      <c r="A27" s="242" t="s">
        <v>266</v>
      </c>
      <c r="B27" s="242" t="s">
        <v>267</v>
      </c>
      <c r="C27" s="242"/>
      <c r="D27" s="226"/>
      <c r="E27" s="226"/>
      <c r="F27" s="212"/>
      <c r="G27" s="240"/>
      <c r="H27" s="210"/>
      <c r="I27" s="243"/>
      <c r="J27" s="48"/>
    </row>
    <row r="28" spans="1:10" s="40" customFormat="1" ht="15" x14ac:dyDescent="0.3">
      <c r="A28" s="242"/>
      <c r="B28" s="242"/>
      <c r="C28" s="531" t="s">
        <v>27</v>
      </c>
      <c r="D28" s="531"/>
      <c r="E28" s="531"/>
      <c r="F28" s="212"/>
      <c r="G28" s="244">
        <f>G29+G30</f>
        <v>52803.380000000005</v>
      </c>
      <c r="H28" s="210"/>
      <c r="I28" s="243"/>
    </row>
    <row r="29" spans="1:10" s="40" customFormat="1" ht="18.75" x14ac:dyDescent="0.4">
      <c r="A29" s="245"/>
      <c r="B29" s="245"/>
      <c r="C29" s="246"/>
      <c r="D29" s="247"/>
      <c r="E29" s="248" t="s">
        <v>275</v>
      </c>
      <c r="F29" s="249" t="s">
        <v>6</v>
      </c>
      <c r="G29" s="250">
        <v>25000</v>
      </c>
      <c r="H29" s="210"/>
      <c r="I29" s="243"/>
    </row>
    <row r="30" spans="1:10" s="40" customFormat="1" ht="18.75" x14ac:dyDescent="0.4">
      <c r="A30" s="245"/>
      <c r="B30" s="245"/>
      <c r="C30" s="251"/>
      <c r="D30" s="247"/>
      <c r="E30" s="252"/>
      <c r="F30" s="249" t="s">
        <v>7</v>
      </c>
      <c r="G30" s="250">
        <v>27803.38</v>
      </c>
      <c r="H30" s="210"/>
      <c r="I30" s="243"/>
    </row>
    <row r="31" spans="1:10" s="40" customFormat="1" ht="20.25" customHeight="1" x14ac:dyDescent="0.4">
      <c r="A31" s="245"/>
      <c r="B31" s="253"/>
      <c r="C31" s="532" t="s">
        <v>276</v>
      </c>
      <c r="D31" s="532"/>
      <c r="E31" s="532"/>
      <c r="F31" s="532"/>
      <c r="G31" s="244">
        <f>G25</f>
        <v>0</v>
      </c>
      <c r="H31" s="210"/>
      <c r="I31" s="243"/>
    </row>
    <row r="32" spans="1:10" s="40" customFormat="1" ht="20.25" customHeight="1" x14ac:dyDescent="0.3">
      <c r="A32" s="254"/>
      <c r="B32" s="533" t="s">
        <v>339</v>
      </c>
      <c r="C32" s="533"/>
      <c r="D32" s="533"/>
      <c r="E32" s="533"/>
      <c r="F32" s="533"/>
      <c r="G32" s="255">
        <v>0</v>
      </c>
      <c r="H32" s="256"/>
      <c r="I32" s="256"/>
    </row>
    <row r="33" spans="1:10" s="40" customFormat="1" x14ac:dyDescent="0.2">
      <c r="A33" s="529"/>
      <c r="B33" s="529"/>
      <c r="C33" s="529"/>
      <c r="D33" s="529"/>
      <c r="E33" s="529"/>
      <c r="F33" s="529"/>
      <c r="G33" s="529"/>
      <c r="H33" s="529"/>
      <c r="I33" s="529"/>
    </row>
    <row r="34" spans="1:10" s="153" customFormat="1" x14ac:dyDescent="0.2">
      <c r="A34" s="529"/>
      <c r="B34" s="529"/>
      <c r="C34" s="529"/>
      <c r="D34" s="529"/>
      <c r="E34" s="529"/>
      <c r="F34" s="529"/>
      <c r="G34" s="529"/>
      <c r="H34" s="529"/>
      <c r="I34" s="529"/>
      <c r="J34" s="161"/>
    </row>
    <row r="35" spans="1:10" s="153" customFormat="1" ht="19.5" x14ac:dyDescent="0.4">
      <c r="A35" s="34" t="s">
        <v>268</v>
      </c>
      <c r="B35" s="34" t="s">
        <v>30</v>
      </c>
      <c r="C35" s="34"/>
      <c r="D35" s="56"/>
      <c r="E35" s="38"/>
      <c r="F35" s="3"/>
      <c r="G35" s="57"/>
      <c r="H35" s="50"/>
      <c r="I35" s="50"/>
      <c r="J35" s="161"/>
    </row>
    <row r="36" spans="1:10" s="153" customFormat="1" ht="18.75" x14ac:dyDescent="0.4">
      <c r="A36" s="34"/>
      <c r="B36" s="34"/>
      <c r="C36" s="34"/>
      <c r="D36" s="56"/>
      <c r="E36" s="13"/>
      <c r="F36" s="58" t="s">
        <v>105</v>
      </c>
      <c r="G36" s="154" t="s">
        <v>0</v>
      </c>
      <c r="H36" s="30"/>
      <c r="I36" s="60" t="s">
        <v>106</v>
      </c>
      <c r="J36" s="161"/>
    </row>
    <row r="37" spans="1:10" s="153" customFormat="1" ht="15" customHeight="1" x14ac:dyDescent="0.35">
      <c r="A37" s="162" t="s">
        <v>31</v>
      </c>
      <c r="B37" s="62"/>
      <c r="C37" s="2"/>
      <c r="D37" s="62"/>
      <c r="E37" s="38"/>
      <c r="F37" s="163">
        <v>200000</v>
      </c>
      <c r="G37" s="163">
        <v>176423</v>
      </c>
      <c r="H37" s="129"/>
      <c r="I37" s="64">
        <f>G37/F37</f>
        <v>0.88211499999999998</v>
      </c>
      <c r="J37" s="161"/>
    </row>
    <row r="38" spans="1:10" s="153" customFormat="1" ht="16.5" x14ac:dyDescent="0.35">
      <c r="A38" s="162" t="s">
        <v>107</v>
      </c>
      <c r="B38" s="62"/>
      <c r="C38" s="2"/>
      <c r="D38" s="65"/>
      <c r="E38" s="65"/>
      <c r="F38" s="163">
        <v>60244</v>
      </c>
      <c r="G38" s="163">
        <v>60244</v>
      </c>
      <c r="H38" s="129"/>
      <c r="I38" s="64">
        <f>G38/F38</f>
        <v>1</v>
      </c>
      <c r="J38" s="5"/>
    </row>
    <row r="39" spans="1:10" s="153" customFormat="1" ht="16.5" x14ac:dyDescent="0.35">
      <c r="A39" s="162" t="s">
        <v>108</v>
      </c>
      <c r="B39" s="62"/>
      <c r="C39" s="2"/>
      <c r="D39" s="65"/>
      <c r="E39" s="65"/>
      <c r="F39" s="163">
        <v>0</v>
      </c>
      <c r="G39" s="163">
        <v>0</v>
      </c>
      <c r="H39" s="129"/>
      <c r="I39" s="64" t="s">
        <v>206</v>
      </c>
      <c r="J39" s="5"/>
    </row>
    <row r="40" spans="1:10" s="153" customFormat="1" ht="16.5" x14ac:dyDescent="0.35">
      <c r="A40" s="162" t="s">
        <v>202</v>
      </c>
      <c r="B40" s="62"/>
      <c r="C40" s="2"/>
      <c r="D40" s="38"/>
      <c r="E40" s="38"/>
      <c r="F40" s="163">
        <v>49244</v>
      </c>
      <c r="G40" s="163">
        <v>49244</v>
      </c>
      <c r="H40" s="129"/>
      <c r="I40" s="64">
        <f>G40/F40</f>
        <v>1</v>
      </c>
      <c r="J40" s="5"/>
    </row>
    <row r="41" spans="1:10" s="153" customFormat="1" ht="16.5" x14ac:dyDescent="0.35">
      <c r="A41" s="162" t="s">
        <v>269</v>
      </c>
      <c r="B41" s="37"/>
      <c r="C41" s="37"/>
      <c r="D41" s="30"/>
      <c r="E41" s="30" t="s">
        <v>270</v>
      </c>
      <c r="F41" s="163">
        <v>0</v>
      </c>
      <c r="G41" s="163">
        <v>0</v>
      </c>
      <c r="H41" s="129"/>
      <c r="I41" s="164" t="s">
        <v>206</v>
      </c>
      <c r="J41" s="5"/>
    </row>
    <row r="42" spans="1:10" s="153" customFormat="1" x14ac:dyDescent="0.2">
      <c r="A42" s="530"/>
      <c r="B42" s="530"/>
      <c r="C42" s="530"/>
      <c r="D42" s="530"/>
      <c r="E42" s="530"/>
      <c r="F42" s="530"/>
      <c r="G42" s="530"/>
      <c r="H42" s="530"/>
      <c r="I42" s="530"/>
      <c r="J42" s="5"/>
    </row>
    <row r="43" spans="1:10" s="153" customFormat="1" x14ac:dyDescent="0.2">
      <c r="A43" s="152"/>
      <c r="B43" s="152"/>
      <c r="C43" s="152"/>
      <c r="D43" s="152"/>
      <c r="E43" s="152"/>
      <c r="F43" s="152"/>
      <c r="G43" s="152"/>
      <c r="H43" s="152"/>
      <c r="I43" s="152"/>
      <c r="J43" s="5"/>
    </row>
    <row r="44" spans="1:10" s="153" customFormat="1" ht="19.5" thickBot="1" x14ac:dyDescent="0.45">
      <c r="A44" s="34" t="s">
        <v>271</v>
      </c>
      <c r="B44" s="34" t="s">
        <v>12</v>
      </c>
      <c r="C44" s="36"/>
      <c r="D44" s="38"/>
      <c r="E44" s="38"/>
      <c r="F44" s="71"/>
      <c r="G44" s="72"/>
      <c r="H44" s="524" t="s">
        <v>109</v>
      </c>
      <c r="I44" s="525"/>
      <c r="J44" s="5"/>
    </row>
    <row r="45" spans="1:10" s="153" customFormat="1" ht="18" x14ac:dyDescent="0.35">
      <c r="A45" s="165"/>
      <c r="B45" s="166"/>
      <c r="C45" s="167"/>
      <c r="D45" s="166"/>
      <c r="E45" s="168" t="s">
        <v>290</v>
      </c>
      <c r="F45" s="169" t="s">
        <v>9</v>
      </c>
      <c r="G45" s="169" t="s">
        <v>10</v>
      </c>
      <c r="H45" s="170" t="s">
        <v>13</v>
      </c>
      <c r="I45" s="171" t="s">
        <v>110</v>
      </c>
      <c r="J45" s="5"/>
    </row>
    <row r="46" spans="1:10" s="153" customFormat="1" x14ac:dyDescent="0.2">
      <c r="A46" s="172"/>
      <c r="B46" s="173"/>
      <c r="C46" s="173"/>
      <c r="D46" s="173"/>
      <c r="E46" s="526"/>
      <c r="F46" s="527"/>
      <c r="G46" s="116"/>
      <c r="H46" s="117">
        <v>42004</v>
      </c>
      <c r="I46" s="174">
        <v>42004</v>
      </c>
      <c r="J46" s="5"/>
    </row>
    <row r="47" spans="1:10" s="153" customFormat="1" x14ac:dyDescent="0.2">
      <c r="A47" s="172"/>
      <c r="B47" s="173"/>
      <c r="C47" s="173"/>
      <c r="D47" s="173"/>
      <c r="E47" s="526"/>
      <c r="F47" s="527"/>
      <c r="G47" s="119"/>
      <c r="H47" s="119"/>
      <c r="I47" s="175"/>
      <c r="J47" s="5"/>
    </row>
    <row r="48" spans="1:10" s="153" customFormat="1" ht="13.5" thickBot="1" x14ac:dyDescent="0.25">
      <c r="A48" s="176"/>
      <c r="B48" s="177"/>
      <c r="C48" s="177"/>
      <c r="D48" s="177"/>
      <c r="E48" s="178"/>
      <c r="F48" s="179"/>
      <c r="G48" s="179"/>
      <c r="H48" s="179"/>
      <c r="I48" s="180"/>
      <c r="J48" s="5"/>
    </row>
    <row r="49" spans="1:10" s="153" customFormat="1" ht="13.5" thickTop="1" x14ac:dyDescent="0.2">
      <c r="A49" s="181"/>
      <c r="B49" s="74"/>
      <c r="C49" s="74" t="s">
        <v>6</v>
      </c>
      <c r="D49" s="74"/>
      <c r="E49" s="182">
        <v>75159</v>
      </c>
      <c r="F49" s="183">
        <v>7000</v>
      </c>
      <c r="G49" s="75">
        <v>48251</v>
      </c>
      <c r="H49" s="75">
        <f>E49+F49-G49</f>
        <v>33908</v>
      </c>
      <c r="I49" s="184">
        <f>H49</f>
        <v>33908</v>
      </c>
      <c r="J49" s="5"/>
    </row>
    <row r="50" spans="1:10" s="153" customFormat="1" x14ac:dyDescent="0.2">
      <c r="A50" s="185"/>
      <c r="B50" s="77"/>
      <c r="C50" s="77" t="s">
        <v>8</v>
      </c>
      <c r="D50" s="77"/>
      <c r="E50" s="186">
        <v>10243.77</v>
      </c>
      <c r="F50" s="187">
        <v>20774</v>
      </c>
      <c r="G50" s="78">
        <v>27990</v>
      </c>
      <c r="H50" s="78">
        <f>E50+F50-G50</f>
        <v>3027.7700000000004</v>
      </c>
      <c r="I50" s="188">
        <v>1246.77</v>
      </c>
      <c r="J50" s="5"/>
    </row>
    <row r="51" spans="1:10" s="153" customFormat="1" x14ac:dyDescent="0.2">
      <c r="A51" s="185"/>
      <c r="B51" s="77"/>
      <c r="C51" s="77" t="s">
        <v>7</v>
      </c>
      <c r="D51" s="77"/>
      <c r="E51" s="186">
        <v>218225.46000000002</v>
      </c>
      <c r="F51" s="187">
        <v>18175.41</v>
      </c>
      <c r="G51" s="78">
        <v>7000</v>
      </c>
      <c r="H51" s="78">
        <f>E51+F51-G51</f>
        <v>229400.87000000002</v>
      </c>
      <c r="I51" s="188">
        <f t="shared" ref="I51:I52" si="0">H51</f>
        <v>229400.87000000002</v>
      </c>
      <c r="J51" s="5"/>
    </row>
    <row r="52" spans="1:10" s="153" customFormat="1" x14ac:dyDescent="0.2">
      <c r="A52" s="185"/>
      <c r="B52" s="77"/>
      <c r="C52" s="77" t="s">
        <v>15</v>
      </c>
      <c r="D52" s="77"/>
      <c r="E52" s="186">
        <v>235998.08000000002</v>
      </c>
      <c r="F52" s="187">
        <v>156904</v>
      </c>
      <c r="G52" s="78">
        <v>137494</v>
      </c>
      <c r="H52" s="78">
        <f>E52+F52-G52</f>
        <v>255408.08000000002</v>
      </c>
      <c r="I52" s="188">
        <f t="shared" si="0"/>
        <v>255408.08000000002</v>
      </c>
      <c r="J52" s="5"/>
    </row>
    <row r="53" spans="1:10" s="153" customFormat="1" ht="18.75" thickBot="1" x14ac:dyDescent="0.4">
      <c r="A53" s="189" t="s">
        <v>2</v>
      </c>
      <c r="B53" s="190"/>
      <c r="C53" s="190"/>
      <c r="D53" s="190"/>
      <c r="E53" s="191">
        <f>E49+E50+E51+E52</f>
        <v>539626.31000000006</v>
      </c>
      <c r="F53" s="192">
        <f>F49+F50+F51+F52</f>
        <v>202853.41</v>
      </c>
      <c r="G53" s="193">
        <f>G49+G50+G51+G52</f>
        <v>220735</v>
      </c>
      <c r="H53" s="193">
        <f>H49+H50+H51+H52</f>
        <v>521744.72000000003</v>
      </c>
      <c r="I53" s="194">
        <f>I49+I50+I51+I52</f>
        <v>519963.72000000003</v>
      </c>
      <c r="J53" s="5"/>
    </row>
    <row r="54" spans="1:10" ht="18" hidden="1" x14ac:dyDescent="0.35">
      <c r="A54" s="79"/>
      <c r="B54" s="68"/>
      <c r="C54" s="68"/>
      <c r="D54" s="38"/>
      <c r="E54" s="38"/>
      <c r="F54" s="71"/>
      <c r="G54" s="81"/>
      <c r="H54" s="82"/>
      <c r="I54" s="82"/>
    </row>
    <row r="55" spans="1:10" ht="18" hidden="1" x14ac:dyDescent="0.35">
      <c r="A55" s="83"/>
      <c r="B55" s="84"/>
      <c r="C55" s="84"/>
      <c r="D55" s="85"/>
      <c r="E55" s="85"/>
      <c r="F55" s="82"/>
      <c r="G55" s="82"/>
      <c r="H55" s="82"/>
      <c r="I55" s="82"/>
    </row>
  </sheetData>
  <mergeCells count="15">
    <mergeCell ref="A2:D2"/>
    <mergeCell ref="E2:I2"/>
    <mergeCell ref="E4:I4"/>
    <mergeCell ref="E3:I3"/>
    <mergeCell ref="B32:F32"/>
    <mergeCell ref="C28:E28"/>
    <mergeCell ref="C31:F31"/>
    <mergeCell ref="H12:I12"/>
    <mergeCell ref="E5:I5"/>
    <mergeCell ref="E7:I7"/>
    <mergeCell ref="H44:I44"/>
    <mergeCell ref="E46:E47"/>
    <mergeCell ref="F46:F47"/>
    <mergeCell ref="A33:I34"/>
    <mergeCell ref="A42:I42"/>
  </mergeCells>
  <phoneticPr fontId="10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3" tint="0.59999389629810485"/>
  </sheetPr>
  <dimension ref="A1:J58"/>
  <sheetViews>
    <sheetView topLeftCell="A13" zoomScaleNormal="100" workbookViewId="0">
      <selection activeCell="B36" sqref="B36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7.285156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25</v>
      </c>
      <c r="B1" s="485"/>
      <c r="C1" s="485"/>
      <c r="D1" s="485"/>
      <c r="E1" s="486"/>
      <c r="F1" s="26"/>
    </row>
    <row r="2" spans="1:10" ht="19.5" x14ac:dyDescent="0.4">
      <c r="A2" s="534" t="s">
        <v>98</v>
      </c>
      <c r="B2" s="534"/>
      <c r="C2" s="534"/>
      <c r="D2" s="534"/>
      <c r="E2" s="535" t="s">
        <v>46</v>
      </c>
      <c r="F2" s="536"/>
      <c r="G2" s="536"/>
      <c r="H2" s="536"/>
      <c r="I2" s="536"/>
    </row>
    <row r="3" spans="1:10" ht="9.75" customHeight="1" x14ac:dyDescent="0.4">
      <c r="A3" s="15"/>
      <c r="B3" s="15"/>
      <c r="C3" s="15"/>
      <c r="D3" s="15"/>
      <c r="E3" s="528" t="s">
        <v>99</v>
      </c>
      <c r="F3" s="528"/>
      <c r="G3" s="528"/>
      <c r="H3" s="528"/>
      <c r="I3" s="528"/>
    </row>
    <row r="4" spans="1:10" ht="15.75" x14ac:dyDescent="0.25">
      <c r="A4" s="17" t="s">
        <v>26</v>
      </c>
      <c r="E4" s="538" t="s">
        <v>127</v>
      </c>
      <c r="F4" s="538"/>
      <c r="G4" s="538"/>
      <c r="H4" s="538"/>
      <c r="I4" s="538"/>
    </row>
    <row r="5" spans="1:10" ht="9.75" customHeight="1" x14ac:dyDescent="0.25">
      <c r="A5" s="17"/>
      <c r="E5" s="528" t="s">
        <v>99</v>
      </c>
      <c r="F5" s="528"/>
      <c r="G5" s="528"/>
      <c r="H5" s="528"/>
      <c r="I5" s="528"/>
    </row>
    <row r="6" spans="1:10" ht="19.5" x14ac:dyDescent="0.4">
      <c r="A6" s="18" t="s">
        <v>24</v>
      </c>
      <c r="E6" s="89">
        <v>70631174</v>
      </c>
      <c r="F6" s="20"/>
      <c r="G6" s="21" t="s">
        <v>36</v>
      </c>
      <c r="H6" s="22">
        <v>1010</v>
      </c>
    </row>
    <row r="7" spans="1:10" ht="7.5" customHeight="1" x14ac:dyDescent="0.4">
      <c r="A7" s="18"/>
      <c r="E7" s="528" t="s">
        <v>100</v>
      </c>
      <c r="F7" s="528"/>
      <c r="G7" s="528"/>
      <c r="H7" s="528"/>
      <c r="I7" s="528"/>
    </row>
    <row r="8" spans="1:10" ht="3.75" customHeight="1" x14ac:dyDescent="0.4">
      <c r="A8" s="18"/>
      <c r="E8" s="23"/>
      <c r="F8" s="23"/>
      <c r="G8" s="23"/>
      <c r="H8" s="21"/>
      <c r="I8" s="23"/>
    </row>
    <row r="9" spans="1:10" ht="38.2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4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24" t="s">
        <v>253</v>
      </c>
      <c r="I12" s="525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5"/>
      <c r="I13" s="156"/>
      <c r="J13" s="26"/>
    </row>
    <row r="14" spans="1:10" s="40" customFormat="1" ht="18.75" x14ac:dyDescent="0.4">
      <c r="A14" s="34" t="s">
        <v>264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534000</v>
      </c>
      <c r="F15" s="128">
        <v>6208655</v>
      </c>
      <c r="G15" s="6">
        <f>H15+I15</f>
        <v>6206519.0599999996</v>
      </c>
      <c r="H15" s="127">
        <v>6206519.0599999996</v>
      </c>
      <c r="I15" s="127">
        <v>0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534000</v>
      </c>
      <c r="F17" s="128">
        <v>6202572.8799999999</v>
      </c>
      <c r="G17" s="6">
        <f>H17+I17</f>
        <v>6212994.8799999999</v>
      </c>
      <c r="H17" s="127">
        <v>6212994.8799999999</v>
      </c>
      <c r="I17" s="127">
        <v>0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7" t="s">
        <v>101</v>
      </c>
      <c r="D21" s="41"/>
      <c r="E21" s="41"/>
      <c r="F21" s="41"/>
      <c r="G21" s="158">
        <f>H21+I21</f>
        <v>0</v>
      </c>
      <c r="H21" s="159">
        <v>0</v>
      </c>
      <c r="I21" s="159">
        <v>0</v>
      </c>
      <c r="J21" s="42"/>
    </row>
    <row r="22" spans="1:10" s="153" customFormat="1" ht="18" x14ac:dyDescent="0.35">
      <c r="A22" s="41"/>
      <c r="B22" s="41"/>
      <c r="C22" s="157"/>
      <c r="D22" s="41"/>
      <c r="E22" s="41"/>
      <c r="F22" s="41"/>
      <c r="G22" s="158"/>
      <c r="H22" s="159"/>
      <c r="I22" s="159"/>
      <c r="J22" s="42"/>
    </row>
    <row r="23" spans="1:10" s="153" customFormat="1" ht="19.5" x14ac:dyDescent="0.4">
      <c r="A23" s="238" t="s">
        <v>102</v>
      </c>
      <c r="B23" s="238"/>
      <c r="C23" s="239"/>
      <c r="D23" s="238"/>
      <c r="E23" s="238"/>
      <c r="F23" s="238"/>
      <c r="G23" s="240">
        <f>G17-G15-G21</f>
        <v>6475.820000000298</v>
      </c>
      <c r="H23" s="240">
        <f>H17-H15-H21</f>
        <v>6475.820000000298</v>
      </c>
      <c r="I23" s="240">
        <f>I17-I15-I21</f>
        <v>0</v>
      </c>
      <c r="J23" s="160"/>
    </row>
    <row r="24" spans="1:10" s="153" customFormat="1" ht="15" x14ac:dyDescent="0.3">
      <c r="A24" s="219" t="s">
        <v>274</v>
      </c>
      <c r="B24" s="219"/>
      <c r="C24" s="219"/>
      <c r="D24" s="219"/>
      <c r="E24" s="219"/>
      <c r="F24" s="219"/>
      <c r="G24" s="241">
        <f>G23-G25</f>
        <v>6475.820000000298</v>
      </c>
      <c r="H24" s="207"/>
      <c r="I24" s="207"/>
      <c r="J24" s="13"/>
    </row>
    <row r="25" spans="1:10" s="153" customFormat="1" ht="15" x14ac:dyDescent="0.3">
      <c r="A25" s="219" t="s">
        <v>265</v>
      </c>
      <c r="B25" s="219"/>
      <c r="C25" s="219"/>
      <c r="D25" s="219"/>
      <c r="E25" s="219"/>
      <c r="F25" s="219"/>
      <c r="G25" s="241">
        <v>0</v>
      </c>
      <c r="H25" s="207"/>
      <c r="I25" s="207"/>
      <c r="J25" s="13"/>
    </row>
    <row r="26" spans="1:10" s="153" customFormat="1" x14ac:dyDescent="0.2">
      <c r="A26" s="207"/>
      <c r="B26" s="207"/>
      <c r="C26" s="207"/>
      <c r="D26" s="207"/>
      <c r="E26" s="207"/>
      <c r="F26" s="207"/>
      <c r="G26" s="207"/>
      <c r="H26" s="195"/>
      <c r="I26" s="195"/>
      <c r="J26" s="13"/>
    </row>
    <row r="27" spans="1:10" s="153" customFormat="1" ht="16.5" x14ac:dyDescent="0.35">
      <c r="A27" s="242" t="s">
        <v>266</v>
      </c>
      <c r="B27" s="242" t="s">
        <v>267</v>
      </c>
      <c r="C27" s="242"/>
      <c r="D27" s="226"/>
      <c r="E27" s="226"/>
      <c r="F27" s="212"/>
      <c r="G27" s="240"/>
      <c r="H27" s="210"/>
      <c r="I27" s="243"/>
      <c r="J27" s="48"/>
    </row>
    <row r="28" spans="1:10" s="40" customFormat="1" ht="15" x14ac:dyDescent="0.3">
      <c r="A28" s="242"/>
      <c r="B28" s="242"/>
      <c r="C28" s="531" t="s">
        <v>27</v>
      </c>
      <c r="D28" s="531"/>
      <c r="E28" s="531"/>
      <c r="F28" s="212"/>
      <c r="G28" s="244">
        <f>G29+G30</f>
        <v>6475.82</v>
      </c>
      <c r="H28" s="210"/>
      <c r="I28" s="243"/>
    </row>
    <row r="29" spans="1:10" s="40" customFormat="1" ht="18.75" x14ac:dyDescent="0.4">
      <c r="A29" s="245"/>
      <c r="B29" s="245"/>
      <c r="C29" s="246"/>
      <c r="D29" s="247"/>
      <c r="E29" s="248" t="s">
        <v>275</v>
      </c>
      <c r="F29" s="249" t="s">
        <v>6</v>
      </c>
      <c r="G29" s="250">
        <v>0</v>
      </c>
      <c r="H29" s="210"/>
      <c r="I29" s="243"/>
    </row>
    <row r="30" spans="1:10" s="40" customFormat="1" ht="18.75" x14ac:dyDescent="0.4">
      <c r="A30" s="245"/>
      <c r="B30" s="245"/>
      <c r="C30" s="251"/>
      <c r="D30" s="247"/>
      <c r="E30" s="252"/>
      <c r="F30" s="249" t="s">
        <v>7</v>
      </c>
      <c r="G30" s="250">
        <v>6475.82</v>
      </c>
      <c r="H30" s="210"/>
      <c r="I30" s="243"/>
    </row>
    <row r="31" spans="1:10" s="40" customFormat="1" ht="20.25" customHeight="1" x14ac:dyDescent="0.4">
      <c r="A31" s="245"/>
      <c r="B31" s="253"/>
      <c r="C31" s="532" t="s">
        <v>276</v>
      </c>
      <c r="D31" s="532"/>
      <c r="E31" s="532"/>
      <c r="F31" s="532"/>
      <c r="G31" s="244">
        <f>G25</f>
        <v>0</v>
      </c>
      <c r="H31" s="210"/>
      <c r="I31" s="243"/>
    </row>
    <row r="32" spans="1:10" s="40" customFormat="1" ht="20.25" customHeight="1" x14ac:dyDescent="0.3">
      <c r="A32" s="254"/>
      <c r="B32" s="533" t="s">
        <v>339</v>
      </c>
      <c r="C32" s="533"/>
      <c r="D32" s="533"/>
      <c r="E32" s="533"/>
      <c r="F32" s="533"/>
      <c r="G32" s="255">
        <v>0</v>
      </c>
      <c r="H32" s="256"/>
      <c r="I32" s="256"/>
    </row>
    <row r="33" spans="1:10" s="40" customFormat="1" x14ac:dyDescent="0.2">
      <c r="A33" s="529"/>
      <c r="B33" s="529"/>
      <c r="C33" s="529"/>
      <c r="D33" s="529"/>
      <c r="E33" s="529"/>
      <c r="F33" s="529"/>
      <c r="G33" s="529"/>
      <c r="H33" s="529"/>
      <c r="I33" s="529"/>
    </row>
    <row r="34" spans="1:10" s="153" customFormat="1" x14ac:dyDescent="0.2">
      <c r="A34" s="529"/>
      <c r="B34" s="529"/>
      <c r="C34" s="529"/>
      <c r="D34" s="529"/>
      <c r="E34" s="529"/>
      <c r="F34" s="529"/>
      <c r="G34" s="529"/>
      <c r="H34" s="529"/>
      <c r="I34" s="529"/>
      <c r="J34" s="161"/>
    </row>
    <row r="35" spans="1:10" s="153" customFormat="1" ht="19.5" x14ac:dyDescent="0.4">
      <c r="A35" s="34" t="s">
        <v>268</v>
      </c>
      <c r="B35" s="34" t="s">
        <v>30</v>
      </c>
      <c r="C35" s="34"/>
      <c r="D35" s="56"/>
      <c r="E35" s="38"/>
      <c r="F35" s="3"/>
      <c r="G35" s="57"/>
      <c r="H35" s="50"/>
      <c r="I35" s="50"/>
      <c r="J35" s="161"/>
    </row>
    <row r="36" spans="1:10" s="153" customFormat="1" ht="18.75" x14ac:dyDescent="0.4">
      <c r="A36" s="34"/>
      <c r="B36" s="34"/>
      <c r="C36" s="34"/>
      <c r="D36" s="56"/>
      <c r="E36" s="13"/>
      <c r="F36" s="58" t="s">
        <v>105</v>
      </c>
      <c r="G36" s="154" t="s">
        <v>0</v>
      </c>
      <c r="H36" s="30"/>
      <c r="I36" s="60" t="s">
        <v>106</v>
      </c>
      <c r="J36" s="161"/>
    </row>
    <row r="37" spans="1:10" s="153" customFormat="1" ht="15" customHeight="1" x14ac:dyDescent="0.35">
      <c r="A37" s="162" t="s">
        <v>31</v>
      </c>
      <c r="B37" s="62"/>
      <c r="C37" s="2"/>
      <c r="D37" s="62"/>
      <c r="E37" s="38"/>
      <c r="F37" s="163">
        <v>0</v>
      </c>
      <c r="G37" s="163">
        <v>0</v>
      </c>
      <c r="H37" s="129"/>
      <c r="I37" s="64" t="s">
        <v>206</v>
      </c>
      <c r="J37" s="161"/>
    </row>
    <row r="38" spans="1:10" s="153" customFormat="1" ht="16.5" x14ac:dyDescent="0.35">
      <c r="A38" s="162" t="s">
        <v>107</v>
      </c>
      <c r="B38" s="62"/>
      <c r="C38" s="2"/>
      <c r="D38" s="65"/>
      <c r="E38" s="65"/>
      <c r="F38" s="163">
        <v>0</v>
      </c>
      <c r="G38" s="163">
        <v>0</v>
      </c>
      <c r="H38" s="129"/>
      <c r="I38" s="64" t="s">
        <v>206</v>
      </c>
      <c r="J38" s="5"/>
    </row>
    <row r="39" spans="1:10" s="153" customFormat="1" ht="16.5" x14ac:dyDescent="0.35">
      <c r="A39" s="162" t="s">
        <v>108</v>
      </c>
      <c r="B39" s="62"/>
      <c r="C39" s="2"/>
      <c r="D39" s="65"/>
      <c r="E39" s="65"/>
      <c r="F39" s="163">
        <v>0</v>
      </c>
      <c r="G39" s="163">
        <v>0</v>
      </c>
      <c r="H39" s="129"/>
      <c r="I39" s="64" t="s">
        <v>206</v>
      </c>
      <c r="J39" s="5"/>
    </row>
    <row r="40" spans="1:10" s="153" customFormat="1" ht="16.5" x14ac:dyDescent="0.35">
      <c r="A40" s="162" t="s">
        <v>202</v>
      </c>
      <c r="B40" s="62"/>
      <c r="C40" s="2"/>
      <c r="D40" s="38"/>
      <c r="E40" s="38"/>
      <c r="F40" s="163">
        <v>0</v>
      </c>
      <c r="G40" s="163">
        <v>0</v>
      </c>
      <c r="H40" s="129"/>
      <c r="I40" s="64" t="s">
        <v>206</v>
      </c>
      <c r="J40" s="5"/>
    </row>
    <row r="41" spans="1:10" s="153" customFormat="1" ht="16.5" x14ac:dyDescent="0.35">
      <c r="A41" s="162" t="s">
        <v>269</v>
      </c>
      <c r="B41" s="37"/>
      <c r="C41" s="37"/>
      <c r="D41" s="30"/>
      <c r="E41" s="30" t="s">
        <v>270</v>
      </c>
      <c r="F41" s="163">
        <v>0</v>
      </c>
      <c r="G41" s="163">
        <v>0</v>
      </c>
      <c r="H41" s="129"/>
      <c r="I41" s="164" t="s">
        <v>206</v>
      </c>
      <c r="J41" s="5"/>
    </row>
    <row r="42" spans="1:10" s="153" customFormat="1" x14ac:dyDescent="0.2">
      <c r="A42" s="530"/>
      <c r="B42" s="530"/>
      <c r="C42" s="530"/>
      <c r="D42" s="530"/>
      <c r="E42" s="530"/>
      <c r="F42" s="530"/>
      <c r="G42" s="530"/>
      <c r="H42" s="530"/>
      <c r="I42" s="530"/>
      <c r="J42" s="5"/>
    </row>
    <row r="43" spans="1:10" s="153" customFormat="1" x14ac:dyDescent="0.2">
      <c r="A43" s="152"/>
      <c r="B43" s="152"/>
      <c r="C43" s="152"/>
      <c r="D43" s="152"/>
      <c r="E43" s="152"/>
      <c r="F43" s="152"/>
      <c r="G43" s="152"/>
      <c r="H43" s="152"/>
      <c r="I43" s="152"/>
      <c r="J43" s="5"/>
    </row>
    <row r="44" spans="1:10" s="153" customFormat="1" ht="19.5" thickBot="1" x14ac:dyDescent="0.45">
      <c r="A44" s="34" t="s">
        <v>271</v>
      </c>
      <c r="B44" s="34" t="s">
        <v>12</v>
      </c>
      <c r="C44" s="36"/>
      <c r="D44" s="38"/>
      <c r="E44" s="38"/>
      <c r="F44" s="71"/>
      <c r="G44" s="72"/>
      <c r="H44" s="524" t="s">
        <v>109</v>
      </c>
      <c r="I44" s="525"/>
      <c r="J44" s="5"/>
    </row>
    <row r="45" spans="1:10" s="153" customFormat="1" ht="18" x14ac:dyDescent="0.35">
      <c r="A45" s="165"/>
      <c r="B45" s="166"/>
      <c r="C45" s="167"/>
      <c r="D45" s="166"/>
      <c r="E45" s="168" t="s">
        <v>290</v>
      </c>
      <c r="F45" s="169" t="s">
        <v>9</v>
      </c>
      <c r="G45" s="169" t="s">
        <v>10</v>
      </c>
      <c r="H45" s="170" t="s">
        <v>13</v>
      </c>
      <c r="I45" s="171" t="s">
        <v>110</v>
      </c>
      <c r="J45" s="5"/>
    </row>
    <row r="46" spans="1:10" s="153" customFormat="1" x14ac:dyDescent="0.2">
      <c r="A46" s="172"/>
      <c r="B46" s="173"/>
      <c r="C46" s="173"/>
      <c r="D46" s="173"/>
      <c r="E46" s="526"/>
      <c r="F46" s="527"/>
      <c r="G46" s="116"/>
      <c r="H46" s="117">
        <v>42004</v>
      </c>
      <c r="I46" s="174">
        <v>42004</v>
      </c>
      <c r="J46" s="5"/>
    </row>
    <row r="47" spans="1:10" s="153" customFormat="1" x14ac:dyDescent="0.2">
      <c r="A47" s="172"/>
      <c r="B47" s="173"/>
      <c r="C47" s="173"/>
      <c r="D47" s="173"/>
      <c r="E47" s="526"/>
      <c r="F47" s="527"/>
      <c r="G47" s="119"/>
      <c r="H47" s="119"/>
      <c r="I47" s="175"/>
      <c r="J47" s="5"/>
    </row>
    <row r="48" spans="1:10" s="153" customFormat="1" ht="13.5" thickBot="1" x14ac:dyDescent="0.25">
      <c r="A48" s="176"/>
      <c r="B48" s="177"/>
      <c r="C48" s="177"/>
      <c r="D48" s="177"/>
      <c r="E48" s="178"/>
      <c r="F48" s="179"/>
      <c r="G48" s="179"/>
      <c r="H48" s="179"/>
      <c r="I48" s="180"/>
      <c r="J48" s="5"/>
    </row>
    <row r="49" spans="1:10" s="153" customFormat="1" ht="13.5" thickTop="1" x14ac:dyDescent="0.2">
      <c r="A49" s="181"/>
      <c r="B49" s="74"/>
      <c r="C49" s="74" t="s">
        <v>6</v>
      </c>
      <c r="D49" s="74"/>
      <c r="E49" s="182">
        <v>23500</v>
      </c>
      <c r="F49" s="183">
        <v>0</v>
      </c>
      <c r="G49" s="75">
        <v>0</v>
      </c>
      <c r="H49" s="75">
        <f>E49+F49-G49</f>
        <v>23500</v>
      </c>
      <c r="I49" s="184">
        <v>23500</v>
      </c>
      <c r="J49" s="5"/>
    </row>
    <row r="50" spans="1:10" s="153" customFormat="1" x14ac:dyDescent="0.2">
      <c r="A50" s="185"/>
      <c r="B50" s="77"/>
      <c r="C50" s="77" t="s">
        <v>8</v>
      </c>
      <c r="D50" s="77"/>
      <c r="E50" s="186">
        <v>37077.11</v>
      </c>
      <c r="F50" s="187">
        <v>43048</v>
      </c>
      <c r="G50" s="78">
        <v>52211</v>
      </c>
      <c r="H50" s="78">
        <f>E50+F50-G50</f>
        <v>27914.11</v>
      </c>
      <c r="I50" s="188">
        <v>24464.11</v>
      </c>
      <c r="J50" s="5"/>
    </row>
    <row r="51" spans="1:10" s="153" customFormat="1" x14ac:dyDescent="0.2">
      <c r="A51" s="185"/>
      <c r="B51" s="77"/>
      <c r="C51" s="77" t="s">
        <v>7</v>
      </c>
      <c r="D51" s="77"/>
      <c r="E51" s="186">
        <v>312223.68</v>
      </c>
      <c r="F51" s="187">
        <f>97.13+105680.99</f>
        <v>105778.12000000001</v>
      </c>
      <c r="G51" s="78">
        <v>124961</v>
      </c>
      <c r="H51" s="78">
        <f>E51+F51-G51</f>
        <v>293040.8</v>
      </c>
      <c r="I51" s="188">
        <f>187359.81+105680.99</f>
        <v>293040.8</v>
      </c>
      <c r="J51" s="5"/>
    </row>
    <row r="52" spans="1:10" s="153" customFormat="1" x14ac:dyDescent="0.2">
      <c r="A52" s="185"/>
      <c r="B52" s="77"/>
      <c r="C52" s="77" t="s">
        <v>15</v>
      </c>
      <c r="D52" s="77"/>
      <c r="E52" s="186">
        <v>83181.5</v>
      </c>
      <c r="F52" s="187">
        <v>0</v>
      </c>
      <c r="G52" s="78">
        <v>0</v>
      </c>
      <c r="H52" s="78">
        <f>E52+F52-G52</f>
        <v>83181.5</v>
      </c>
      <c r="I52" s="188">
        <v>83181.5</v>
      </c>
      <c r="J52" s="5"/>
    </row>
    <row r="53" spans="1:10" s="153" customFormat="1" ht="18.75" thickBot="1" x14ac:dyDescent="0.4">
      <c r="A53" s="189" t="s">
        <v>2</v>
      </c>
      <c r="B53" s="190"/>
      <c r="C53" s="190"/>
      <c r="D53" s="190"/>
      <c r="E53" s="191">
        <f t="shared" ref="E53:I53" si="0">E49+E50+E51+E52</f>
        <v>455982.29</v>
      </c>
      <c r="F53" s="192">
        <f>SUM(F49:F52)</f>
        <v>148826.12</v>
      </c>
      <c r="G53" s="193">
        <f t="shared" si="0"/>
        <v>177172</v>
      </c>
      <c r="H53" s="193">
        <f t="shared" si="0"/>
        <v>427636.41</v>
      </c>
      <c r="I53" s="194">
        <f t="shared" si="0"/>
        <v>424186.41</v>
      </c>
      <c r="J53" s="5"/>
    </row>
    <row r="54" spans="1:10" ht="18.75" hidden="1" thickTop="1" x14ac:dyDescent="0.35">
      <c r="A54" s="79"/>
      <c r="B54" s="68"/>
      <c r="C54" s="68"/>
      <c r="D54" s="38"/>
      <c r="E54" s="38"/>
      <c r="F54" s="71"/>
      <c r="G54" s="72"/>
      <c r="H54" s="80"/>
      <c r="I54" s="80"/>
    </row>
    <row r="55" spans="1:10" ht="18" hidden="1" x14ac:dyDescent="0.35">
      <c r="A55" s="79"/>
      <c r="B55" s="68"/>
      <c r="C55" s="68"/>
      <c r="D55" s="38"/>
      <c r="E55" s="38"/>
      <c r="F55" s="71"/>
      <c r="G55" s="81"/>
      <c r="H55" s="82"/>
      <c r="I55" s="82"/>
    </row>
    <row r="56" spans="1:10" ht="18" hidden="1" x14ac:dyDescent="0.35">
      <c r="A56" s="83"/>
      <c r="B56" s="84"/>
      <c r="C56" s="84"/>
      <c r="D56" s="85"/>
      <c r="E56" s="85"/>
      <c r="F56" s="82"/>
      <c r="G56" s="82"/>
      <c r="H56" s="82"/>
      <c r="I56" s="82"/>
    </row>
    <row r="57" spans="1:10" x14ac:dyDescent="0.2">
      <c r="A57" s="86"/>
      <c r="B57" s="86"/>
      <c r="C57" s="86"/>
      <c r="D57" s="86"/>
      <c r="E57" s="86"/>
      <c r="F57" s="86"/>
      <c r="G57" s="86"/>
      <c r="H57" s="86"/>
      <c r="I57" s="86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</sheetData>
  <mergeCells count="15">
    <mergeCell ref="A2:D2"/>
    <mergeCell ref="E2:I2"/>
    <mergeCell ref="E3:I3"/>
    <mergeCell ref="E4:I4"/>
    <mergeCell ref="B32:F32"/>
    <mergeCell ref="C28:E28"/>
    <mergeCell ref="C31:F31"/>
    <mergeCell ref="E5:I5"/>
    <mergeCell ref="E7:I7"/>
    <mergeCell ref="H12:I12"/>
    <mergeCell ref="E46:E47"/>
    <mergeCell ref="F46:F47"/>
    <mergeCell ref="A33:I34"/>
    <mergeCell ref="A42:I42"/>
    <mergeCell ref="H44:I44"/>
  </mergeCells>
  <phoneticPr fontId="10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  <ignoredErrors>
    <ignoredError sqref="F53" formula="1"/>
  </ignoredError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8">
    <tabColor theme="3" tint="0.59999389629810485"/>
  </sheetPr>
  <dimension ref="A1:J58"/>
  <sheetViews>
    <sheetView topLeftCell="A28" zoomScaleNormal="100" workbookViewId="0">
      <selection activeCell="B36" sqref="B36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7.28515625" style="13" customWidth="1"/>
    <col min="10" max="10" width="18.85546875" style="14" customWidth="1"/>
    <col min="11" max="11" width="17.7109375" style="14" customWidth="1"/>
    <col min="12" max="16384" width="9.140625" style="14"/>
  </cols>
  <sheetData>
    <row r="1" spans="1:10" ht="19.5" x14ac:dyDescent="0.4">
      <c r="A1" s="11" t="s">
        <v>25</v>
      </c>
      <c r="B1" s="485"/>
      <c r="C1" s="485"/>
      <c r="D1" s="485"/>
      <c r="E1" s="486"/>
      <c r="F1" s="26"/>
    </row>
    <row r="2" spans="1:10" ht="19.5" x14ac:dyDescent="0.4">
      <c r="A2" s="534" t="s">
        <v>98</v>
      </c>
      <c r="B2" s="534"/>
      <c r="C2" s="534"/>
      <c r="D2" s="534"/>
      <c r="E2" s="540" t="s">
        <v>199</v>
      </c>
      <c r="F2" s="540"/>
      <c r="G2" s="540"/>
      <c r="H2" s="540"/>
      <c r="I2" s="540"/>
    </row>
    <row r="3" spans="1:10" ht="9.75" customHeight="1" x14ac:dyDescent="0.4">
      <c r="A3" s="15"/>
      <c r="B3" s="15"/>
      <c r="C3" s="15"/>
      <c r="D3" s="15"/>
      <c r="E3" s="528" t="s">
        <v>99</v>
      </c>
      <c r="F3" s="528"/>
      <c r="G3" s="528"/>
      <c r="H3" s="528"/>
      <c r="I3" s="528"/>
    </row>
    <row r="4" spans="1:10" ht="15.75" x14ac:dyDescent="0.25">
      <c r="A4" s="17" t="s">
        <v>26</v>
      </c>
      <c r="E4" s="550" t="s">
        <v>254</v>
      </c>
      <c r="F4" s="538"/>
      <c r="G4" s="538"/>
      <c r="H4" s="538"/>
      <c r="I4" s="538"/>
    </row>
    <row r="5" spans="1:10" ht="9.75" customHeight="1" x14ac:dyDescent="0.25">
      <c r="A5" s="17"/>
      <c r="E5" s="528" t="s">
        <v>99</v>
      </c>
      <c r="F5" s="528"/>
      <c r="G5" s="528"/>
      <c r="H5" s="528"/>
      <c r="I5" s="528"/>
    </row>
    <row r="6" spans="1:10" ht="19.5" x14ac:dyDescent="0.4">
      <c r="A6" s="18" t="s">
        <v>24</v>
      </c>
      <c r="E6" s="19" t="s">
        <v>200</v>
      </c>
      <c r="F6" s="20"/>
      <c r="G6" s="21" t="s">
        <v>36</v>
      </c>
      <c r="H6" s="22">
        <v>1400</v>
      </c>
    </row>
    <row r="7" spans="1:10" ht="7.5" customHeight="1" x14ac:dyDescent="0.4">
      <c r="A7" s="18"/>
      <c r="E7" s="528" t="s">
        <v>100</v>
      </c>
      <c r="F7" s="528"/>
      <c r="G7" s="528"/>
      <c r="H7" s="528"/>
      <c r="I7" s="528"/>
    </row>
    <row r="8" spans="1:10" ht="2.25" customHeight="1" x14ac:dyDescent="0.4">
      <c r="A8" s="18"/>
      <c r="E8" s="23"/>
      <c r="F8" s="23"/>
      <c r="G8" s="23"/>
      <c r="H8" s="21"/>
      <c r="I8" s="23"/>
    </row>
    <row r="9" spans="1:10" ht="35.2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4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24" t="s">
        <v>253</v>
      </c>
      <c r="I12" s="525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5"/>
      <c r="I13" s="156"/>
      <c r="J13" s="26"/>
    </row>
    <row r="14" spans="1:10" s="40" customFormat="1" ht="18.75" x14ac:dyDescent="0.4">
      <c r="A14" s="34" t="s">
        <v>264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6326000</v>
      </c>
      <c r="F15" s="128">
        <v>19389478</v>
      </c>
      <c r="G15" s="6">
        <f>H15+I15</f>
        <v>19216005.949999999</v>
      </c>
      <c r="H15" s="127">
        <v>19111566.949999999</v>
      </c>
      <c r="I15" s="127">
        <v>104439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6326000</v>
      </c>
      <c r="F17" s="128">
        <v>19389478</v>
      </c>
      <c r="G17" s="6">
        <f>H17+I17</f>
        <v>19111994.940000001</v>
      </c>
      <c r="H17" s="127">
        <v>18928542.940000001</v>
      </c>
      <c r="I17" s="127">
        <v>183452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7" t="s">
        <v>101</v>
      </c>
      <c r="D21" s="41"/>
      <c r="E21" s="41"/>
      <c r="F21" s="41"/>
      <c r="G21" s="158">
        <f>H21+I21</f>
        <v>0</v>
      </c>
      <c r="H21" s="159">
        <v>0</v>
      </c>
      <c r="I21" s="159">
        <v>0</v>
      </c>
      <c r="J21" s="42"/>
    </row>
    <row r="22" spans="1:10" s="153" customFormat="1" ht="18" x14ac:dyDescent="0.35">
      <c r="A22" s="41"/>
      <c r="B22" s="41"/>
      <c r="C22" s="157"/>
      <c r="D22" s="41"/>
      <c r="E22" s="41"/>
      <c r="F22" s="41"/>
      <c r="G22" s="158"/>
      <c r="H22" s="159"/>
      <c r="I22" s="159"/>
      <c r="J22" s="42"/>
    </row>
    <row r="23" spans="1:10" s="153" customFormat="1" ht="19.5" x14ac:dyDescent="0.4">
      <c r="A23" s="238" t="s">
        <v>102</v>
      </c>
      <c r="B23" s="238"/>
      <c r="C23" s="239"/>
      <c r="D23" s="238"/>
      <c r="E23" s="238"/>
      <c r="F23" s="238"/>
      <c r="G23" s="240">
        <f>G17-G15-G21</f>
        <v>-104011.00999999791</v>
      </c>
      <c r="H23" s="240">
        <f>H17-H15-H21</f>
        <v>-183024.00999999791</v>
      </c>
      <c r="I23" s="240">
        <f>I17-I15-I21</f>
        <v>79013</v>
      </c>
      <c r="J23" s="160"/>
    </row>
    <row r="24" spans="1:10" s="153" customFormat="1" ht="15" x14ac:dyDescent="0.3">
      <c r="A24" s="219" t="s">
        <v>274</v>
      </c>
      <c r="B24" s="219"/>
      <c r="C24" s="219"/>
      <c r="D24" s="219"/>
      <c r="E24" s="219"/>
      <c r="F24" s="219"/>
      <c r="G24" s="241">
        <f>G23-G25</f>
        <v>-104011.00999999791</v>
      </c>
      <c r="H24" s="207"/>
      <c r="I24" s="207"/>
      <c r="J24" s="13"/>
    </row>
    <row r="25" spans="1:10" s="153" customFormat="1" ht="15" x14ac:dyDescent="0.3">
      <c r="A25" s="219" t="s">
        <v>265</v>
      </c>
      <c r="B25" s="219"/>
      <c r="C25" s="219"/>
      <c r="D25" s="219"/>
      <c r="E25" s="219"/>
      <c r="F25" s="219"/>
      <c r="G25" s="241">
        <v>0</v>
      </c>
      <c r="H25" s="207"/>
      <c r="I25" s="207"/>
      <c r="J25" s="13"/>
    </row>
    <row r="26" spans="1:10" s="153" customFormat="1" x14ac:dyDescent="0.2">
      <c r="A26" s="207"/>
      <c r="B26" s="207"/>
      <c r="C26" s="207"/>
      <c r="D26" s="207"/>
      <c r="E26" s="207"/>
      <c r="F26" s="207"/>
      <c r="G26" s="207"/>
      <c r="H26" s="195"/>
      <c r="I26" s="195"/>
      <c r="J26" s="13"/>
    </row>
    <row r="27" spans="1:10" s="153" customFormat="1" ht="16.5" x14ac:dyDescent="0.35">
      <c r="A27" s="242" t="s">
        <v>266</v>
      </c>
      <c r="B27" s="242" t="s">
        <v>267</v>
      </c>
      <c r="C27" s="242"/>
      <c r="D27" s="226"/>
      <c r="E27" s="226"/>
      <c r="F27" s="212"/>
      <c r="G27" s="240"/>
      <c r="H27" s="210"/>
      <c r="I27" s="243"/>
      <c r="J27" s="48"/>
    </row>
    <row r="28" spans="1:10" s="40" customFormat="1" ht="15" x14ac:dyDescent="0.3">
      <c r="A28" s="242"/>
      <c r="B28" s="242"/>
      <c r="C28" s="531" t="s">
        <v>27</v>
      </c>
      <c r="D28" s="531"/>
      <c r="E28" s="531"/>
      <c r="F28" s="212"/>
      <c r="G28" s="244">
        <f>G29+G30</f>
        <v>0</v>
      </c>
      <c r="H28" s="210"/>
      <c r="I28" s="243"/>
    </row>
    <row r="29" spans="1:10" s="40" customFormat="1" ht="18.75" x14ac:dyDescent="0.4">
      <c r="A29" s="245"/>
      <c r="B29" s="245"/>
      <c r="C29" s="246"/>
      <c r="D29" s="247"/>
      <c r="E29" s="248" t="s">
        <v>275</v>
      </c>
      <c r="F29" s="249" t="s">
        <v>6</v>
      </c>
      <c r="G29" s="250">
        <v>0</v>
      </c>
      <c r="H29" s="210"/>
      <c r="I29" s="243"/>
    </row>
    <row r="30" spans="1:10" s="40" customFormat="1" ht="18.75" x14ac:dyDescent="0.4">
      <c r="A30" s="245"/>
      <c r="B30" s="245"/>
      <c r="C30" s="251"/>
      <c r="D30" s="247"/>
      <c r="E30" s="252"/>
      <c r="F30" s="249" t="s">
        <v>7</v>
      </c>
      <c r="G30" s="250"/>
      <c r="H30" s="210"/>
      <c r="I30" s="243"/>
    </row>
    <row r="31" spans="1:10" s="40" customFormat="1" ht="20.25" customHeight="1" x14ac:dyDescent="0.4">
      <c r="A31" s="245"/>
      <c r="B31" s="253"/>
      <c r="C31" s="532" t="s">
        <v>276</v>
      </c>
      <c r="D31" s="532"/>
      <c r="E31" s="532"/>
      <c r="F31" s="532"/>
      <c r="G31" s="244">
        <f>G25</f>
        <v>0</v>
      </c>
      <c r="H31" s="210"/>
      <c r="I31" s="243"/>
    </row>
    <row r="32" spans="1:10" s="40" customFormat="1" ht="20.25" customHeight="1" x14ac:dyDescent="0.3">
      <c r="A32" s="254"/>
      <c r="B32" s="533" t="s">
        <v>339</v>
      </c>
      <c r="C32" s="533"/>
      <c r="D32" s="533"/>
      <c r="E32" s="533"/>
      <c r="F32" s="533"/>
      <c r="G32" s="255">
        <v>0</v>
      </c>
      <c r="H32" s="256"/>
      <c r="I32" s="256"/>
    </row>
    <row r="33" spans="1:10" s="40" customFormat="1" ht="12.75" customHeight="1" x14ac:dyDescent="0.2">
      <c r="I33" s="481"/>
    </row>
    <row r="34" spans="1:10" s="153" customFormat="1" ht="7.5" customHeight="1" x14ac:dyDescent="0.2">
      <c r="A34" s="556" t="s">
        <v>343</v>
      </c>
      <c r="B34" s="556"/>
      <c r="C34" s="556"/>
      <c r="D34" s="556"/>
      <c r="E34" s="556"/>
      <c r="F34" s="556"/>
      <c r="G34" s="556"/>
      <c r="H34" s="556"/>
      <c r="I34" s="556"/>
      <c r="J34" s="161"/>
    </row>
    <row r="35" spans="1:10" s="153" customFormat="1" ht="19.5" customHeight="1" x14ac:dyDescent="0.2">
      <c r="A35" s="556"/>
      <c r="B35" s="556"/>
      <c r="C35" s="556"/>
      <c r="D35" s="556"/>
      <c r="E35" s="556"/>
      <c r="F35" s="556"/>
      <c r="G35" s="556"/>
      <c r="H35" s="556"/>
      <c r="I35" s="556"/>
      <c r="J35" s="161"/>
    </row>
    <row r="36" spans="1:10" s="153" customFormat="1" ht="18.75" x14ac:dyDescent="0.4">
      <c r="A36" s="34"/>
      <c r="B36" s="34"/>
      <c r="C36" s="34"/>
      <c r="D36" s="56"/>
      <c r="E36" s="13"/>
      <c r="F36" s="58" t="s">
        <v>105</v>
      </c>
      <c r="G36" s="154" t="s">
        <v>0</v>
      </c>
      <c r="H36" s="30"/>
      <c r="I36" s="60" t="s">
        <v>106</v>
      </c>
      <c r="J36" s="161"/>
    </row>
    <row r="37" spans="1:10" s="153" customFormat="1" ht="15" customHeight="1" x14ac:dyDescent="0.35">
      <c r="A37" s="162" t="s">
        <v>31</v>
      </c>
      <c r="B37" s="62"/>
      <c r="C37" s="2"/>
      <c r="D37" s="62"/>
      <c r="E37" s="38"/>
      <c r="F37" s="163">
        <v>0</v>
      </c>
      <c r="G37" s="163">
        <v>0</v>
      </c>
      <c r="H37" s="129"/>
      <c r="I37" s="64" t="s">
        <v>206</v>
      </c>
      <c r="J37" s="161"/>
    </row>
    <row r="38" spans="1:10" s="153" customFormat="1" ht="16.5" x14ac:dyDescent="0.35">
      <c r="A38" s="162" t="s">
        <v>107</v>
      </c>
      <c r="B38" s="62"/>
      <c r="C38" s="2"/>
      <c r="D38" s="65"/>
      <c r="E38" s="65"/>
      <c r="F38" s="163">
        <v>612211</v>
      </c>
      <c r="G38" s="163">
        <v>613627</v>
      </c>
      <c r="H38" s="129"/>
      <c r="I38" s="64">
        <f>G38/F38</f>
        <v>1.002312928059117</v>
      </c>
      <c r="J38" s="5"/>
    </row>
    <row r="39" spans="1:10" s="153" customFormat="1" ht="16.5" x14ac:dyDescent="0.35">
      <c r="A39" s="162" t="s">
        <v>108</v>
      </c>
      <c r="B39" s="62"/>
      <c r="C39" s="2"/>
      <c r="D39" s="65"/>
      <c r="E39" s="65"/>
      <c r="F39" s="163">
        <v>0</v>
      </c>
      <c r="G39" s="163">
        <v>0</v>
      </c>
      <c r="H39" s="129"/>
      <c r="I39" s="64" t="s">
        <v>206</v>
      </c>
      <c r="J39" s="5"/>
    </row>
    <row r="40" spans="1:10" s="153" customFormat="1" ht="16.5" x14ac:dyDescent="0.35">
      <c r="A40" s="162" t="s">
        <v>202</v>
      </c>
      <c r="B40" s="62"/>
      <c r="C40" s="2"/>
      <c r="D40" s="38"/>
      <c r="E40" s="38"/>
      <c r="F40" s="163">
        <v>490211</v>
      </c>
      <c r="G40" s="163">
        <v>490211</v>
      </c>
      <c r="H40" s="129"/>
      <c r="I40" s="64">
        <f>G40/F40</f>
        <v>1</v>
      </c>
      <c r="J40" s="5"/>
    </row>
    <row r="41" spans="1:10" s="153" customFormat="1" ht="16.5" x14ac:dyDescent="0.35">
      <c r="A41" s="162" t="s">
        <v>269</v>
      </c>
      <c r="B41" s="37"/>
      <c r="C41" s="37"/>
      <c r="D41" s="30"/>
      <c r="E41" s="30" t="s">
        <v>270</v>
      </c>
      <c r="F41" s="163">
        <v>0</v>
      </c>
      <c r="G41" s="163">
        <v>0</v>
      </c>
      <c r="H41" s="129"/>
      <c r="I41" s="164" t="s">
        <v>206</v>
      </c>
      <c r="J41" s="5"/>
    </row>
    <row r="42" spans="1:10" s="153" customFormat="1" ht="12.75" customHeight="1" x14ac:dyDescent="0.2">
      <c r="A42" s="543" t="s">
        <v>325</v>
      </c>
      <c r="B42" s="543"/>
      <c r="C42" s="543"/>
      <c r="D42" s="543"/>
      <c r="E42" s="543"/>
      <c r="F42" s="543"/>
      <c r="G42" s="543"/>
      <c r="H42" s="543"/>
      <c r="I42" s="543"/>
      <c r="J42" s="5"/>
    </row>
    <row r="43" spans="1:10" s="153" customFormat="1" x14ac:dyDescent="0.2">
      <c r="A43" s="152"/>
      <c r="B43" s="152"/>
      <c r="C43" s="152"/>
      <c r="D43" s="152"/>
      <c r="E43" s="152"/>
      <c r="F43" s="152"/>
      <c r="G43" s="152"/>
      <c r="H43" s="152"/>
      <c r="I43" s="152"/>
      <c r="J43" s="5"/>
    </row>
    <row r="44" spans="1:10" s="153" customFormat="1" ht="19.5" thickBot="1" x14ac:dyDescent="0.45">
      <c r="A44" s="34" t="s">
        <v>271</v>
      </c>
      <c r="B44" s="34" t="s">
        <v>12</v>
      </c>
      <c r="C44" s="36"/>
      <c r="D44" s="38"/>
      <c r="E44" s="38"/>
      <c r="F44" s="71"/>
      <c r="G44" s="72"/>
      <c r="H44" s="524" t="s">
        <v>109</v>
      </c>
      <c r="I44" s="525"/>
      <c r="J44" s="5"/>
    </row>
    <row r="45" spans="1:10" s="153" customFormat="1" ht="18" x14ac:dyDescent="0.35">
      <c r="A45" s="165"/>
      <c r="B45" s="166"/>
      <c r="C45" s="167"/>
      <c r="D45" s="166"/>
      <c r="E45" s="168" t="s">
        <v>290</v>
      </c>
      <c r="F45" s="169" t="s">
        <v>9</v>
      </c>
      <c r="G45" s="169" t="s">
        <v>10</v>
      </c>
      <c r="H45" s="170" t="s">
        <v>13</v>
      </c>
      <c r="I45" s="171" t="s">
        <v>110</v>
      </c>
      <c r="J45" s="5"/>
    </row>
    <row r="46" spans="1:10" s="153" customFormat="1" x14ac:dyDescent="0.2">
      <c r="A46" s="172"/>
      <c r="B46" s="173"/>
      <c r="C46" s="173"/>
      <c r="D46" s="173"/>
      <c r="E46" s="526"/>
      <c r="F46" s="527"/>
      <c r="G46" s="116"/>
      <c r="H46" s="117">
        <v>42004</v>
      </c>
      <c r="I46" s="174">
        <v>42004</v>
      </c>
      <c r="J46" s="5"/>
    </row>
    <row r="47" spans="1:10" s="153" customFormat="1" x14ac:dyDescent="0.2">
      <c r="A47" s="172"/>
      <c r="B47" s="173"/>
      <c r="C47" s="173"/>
      <c r="D47" s="173"/>
      <c r="E47" s="526"/>
      <c r="F47" s="527"/>
      <c r="G47" s="119"/>
      <c r="H47" s="119"/>
      <c r="I47" s="175"/>
      <c r="J47" s="5"/>
    </row>
    <row r="48" spans="1:10" s="153" customFormat="1" ht="13.5" thickBot="1" x14ac:dyDescent="0.25">
      <c r="A48" s="176"/>
      <c r="B48" s="177"/>
      <c r="C48" s="177"/>
      <c r="D48" s="177"/>
      <c r="E48" s="178"/>
      <c r="F48" s="179"/>
      <c r="G48" s="179"/>
      <c r="H48" s="179"/>
      <c r="I48" s="180"/>
      <c r="J48" s="5"/>
    </row>
    <row r="49" spans="1:10" s="153" customFormat="1" ht="13.5" thickTop="1" x14ac:dyDescent="0.2">
      <c r="A49" s="181"/>
      <c r="B49" s="74"/>
      <c r="C49" s="74" t="s">
        <v>6</v>
      </c>
      <c r="D49" s="74"/>
      <c r="E49" s="182">
        <v>50399.999999999993</v>
      </c>
      <c r="F49" s="183">
        <v>0</v>
      </c>
      <c r="G49" s="75">
        <v>13200</v>
      </c>
      <c r="H49" s="75">
        <f>E49+F49-G49</f>
        <v>37199.999999999993</v>
      </c>
      <c r="I49" s="184">
        <v>37200</v>
      </c>
      <c r="J49" s="5"/>
    </row>
    <row r="50" spans="1:10" s="153" customFormat="1" x14ac:dyDescent="0.2">
      <c r="A50" s="185"/>
      <c r="B50" s="77"/>
      <c r="C50" s="77" t="s">
        <v>8</v>
      </c>
      <c r="D50" s="77"/>
      <c r="E50" s="186">
        <v>4435.6699999999983</v>
      </c>
      <c r="F50" s="187">
        <v>97805</v>
      </c>
      <c r="G50" s="78">
        <v>97021</v>
      </c>
      <c r="H50" s="78">
        <f>E50+F50-G50</f>
        <v>5219.6699999999983</v>
      </c>
      <c r="I50" s="188">
        <v>4272.58</v>
      </c>
      <c r="J50" s="5"/>
    </row>
    <row r="51" spans="1:10" s="153" customFormat="1" x14ac:dyDescent="0.2">
      <c r="A51" s="185"/>
      <c r="B51" s="77"/>
      <c r="C51" s="77" t="s">
        <v>7</v>
      </c>
      <c r="D51" s="77"/>
      <c r="E51" s="186">
        <v>1074608.6399999999</v>
      </c>
      <c r="F51" s="187">
        <f>744.21+1181053</f>
        <v>1181797.21</v>
      </c>
      <c r="G51" s="78">
        <v>749614.97</v>
      </c>
      <c r="H51" s="78">
        <f>E51+F51-G51</f>
        <v>1506790.8799999997</v>
      </c>
      <c r="I51" s="188">
        <f>32883.59+1194512.29</f>
        <v>1227395.8800000001</v>
      </c>
      <c r="J51" s="5"/>
    </row>
    <row r="52" spans="1:10" s="153" customFormat="1" x14ac:dyDescent="0.2">
      <c r="A52" s="185"/>
      <c r="B52" s="77"/>
      <c r="C52" s="77" t="s">
        <v>15</v>
      </c>
      <c r="D52" s="77"/>
      <c r="E52" s="186">
        <v>456080.80000000005</v>
      </c>
      <c r="F52" s="187">
        <v>614259</v>
      </c>
      <c r="G52" s="78">
        <v>967210.2</v>
      </c>
      <c r="H52" s="78">
        <f>E52+F52-G52</f>
        <v>103129.60000000009</v>
      </c>
      <c r="I52" s="188">
        <v>103129.60000000001</v>
      </c>
      <c r="J52" s="5"/>
    </row>
    <row r="53" spans="1:10" s="153" customFormat="1" ht="18.75" thickBot="1" x14ac:dyDescent="0.4">
      <c r="A53" s="189" t="s">
        <v>2</v>
      </c>
      <c r="B53" s="190"/>
      <c r="C53" s="190"/>
      <c r="D53" s="190"/>
      <c r="E53" s="191">
        <f>E49+E50+E51+E52</f>
        <v>1585525.1099999999</v>
      </c>
      <c r="F53" s="192">
        <f>F49+F50+F51+F52</f>
        <v>1893861.21</v>
      </c>
      <c r="G53" s="193">
        <f>G49+G50+G51+G52</f>
        <v>1827046.17</v>
      </c>
      <c r="H53" s="193">
        <f>H49+H50+H51+H52</f>
        <v>1652340.1499999997</v>
      </c>
      <c r="I53" s="194">
        <f>I49+I50+I51+I52</f>
        <v>1371998.0600000003</v>
      </c>
      <c r="J53" s="5"/>
    </row>
    <row r="54" spans="1:10" ht="18.75" hidden="1" thickTop="1" x14ac:dyDescent="0.35">
      <c r="A54" s="79"/>
      <c r="B54" s="68"/>
      <c r="C54" s="68"/>
      <c r="D54" s="38"/>
      <c r="E54" s="38"/>
      <c r="F54" s="71"/>
      <c r="G54" s="87"/>
      <c r="H54" s="80"/>
      <c r="I54" s="80"/>
    </row>
    <row r="55" spans="1:10" ht="18" hidden="1" x14ac:dyDescent="0.35">
      <c r="A55" s="79"/>
      <c r="B55" s="68"/>
      <c r="C55" s="68"/>
      <c r="D55" s="38"/>
      <c r="E55" s="38"/>
      <c r="F55" s="71"/>
      <c r="G55" s="81"/>
      <c r="H55" s="82"/>
      <c r="I55" s="82"/>
    </row>
    <row r="56" spans="1:10" ht="18" hidden="1" x14ac:dyDescent="0.35">
      <c r="A56" s="83"/>
      <c r="B56" s="84"/>
      <c r="C56" s="84"/>
      <c r="D56" s="85"/>
      <c r="E56" s="85"/>
      <c r="F56" s="82"/>
      <c r="G56" s="82"/>
      <c r="H56" s="82"/>
      <c r="I56" s="82"/>
    </row>
    <row r="57" spans="1:10" hidden="1" x14ac:dyDescent="0.2">
      <c r="A57" s="86"/>
      <c r="B57" s="86"/>
      <c r="C57" s="86"/>
      <c r="D57" s="86"/>
      <c r="E57" s="86"/>
      <c r="F57" s="86"/>
      <c r="G57" s="86"/>
      <c r="H57" s="86"/>
      <c r="I57" s="86"/>
    </row>
    <row r="58" spans="1:10" hidden="1" x14ac:dyDescent="0.2">
      <c r="A58" s="86"/>
      <c r="B58" s="86"/>
      <c r="C58" s="86"/>
      <c r="D58" s="86"/>
      <c r="E58" s="86"/>
      <c r="F58" s="86"/>
      <c r="G58" s="86"/>
      <c r="H58" s="86"/>
      <c r="I58" s="86"/>
    </row>
  </sheetData>
  <mergeCells count="15">
    <mergeCell ref="A2:D2"/>
    <mergeCell ref="E2:I2"/>
    <mergeCell ref="E4:I4"/>
    <mergeCell ref="E3:I3"/>
    <mergeCell ref="H44:I44"/>
    <mergeCell ref="F46:F47"/>
    <mergeCell ref="H12:I12"/>
    <mergeCell ref="A42:I42"/>
    <mergeCell ref="E5:I5"/>
    <mergeCell ref="E7:I7"/>
    <mergeCell ref="E46:E47"/>
    <mergeCell ref="C28:E28"/>
    <mergeCell ref="C31:F31"/>
    <mergeCell ref="B32:F32"/>
    <mergeCell ref="A34:I35"/>
  </mergeCells>
  <phoneticPr fontId="10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9">
    <tabColor theme="3" tint="0.59999389629810485"/>
  </sheetPr>
  <dimension ref="A1:J58"/>
  <sheetViews>
    <sheetView zoomScaleNormal="100" workbookViewId="0">
      <selection activeCell="B36" sqref="B36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7.285156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25</v>
      </c>
      <c r="B1" s="485"/>
      <c r="C1" s="485"/>
      <c r="D1" s="485"/>
      <c r="E1" s="486"/>
      <c r="F1" s="26"/>
    </row>
    <row r="2" spans="1:10" ht="19.5" x14ac:dyDescent="0.4">
      <c r="A2" s="534" t="s">
        <v>98</v>
      </c>
      <c r="B2" s="534"/>
      <c r="C2" s="534"/>
      <c r="D2" s="534"/>
      <c r="E2" s="540" t="s">
        <v>244</v>
      </c>
      <c r="F2" s="540"/>
      <c r="G2" s="540"/>
      <c r="H2" s="540"/>
      <c r="I2" s="540"/>
      <c r="J2" s="16"/>
    </row>
    <row r="3" spans="1:10" ht="9.75" customHeight="1" x14ac:dyDescent="0.4">
      <c r="A3" s="15"/>
      <c r="B3" s="15"/>
      <c r="C3" s="15"/>
      <c r="D3" s="15"/>
      <c r="E3" s="528" t="s">
        <v>99</v>
      </c>
      <c r="F3" s="528"/>
      <c r="G3" s="528"/>
      <c r="H3" s="528"/>
      <c r="I3" s="528"/>
    </row>
    <row r="4" spans="1:10" ht="15.75" x14ac:dyDescent="0.25">
      <c r="A4" s="17" t="s">
        <v>26</v>
      </c>
      <c r="E4" s="550" t="s">
        <v>256</v>
      </c>
      <c r="F4" s="538"/>
      <c r="G4" s="538"/>
      <c r="H4" s="538"/>
      <c r="I4" s="538"/>
    </row>
    <row r="5" spans="1:10" ht="9.75" customHeight="1" x14ac:dyDescent="0.25">
      <c r="A5" s="17"/>
      <c r="E5" s="528" t="s">
        <v>99</v>
      </c>
      <c r="F5" s="528"/>
      <c r="G5" s="528"/>
      <c r="H5" s="528"/>
      <c r="I5" s="528"/>
    </row>
    <row r="6" spans="1:10" ht="19.5" x14ac:dyDescent="0.4">
      <c r="A6" s="18" t="s">
        <v>24</v>
      </c>
      <c r="E6" s="19" t="s">
        <v>201</v>
      </c>
      <c r="F6" s="20"/>
      <c r="G6" s="21" t="s">
        <v>36</v>
      </c>
      <c r="H6" s="22">
        <v>1450</v>
      </c>
    </row>
    <row r="7" spans="1:10" ht="7.5" customHeight="1" x14ac:dyDescent="0.4">
      <c r="A7" s="18"/>
      <c r="E7" s="528" t="s">
        <v>100</v>
      </c>
      <c r="F7" s="528"/>
      <c r="G7" s="528"/>
      <c r="H7" s="528"/>
      <c r="I7" s="528"/>
    </row>
    <row r="8" spans="1:10" ht="3.75" customHeight="1" x14ac:dyDescent="0.4">
      <c r="A8" s="18"/>
      <c r="E8" s="23"/>
      <c r="F8" s="23"/>
      <c r="G8" s="23"/>
      <c r="H8" s="21"/>
      <c r="I8" s="23"/>
    </row>
    <row r="9" spans="1:10" ht="36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4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24" t="s">
        <v>253</v>
      </c>
      <c r="I12" s="525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5"/>
      <c r="I13" s="156"/>
      <c r="J13" s="26"/>
    </row>
    <row r="14" spans="1:10" s="40" customFormat="1" ht="18.75" x14ac:dyDescent="0.4">
      <c r="A14" s="34" t="s">
        <v>264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2823000</v>
      </c>
      <c r="F15" s="128">
        <v>29600638</v>
      </c>
      <c r="G15" s="6">
        <f>H15+I15</f>
        <v>29502874.120000001</v>
      </c>
      <c r="H15" s="127">
        <v>29502874.120000001</v>
      </c>
      <c r="I15" s="127">
        <v>0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2823000</v>
      </c>
      <c r="F17" s="128">
        <v>29600638</v>
      </c>
      <c r="G17" s="6">
        <f>H17+I17</f>
        <v>29576546.84</v>
      </c>
      <c r="H17" s="127">
        <v>29576546.84</v>
      </c>
      <c r="I17" s="127">
        <v>0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7" t="s">
        <v>101</v>
      </c>
      <c r="D21" s="41"/>
      <c r="E21" s="41"/>
      <c r="F21" s="41"/>
      <c r="G21" s="158">
        <f>H21+I21</f>
        <v>0</v>
      </c>
      <c r="H21" s="159">
        <v>0</v>
      </c>
      <c r="I21" s="159">
        <v>0</v>
      </c>
      <c r="J21" s="42"/>
    </row>
    <row r="22" spans="1:10" s="153" customFormat="1" ht="18" x14ac:dyDescent="0.35">
      <c r="A22" s="41"/>
      <c r="B22" s="41"/>
      <c r="C22" s="157"/>
      <c r="D22" s="41"/>
      <c r="E22" s="41"/>
      <c r="F22" s="41"/>
      <c r="G22" s="158"/>
      <c r="H22" s="159"/>
      <c r="I22" s="159"/>
      <c r="J22" s="42"/>
    </row>
    <row r="23" spans="1:10" s="153" customFormat="1" ht="19.5" x14ac:dyDescent="0.4">
      <c r="A23" s="238" t="s">
        <v>102</v>
      </c>
      <c r="B23" s="238"/>
      <c r="C23" s="239"/>
      <c r="D23" s="238"/>
      <c r="E23" s="238"/>
      <c r="F23" s="238"/>
      <c r="G23" s="240">
        <f>G17-G15-G21</f>
        <v>73672.719999998808</v>
      </c>
      <c r="H23" s="240">
        <f>H17-H15-H21</f>
        <v>73672.719999998808</v>
      </c>
      <c r="I23" s="240">
        <f>I17-I15-I21</f>
        <v>0</v>
      </c>
      <c r="J23" s="160"/>
    </row>
    <row r="24" spans="1:10" s="153" customFormat="1" ht="15" x14ac:dyDescent="0.3">
      <c r="A24" s="219" t="s">
        <v>274</v>
      </c>
      <c r="B24" s="219"/>
      <c r="C24" s="219"/>
      <c r="D24" s="219"/>
      <c r="E24" s="219"/>
      <c r="F24" s="219"/>
      <c r="G24" s="241">
        <f>G23-G25</f>
        <v>73672.719999998808</v>
      </c>
      <c r="H24" s="207"/>
      <c r="I24" s="207"/>
      <c r="J24" s="13"/>
    </row>
    <row r="25" spans="1:10" s="153" customFormat="1" ht="15" x14ac:dyDescent="0.3">
      <c r="A25" s="219" t="s">
        <v>265</v>
      </c>
      <c r="B25" s="219"/>
      <c r="C25" s="219"/>
      <c r="D25" s="219"/>
      <c r="E25" s="219"/>
      <c r="F25" s="219"/>
      <c r="G25" s="241">
        <v>0</v>
      </c>
      <c r="H25" s="207"/>
      <c r="I25" s="207"/>
      <c r="J25" s="13"/>
    </row>
    <row r="26" spans="1:10" s="153" customFormat="1" x14ac:dyDescent="0.2">
      <c r="A26" s="207"/>
      <c r="B26" s="207"/>
      <c r="C26" s="207"/>
      <c r="D26" s="207"/>
      <c r="E26" s="207"/>
      <c r="F26" s="207"/>
      <c r="G26" s="207"/>
      <c r="H26" s="195"/>
      <c r="I26" s="195"/>
      <c r="J26" s="13"/>
    </row>
    <row r="27" spans="1:10" s="153" customFormat="1" ht="16.5" x14ac:dyDescent="0.35">
      <c r="A27" s="242" t="s">
        <v>266</v>
      </c>
      <c r="B27" s="242" t="s">
        <v>267</v>
      </c>
      <c r="C27" s="242"/>
      <c r="D27" s="226"/>
      <c r="E27" s="226"/>
      <c r="F27" s="212"/>
      <c r="G27" s="240"/>
      <c r="H27" s="210"/>
      <c r="I27" s="243"/>
      <c r="J27" s="48"/>
    </row>
    <row r="28" spans="1:10" s="40" customFormat="1" ht="15" x14ac:dyDescent="0.3">
      <c r="A28" s="242"/>
      <c r="B28" s="242"/>
      <c r="C28" s="531" t="s">
        <v>27</v>
      </c>
      <c r="D28" s="531"/>
      <c r="E28" s="531"/>
      <c r="F28" s="212"/>
      <c r="G28" s="244">
        <f>G29+G30</f>
        <v>73672.72</v>
      </c>
      <c r="H28" s="210"/>
      <c r="I28" s="243"/>
    </row>
    <row r="29" spans="1:10" s="40" customFormat="1" ht="18.75" x14ac:dyDescent="0.4">
      <c r="A29" s="245"/>
      <c r="B29" s="245"/>
      <c r="C29" s="246"/>
      <c r="D29" s="247"/>
      <c r="E29" s="248" t="s">
        <v>275</v>
      </c>
      <c r="F29" s="249" t="s">
        <v>6</v>
      </c>
      <c r="G29" s="250">
        <v>10000</v>
      </c>
      <c r="H29" s="210"/>
      <c r="I29" s="243"/>
    </row>
    <row r="30" spans="1:10" s="40" customFormat="1" ht="18.75" x14ac:dyDescent="0.4">
      <c r="A30" s="245"/>
      <c r="B30" s="245"/>
      <c r="C30" s="251"/>
      <c r="D30" s="247"/>
      <c r="E30" s="252"/>
      <c r="F30" s="249" t="s">
        <v>7</v>
      </c>
      <c r="G30" s="250">
        <v>63672.72</v>
      </c>
      <c r="H30" s="210"/>
      <c r="I30" s="243"/>
    </row>
    <row r="31" spans="1:10" s="40" customFormat="1" ht="20.25" customHeight="1" x14ac:dyDescent="0.4">
      <c r="A31" s="245"/>
      <c r="B31" s="253"/>
      <c r="C31" s="532" t="s">
        <v>276</v>
      </c>
      <c r="D31" s="532"/>
      <c r="E31" s="532"/>
      <c r="F31" s="532"/>
      <c r="G31" s="244">
        <f>G25</f>
        <v>0</v>
      </c>
      <c r="H31" s="210"/>
      <c r="I31" s="243"/>
    </row>
    <row r="32" spans="1:10" s="40" customFormat="1" ht="20.25" customHeight="1" x14ac:dyDescent="0.3">
      <c r="A32" s="254"/>
      <c r="B32" s="533" t="s">
        <v>339</v>
      </c>
      <c r="C32" s="533"/>
      <c r="D32" s="533"/>
      <c r="E32" s="533"/>
      <c r="F32" s="533"/>
      <c r="G32" s="255">
        <v>0</v>
      </c>
      <c r="H32" s="256"/>
      <c r="I32" s="256"/>
    </row>
    <row r="33" spans="1:10" s="40" customFormat="1" x14ac:dyDescent="0.2">
      <c r="A33" s="529"/>
      <c r="B33" s="529"/>
      <c r="C33" s="529"/>
      <c r="D33" s="529"/>
      <c r="E33" s="529"/>
      <c r="F33" s="529"/>
      <c r="G33" s="529"/>
      <c r="H33" s="529"/>
      <c r="I33" s="529"/>
    </row>
    <row r="34" spans="1:10" s="153" customFormat="1" hidden="1" x14ac:dyDescent="0.2">
      <c r="A34" s="529"/>
      <c r="B34" s="529"/>
      <c r="C34" s="529"/>
      <c r="D34" s="529"/>
      <c r="E34" s="529"/>
      <c r="F34" s="529"/>
      <c r="G34" s="529"/>
      <c r="H34" s="529"/>
      <c r="I34" s="529"/>
      <c r="J34" s="161"/>
    </row>
    <row r="35" spans="1:10" s="153" customFormat="1" ht="19.5" x14ac:dyDescent="0.4">
      <c r="A35" s="34" t="s">
        <v>268</v>
      </c>
      <c r="B35" s="34" t="s">
        <v>30</v>
      </c>
      <c r="C35" s="34"/>
      <c r="D35" s="56"/>
      <c r="E35" s="38"/>
      <c r="F35" s="3"/>
      <c r="G35" s="57"/>
      <c r="H35" s="50"/>
      <c r="I35" s="50"/>
      <c r="J35" s="161"/>
    </row>
    <row r="36" spans="1:10" s="153" customFormat="1" ht="18.75" x14ac:dyDescent="0.4">
      <c r="A36" s="34"/>
      <c r="B36" s="34"/>
      <c r="C36" s="34"/>
      <c r="D36" s="56"/>
      <c r="E36" s="13"/>
      <c r="F36" s="58" t="s">
        <v>105</v>
      </c>
      <c r="G36" s="154" t="s">
        <v>0</v>
      </c>
      <c r="H36" s="30"/>
      <c r="I36" s="60" t="s">
        <v>106</v>
      </c>
      <c r="J36" s="161"/>
    </row>
    <row r="37" spans="1:10" s="153" customFormat="1" ht="15" customHeight="1" x14ac:dyDescent="0.35">
      <c r="A37" s="162" t="s">
        <v>31</v>
      </c>
      <c r="B37" s="62"/>
      <c r="C37" s="2"/>
      <c r="D37" s="62"/>
      <c r="E37" s="38"/>
      <c r="F37" s="163">
        <v>75000</v>
      </c>
      <c r="G37" s="163">
        <v>52700</v>
      </c>
      <c r="H37" s="129"/>
      <c r="I37" s="64">
        <f>G37/F37</f>
        <v>0.70266666666666666</v>
      </c>
      <c r="J37" s="161"/>
    </row>
    <row r="38" spans="1:10" s="153" customFormat="1" ht="16.5" x14ac:dyDescent="0.35">
      <c r="A38" s="162" t="s">
        <v>107</v>
      </c>
      <c r="B38" s="62"/>
      <c r="C38" s="2"/>
      <c r="D38" s="65"/>
      <c r="E38" s="65"/>
      <c r="F38" s="163">
        <v>18894</v>
      </c>
      <c r="G38" s="163">
        <v>18894</v>
      </c>
      <c r="H38" s="129"/>
      <c r="I38" s="64">
        <f>G38/F38</f>
        <v>1</v>
      </c>
      <c r="J38" s="5"/>
    </row>
    <row r="39" spans="1:10" s="153" customFormat="1" ht="16.5" x14ac:dyDescent="0.35">
      <c r="A39" s="162" t="s">
        <v>108</v>
      </c>
      <c r="B39" s="62"/>
      <c r="C39" s="2"/>
      <c r="D39" s="65"/>
      <c r="E39" s="65"/>
      <c r="F39" s="163">
        <v>0</v>
      </c>
      <c r="G39" s="163">
        <v>0</v>
      </c>
      <c r="H39" s="129"/>
      <c r="I39" s="64" t="s">
        <v>206</v>
      </c>
      <c r="J39" s="5"/>
    </row>
    <row r="40" spans="1:10" s="153" customFormat="1" ht="16.5" x14ac:dyDescent="0.35">
      <c r="A40" s="162" t="s">
        <v>202</v>
      </c>
      <c r="B40" s="62"/>
      <c r="C40" s="2"/>
      <c r="D40" s="38"/>
      <c r="E40" s="38"/>
      <c r="F40" s="163">
        <v>16894</v>
      </c>
      <c r="G40" s="163">
        <v>16894</v>
      </c>
      <c r="H40" s="129"/>
      <c r="I40" s="64">
        <f>G40/F40</f>
        <v>1</v>
      </c>
      <c r="J40" s="5"/>
    </row>
    <row r="41" spans="1:10" s="153" customFormat="1" ht="16.5" x14ac:dyDescent="0.35">
      <c r="A41" s="162" t="s">
        <v>269</v>
      </c>
      <c r="B41" s="37"/>
      <c r="C41" s="37"/>
      <c r="D41" s="30"/>
      <c r="E41" s="30" t="s">
        <v>270</v>
      </c>
      <c r="F41" s="163">
        <v>0</v>
      </c>
      <c r="G41" s="163">
        <v>0</v>
      </c>
      <c r="H41" s="129"/>
      <c r="I41" s="164" t="s">
        <v>206</v>
      </c>
      <c r="J41" s="5"/>
    </row>
    <row r="42" spans="1:10" s="153" customFormat="1" x14ac:dyDescent="0.2">
      <c r="A42" s="530"/>
      <c r="B42" s="530"/>
      <c r="C42" s="530"/>
      <c r="D42" s="530"/>
      <c r="E42" s="530"/>
      <c r="F42" s="530"/>
      <c r="G42" s="530"/>
      <c r="H42" s="530"/>
      <c r="I42" s="530"/>
      <c r="J42" s="5"/>
    </row>
    <row r="43" spans="1:10" s="153" customFormat="1" x14ac:dyDescent="0.2">
      <c r="A43" s="152"/>
      <c r="B43" s="152"/>
      <c r="C43" s="152"/>
      <c r="D43" s="152"/>
      <c r="E43" s="152"/>
      <c r="F43" s="152"/>
      <c r="G43" s="152"/>
      <c r="H43" s="152"/>
      <c r="I43" s="152"/>
      <c r="J43" s="5"/>
    </row>
    <row r="44" spans="1:10" s="153" customFormat="1" ht="19.5" thickBot="1" x14ac:dyDescent="0.45">
      <c r="A44" s="34" t="s">
        <v>271</v>
      </c>
      <c r="B44" s="34" t="s">
        <v>12</v>
      </c>
      <c r="C44" s="36"/>
      <c r="D44" s="38"/>
      <c r="E44" s="38"/>
      <c r="F44" s="71"/>
      <c r="G44" s="72"/>
      <c r="H44" s="524" t="s">
        <v>109</v>
      </c>
      <c r="I44" s="525"/>
      <c r="J44" s="5"/>
    </row>
    <row r="45" spans="1:10" s="153" customFormat="1" ht="18" x14ac:dyDescent="0.35">
      <c r="A45" s="165"/>
      <c r="B45" s="166"/>
      <c r="C45" s="167"/>
      <c r="D45" s="166"/>
      <c r="E45" s="168" t="s">
        <v>290</v>
      </c>
      <c r="F45" s="169" t="s">
        <v>9</v>
      </c>
      <c r="G45" s="169" t="s">
        <v>10</v>
      </c>
      <c r="H45" s="170" t="s">
        <v>13</v>
      </c>
      <c r="I45" s="171" t="s">
        <v>110</v>
      </c>
      <c r="J45" s="5"/>
    </row>
    <row r="46" spans="1:10" s="153" customFormat="1" x14ac:dyDescent="0.2">
      <c r="A46" s="172"/>
      <c r="B46" s="173"/>
      <c r="C46" s="173"/>
      <c r="D46" s="173"/>
      <c r="E46" s="526"/>
      <c r="F46" s="527"/>
      <c r="G46" s="116"/>
      <c r="H46" s="117">
        <v>42004</v>
      </c>
      <c r="I46" s="174">
        <v>42004</v>
      </c>
      <c r="J46" s="5"/>
    </row>
    <row r="47" spans="1:10" s="153" customFormat="1" x14ac:dyDescent="0.2">
      <c r="A47" s="172"/>
      <c r="B47" s="173"/>
      <c r="C47" s="173"/>
      <c r="D47" s="173"/>
      <c r="E47" s="526"/>
      <c r="F47" s="527"/>
      <c r="G47" s="119"/>
      <c r="H47" s="119"/>
      <c r="I47" s="175"/>
      <c r="J47" s="5"/>
    </row>
    <row r="48" spans="1:10" s="153" customFormat="1" ht="13.5" thickBot="1" x14ac:dyDescent="0.25">
      <c r="A48" s="176"/>
      <c r="B48" s="177"/>
      <c r="C48" s="177"/>
      <c r="D48" s="177"/>
      <c r="E48" s="178"/>
      <c r="F48" s="179"/>
      <c r="G48" s="179"/>
      <c r="H48" s="179"/>
      <c r="I48" s="180"/>
      <c r="J48" s="5"/>
    </row>
    <row r="49" spans="1:10" s="153" customFormat="1" ht="13.5" thickTop="1" x14ac:dyDescent="0.2">
      <c r="A49" s="181"/>
      <c r="B49" s="74"/>
      <c r="C49" s="74" t="s">
        <v>6</v>
      </c>
      <c r="D49" s="74"/>
      <c r="E49" s="182">
        <v>103825</v>
      </c>
      <c r="F49" s="183">
        <v>25000</v>
      </c>
      <c r="G49" s="75">
        <v>0</v>
      </c>
      <c r="H49" s="75">
        <f>E49+F49-G49</f>
        <v>128825</v>
      </c>
      <c r="I49" s="184">
        <v>54898</v>
      </c>
      <c r="J49" s="5"/>
    </row>
    <row r="50" spans="1:10" s="153" customFormat="1" x14ac:dyDescent="0.2">
      <c r="A50" s="185"/>
      <c r="B50" s="77"/>
      <c r="C50" s="77" t="s">
        <v>8</v>
      </c>
      <c r="D50" s="77"/>
      <c r="E50" s="186">
        <v>55787.469999999972</v>
      </c>
      <c r="F50" s="187">
        <v>184386</v>
      </c>
      <c r="G50" s="78">
        <v>199008</v>
      </c>
      <c r="H50" s="78">
        <f>E50+F50-G50</f>
        <v>41165.469999999972</v>
      </c>
      <c r="I50" s="188">
        <v>47581.47</v>
      </c>
      <c r="J50" s="5"/>
    </row>
    <row r="51" spans="1:10" s="153" customFormat="1" x14ac:dyDescent="0.2">
      <c r="A51" s="185"/>
      <c r="B51" s="77"/>
      <c r="C51" s="77" t="s">
        <v>7</v>
      </c>
      <c r="D51" s="77"/>
      <c r="E51" s="186">
        <v>625805.51</v>
      </c>
      <c r="F51" s="187">
        <v>111344.56</v>
      </c>
      <c r="G51" s="78">
        <v>100000</v>
      </c>
      <c r="H51" s="78">
        <f>E51+F51-G51</f>
        <v>637150.07000000007</v>
      </c>
      <c r="I51" s="188">
        <v>605076.03</v>
      </c>
      <c r="J51" s="5"/>
    </row>
    <row r="52" spans="1:10" s="153" customFormat="1" x14ac:dyDescent="0.2">
      <c r="A52" s="185"/>
      <c r="B52" s="77"/>
      <c r="C52" s="77" t="s">
        <v>15</v>
      </c>
      <c r="D52" s="77"/>
      <c r="E52" s="186">
        <v>886970.32</v>
      </c>
      <c r="F52" s="187">
        <v>118894</v>
      </c>
      <c r="G52" s="78">
        <v>116884</v>
      </c>
      <c r="H52" s="78">
        <f>E52+F52-G52</f>
        <v>888980.32</v>
      </c>
      <c r="I52" s="188">
        <v>245105.29</v>
      </c>
      <c r="J52" s="5"/>
    </row>
    <row r="53" spans="1:10" s="153" customFormat="1" ht="18.75" thickBot="1" x14ac:dyDescent="0.4">
      <c r="A53" s="189" t="s">
        <v>2</v>
      </c>
      <c r="B53" s="190"/>
      <c r="C53" s="190"/>
      <c r="D53" s="190"/>
      <c r="E53" s="191">
        <f>E49+E50+E51+E52</f>
        <v>1672388.2999999998</v>
      </c>
      <c r="F53" s="192">
        <f>F49+F50+F51+F52</f>
        <v>439624.56</v>
      </c>
      <c r="G53" s="193">
        <f>G49+G50+G51+G52</f>
        <v>415892</v>
      </c>
      <c r="H53" s="193">
        <f>H49+H50+H51+H52</f>
        <v>1696120.8599999999</v>
      </c>
      <c r="I53" s="194">
        <f>I49+I50+I51+I52</f>
        <v>952660.79</v>
      </c>
      <c r="J53" s="5"/>
    </row>
    <row r="54" spans="1:10" ht="18.75" hidden="1" thickTop="1" x14ac:dyDescent="0.35">
      <c r="A54" s="79"/>
      <c r="B54" s="68"/>
      <c r="C54" s="68"/>
      <c r="D54" s="38"/>
      <c r="E54" s="38"/>
      <c r="F54" s="71"/>
      <c r="G54" s="72"/>
      <c r="H54" s="80"/>
      <c r="I54" s="80"/>
    </row>
    <row r="55" spans="1:10" ht="18" hidden="1" x14ac:dyDescent="0.35">
      <c r="A55" s="79"/>
      <c r="B55" s="68"/>
      <c r="C55" s="68"/>
      <c r="D55" s="38"/>
      <c r="E55" s="38"/>
      <c r="F55" s="71"/>
      <c r="G55" s="81"/>
      <c r="H55" s="82"/>
      <c r="I55" s="82"/>
    </row>
    <row r="56" spans="1:10" ht="18" hidden="1" x14ac:dyDescent="0.35">
      <c r="A56" s="83"/>
      <c r="B56" s="84"/>
      <c r="C56" s="84"/>
      <c r="D56" s="85"/>
      <c r="E56" s="85"/>
      <c r="F56" s="82"/>
      <c r="G56" s="82"/>
      <c r="H56" s="82"/>
      <c r="I56" s="82"/>
    </row>
    <row r="57" spans="1:10" hidden="1" x14ac:dyDescent="0.2">
      <c r="A57" s="86"/>
      <c r="B57" s="86"/>
      <c r="C57" s="86"/>
      <c r="D57" s="86"/>
      <c r="E57" s="86"/>
      <c r="F57" s="86"/>
      <c r="G57" s="86"/>
      <c r="H57" s="86"/>
      <c r="I57" s="86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</sheetData>
  <mergeCells count="15">
    <mergeCell ref="A2:D2"/>
    <mergeCell ref="E4:I4"/>
    <mergeCell ref="E2:I2"/>
    <mergeCell ref="E3:I3"/>
    <mergeCell ref="F46:F47"/>
    <mergeCell ref="E5:I5"/>
    <mergeCell ref="E7:I7"/>
    <mergeCell ref="H44:I44"/>
    <mergeCell ref="H12:I12"/>
    <mergeCell ref="A33:I34"/>
    <mergeCell ref="A42:I42"/>
    <mergeCell ref="E46:E47"/>
    <mergeCell ref="C28:E28"/>
    <mergeCell ref="C31:F31"/>
    <mergeCell ref="B32:F32"/>
  </mergeCells>
  <phoneticPr fontId="10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K56"/>
  <sheetViews>
    <sheetView zoomScaleNormal="100" workbookViewId="0">
      <selection activeCell="B36" sqref="B36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7.28515625" style="13" customWidth="1"/>
    <col min="10" max="10" width="18.85546875" style="104" customWidth="1"/>
    <col min="11" max="11" width="16.28515625" style="104" customWidth="1"/>
    <col min="12" max="16384" width="9.140625" style="104"/>
  </cols>
  <sheetData>
    <row r="1" spans="1:11" ht="19.5" x14ac:dyDescent="0.4">
      <c r="A1" s="11" t="s">
        <v>25</v>
      </c>
      <c r="B1" s="485"/>
      <c r="C1" s="485"/>
      <c r="D1" s="485"/>
      <c r="E1" s="486"/>
      <c r="F1" s="26"/>
    </row>
    <row r="2" spans="1:11" ht="19.5" x14ac:dyDescent="0.4">
      <c r="A2" s="534" t="s">
        <v>98</v>
      </c>
      <c r="B2" s="534"/>
      <c r="C2" s="534"/>
      <c r="D2" s="534"/>
      <c r="E2" s="540" t="s">
        <v>252</v>
      </c>
      <c r="F2" s="540"/>
      <c r="G2" s="540"/>
      <c r="H2" s="540"/>
      <c r="I2" s="540"/>
    </row>
    <row r="3" spans="1:11" ht="19.5" x14ac:dyDescent="0.4">
      <c r="A3" s="103"/>
      <c r="B3" s="103"/>
      <c r="C3" s="103"/>
      <c r="D3" s="103"/>
      <c r="E3" s="528" t="s">
        <v>99</v>
      </c>
      <c r="F3" s="528"/>
      <c r="G3" s="528"/>
      <c r="H3" s="528"/>
      <c r="I3" s="528"/>
    </row>
    <row r="4" spans="1:11" ht="15.75" x14ac:dyDescent="0.25">
      <c r="A4" s="17" t="s">
        <v>26</v>
      </c>
      <c r="E4" s="538" t="s">
        <v>146</v>
      </c>
      <c r="F4" s="538"/>
      <c r="G4" s="538"/>
      <c r="H4" s="538"/>
      <c r="I4" s="538"/>
    </row>
    <row r="5" spans="1:11" ht="15.75" x14ac:dyDescent="0.25">
      <c r="A5" s="17"/>
      <c r="E5" s="528" t="s">
        <v>99</v>
      </c>
      <c r="F5" s="528"/>
      <c r="G5" s="528"/>
      <c r="H5" s="528"/>
      <c r="I5" s="528"/>
    </row>
    <row r="6" spans="1:11" ht="19.5" x14ac:dyDescent="0.4">
      <c r="A6" s="18" t="s">
        <v>24</v>
      </c>
      <c r="E6" s="126" t="s">
        <v>255</v>
      </c>
      <c r="F6" s="20"/>
      <c r="G6" s="21" t="s">
        <v>36</v>
      </c>
      <c r="H6" s="22">
        <v>1420</v>
      </c>
    </row>
    <row r="7" spans="1:11" ht="19.5" x14ac:dyDescent="0.4">
      <c r="A7" s="18"/>
      <c r="E7" s="528" t="s">
        <v>100</v>
      </c>
      <c r="F7" s="528"/>
      <c r="G7" s="528"/>
      <c r="H7" s="528"/>
      <c r="I7" s="528"/>
    </row>
    <row r="8" spans="1:11" ht="8.25" customHeight="1" x14ac:dyDescent="0.4">
      <c r="A8" s="18"/>
      <c r="E8" s="23"/>
      <c r="F8" s="23"/>
      <c r="G8" s="23"/>
      <c r="H8" s="21"/>
      <c r="I8" s="23"/>
    </row>
    <row r="9" spans="1:11" x14ac:dyDescent="0.2">
      <c r="F9" s="24"/>
    </row>
    <row r="10" spans="1:11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1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4" t="s">
        <v>16</v>
      </c>
      <c r="J11" s="26"/>
    </row>
    <row r="12" spans="1:11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24" t="s">
        <v>253</v>
      </c>
      <c r="I12" s="525"/>
      <c r="J12" s="26"/>
    </row>
    <row r="13" spans="1:11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5"/>
      <c r="I13" s="156"/>
      <c r="J13" s="26"/>
    </row>
    <row r="14" spans="1:11" s="40" customFormat="1" ht="18.75" x14ac:dyDescent="0.4">
      <c r="A14" s="34" t="s">
        <v>264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1" s="40" customFormat="1" ht="19.5" x14ac:dyDescent="0.4">
      <c r="A15" s="39" t="s">
        <v>3</v>
      </c>
      <c r="B15" s="34"/>
      <c r="C15" s="35"/>
      <c r="D15" s="36"/>
      <c r="E15" s="127">
        <v>22500000</v>
      </c>
      <c r="F15" s="128">
        <v>24185856</v>
      </c>
      <c r="G15" s="6">
        <f>H15+I15</f>
        <v>24185846.800000001</v>
      </c>
      <c r="H15" s="127">
        <v>22582152.77</v>
      </c>
      <c r="I15" s="127">
        <v>1603694.03</v>
      </c>
      <c r="J15" s="203"/>
      <c r="K15" s="204"/>
    </row>
    <row r="16" spans="1:11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22524000</v>
      </c>
      <c r="F17" s="128">
        <v>24480058</v>
      </c>
      <c r="G17" s="6">
        <f>H17+I17</f>
        <v>24445046.650000002</v>
      </c>
      <c r="H17" s="127">
        <v>22631783.920000002</v>
      </c>
      <c r="I17" s="127">
        <v>1813262.73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7" t="s">
        <v>101</v>
      </c>
      <c r="D21" s="41"/>
      <c r="E21" s="41"/>
      <c r="F21" s="41"/>
      <c r="G21" s="158">
        <f>H21+I21</f>
        <v>51300</v>
      </c>
      <c r="H21" s="159">
        <v>0</v>
      </c>
      <c r="I21" s="159">
        <v>51300</v>
      </c>
      <c r="J21" s="42"/>
    </row>
    <row r="22" spans="1:10" s="153" customFormat="1" ht="18" x14ac:dyDescent="0.35">
      <c r="A22" s="41"/>
      <c r="B22" s="41"/>
      <c r="C22" s="157"/>
      <c r="D22" s="41"/>
      <c r="E22" s="41"/>
      <c r="F22" s="41"/>
      <c r="G22" s="158"/>
      <c r="H22" s="159"/>
      <c r="I22" s="159"/>
      <c r="J22" s="42"/>
    </row>
    <row r="23" spans="1:10" s="153" customFormat="1" ht="19.5" x14ac:dyDescent="0.4">
      <c r="A23" s="238" t="s">
        <v>102</v>
      </c>
      <c r="B23" s="238"/>
      <c r="C23" s="239"/>
      <c r="D23" s="238"/>
      <c r="E23" s="238"/>
      <c r="F23" s="238"/>
      <c r="G23" s="240">
        <f>G17-G15-G21</f>
        <v>207899.85000000149</v>
      </c>
      <c r="H23" s="240">
        <f>H17-H15-H21</f>
        <v>49631.150000002235</v>
      </c>
      <c r="I23" s="240">
        <f>I17-I15-I21</f>
        <v>158268.69999999995</v>
      </c>
      <c r="J23" s="160"/>
    </row>
    <row r="24" spans="1:10" s="153" customFormat="1" ht="15" x14ac:dyDescent="0.3">
      <c r="A24" s="219" t="s">
        <v>274</v>
      </c>
      <c r="B24" s="219"/>
      <c r="C24" s="219"/>
      <c r="D24" s="219"/>
      <c r="E24" s="219"/>
      <c r="F24" s="219"/>
      <c r="G24" s="241">
        <f>G23-G25</f>
        <v>207899.85000000149</v>
      </c>
      <c r="H24" s="207"/>
      <c r="I24" s="207"/>
      <c r="J24" s="13"/>
    </row>
    <row r="25" spans="1:10" s="153" customFormat="1" ht="15" x14ac:dyDescent="0.3">
      <c r="A25" s="219" t="s">
        <v>265</v>
      </c>
      <c r="B25" s="219"/>
      <c r="C25" s="219"/>
      <c r="D25" s="219"/>
      <c r="E25" s="219"/>
      <c r="F25" s="219"/>
      <c r="G25" s="241">
        <v>0</v>
      </c>
      <c r="H25" s="207"/>
      <c r="I25" s="207"/>
      <c r="J25" s="13"/>
    </row>
    <row r="26" spans="1:10" s="153" customFormat="1" x14ac:dyDescent="0.2">
      <c r="A26" s="207"/>
      <c r="B26" s="207"/>
      <c r="C26" s="207"/>
      <c r="D26" s="207"/>
      <c r="E26" s="207"/>
      <c r="F26" s="207"/>
      <c r="G26" s="207"/>
      <c r="H26" s="195"/>
      <c r="I26" s="195"/>
      <c r="J26" s="13"/>
    </row>
    <row r="27" spans="1:10" s="153" customFormat="1" ht="16.5" x14ac:dyDescent="0.35">
      <c r="A27" s="242" t="s">
        <v>266</v>
      </c>
      <c r="B27" s="242" t="s">
        <v>267</v>
      </c>
      <c r="C27" s="242"/>
      <c r="D27" s="226"/>
      <c r="E27" s="226"/>
      <c r="F27" s="212"/>
      <c r="G27" s="240"/>
      <c r="H27" s="210"/>
      <c r="I27" s="243"/>
      <c r="J27" s="48"/>
    </row>
    <row r="28" spans="1:10" s="40" customFormat="1" ht="15" x14ac:dyDescent="0.3">
      <c r="A28" s="242"/>
      <c r="B28" s="242"/>
      <c r="C28" s="531" t="s">
        <v>27</v>
      </c>
      <c r="D28" s="531"/>
      <c r="E28" s="531"/>
      <c r="F28" s="212"/>
      <c r="G28" s="244">
        <f>G29+G30</f>
        <v>207899.85</v>
      </c>
      <c r="H28" s="210"/>
      <c r="I28" s="243"/>
    </row>
    <row r="29" spans="1:10" s="40" customFormat="1" ht="18.75" x14ac:dyDescent="0.4">
      <c r="A29" s="245"/>
      <c r="B29" s="245"/>
      <c r="C29" s="246"/>
      <c r="D29" s="247"/>
      <c r="E29" s="248" t="s">
        <v>275</v>
      </c>
      <c r="F29" s="249" t="s">
        <v>6</v>
      </c>
      <c r="G29" s="250">
        <v>21000</v>
      </c>
      <c r="H29" s="210"/>
      <c r="I29" s="243"/>
    </row>
    <row r="30" spans="1:10" s="40" customFormat="1" ht="18.75" x14ac:dyDescent="0.4">
      <c r="A30" s="245"/>
      <c r="B30" s="245"/>
      <c r="C30" s="251"/>
      <c r="D30" s="247"/>
      <c r="E30" s="252"/>
      <c r="F30" s="249" t="s">
        <v>7</v>
      </c>
      <c r="G30" s="250">
        <v>186899.85</v>
      </c>
      <c r="H30" s="210"/>
      <c r="I30" s="243"/>
    </row>
    <row r="31" spans="1:10" s="40" customFormat="1" ht="20.25" customHeight="1" x14ac:dyDescent="0.4">
      <c r="A31" s="245"/>
      <c r="B31" s="253"/>
      <c r="C31" s="532" t="s">
        <v>276</v>
      </c>
      <c r="D31" s="532"/>
      <c r="E31" s="532"/>
      <c r="F31" s="532"/>
      <c r="G31" s="244">
        <f>G25</f>
        <v>0</v>
      </c>
      <c r="H31" s="210"/>
      <c r="I31" s="243"/>
    </row>
    <row r="32" spans="1:10" s="40" customFormat="1" ht="20.25" customHeight="1" x14ac:dyDescent="0.3">
      <c r="A32" s="254"/>
      <c r="B32" s="533" t="s">
        <v>339</v>
      </c>
      <c r="C32" s="533"/>
      <c r="D32" s="533"/>
      <c r="E32" s="533"/>
      <c r="F32" s="533"/>
      <c r="G32" s="255">
        <v>0</v>
      </c>
      <c r="H32" s="256"/>
      <c r="I32" s="256"/>
    </row>
    <row r="33" spans="1:10" s="153" customFormat="1" ht="19.5" x14ac:dyDescent="0.4">
      <c r="A33" s="34" t="s">
        <v>268</v>
      </c>
      <c r="B33" s="34" t="s">
        <v>30</v>
      </c>
      <c r="C33" s="34"/>
      <c r="D33" s="56"/>
      <c r="E33" s="38"/>
      <c r="F33" s="3"/>
      <c r="G33" s="57"/>
      <c r="H33" s="50"/>
      <c r="I33" s="50"/>
      <c r="J33" s="161"/>
    </row>
    <row r="34" spans="1:10" s="153" customFormat="1" ht="18.75" x14ac:dyDescent="0.4">
      <c r="A34" s="34"/>
      <c r="B34" s="34"/>
      <c r="C34" s="34"/>
      <c r="D34" s="56"/>
      <c r="E34" s="13"/>
      <c r="F34" s="58" t="s">
        <v>105</v>
      </c>
      <c r="G34" s="154" t="s">
        <v>0</v>
      </c>
      <c r="H34" s="30"/>
      <c r="I34" s="60" t="s">
        <v>106</v>
      </c>
      <c r="J34" s="161"/>
    </row>
    <row r="35" spans="1:10" s="153" customFormat="1" ht="15" customHeight="1" x14ac:dyDescent="0.35">
      <c r="A35" s="162" t="s">
        <v>31</v>
      </c>
      <c r="B35" s="62"/>
      <c r="C35" s="2"/>
      <c r="D35" s="62"/>
      <c r="E35" s="38"/>
      <c r="F35" s="163">
        <v>51900</v>
      </c>
      <c r="G35" s="163">
        <v>51900</v>
      </c>
      <c r="H35" s="129"/>
      <c r="I35" s="64" t="s">
        <v>206</v>
      </c>
      <c r="J35" s="161"/>
    </row>
    <row r="36" spans="1:10" s="153" customFormat="1" ht="16.5" x14ac:dyDescent="0.35">
      <c r="A36" s="162" t="s">
        <v>107</v>
      </c>
      <c r="B36" s="62"/>
      <c r="C36" s="2"/>
      <c r="D36" s="65"/>
      <c r="E36" s="65"/>
      <c r="F36" s="163">
        <v>4056000</v>
      </c>
      <c r="G36" s="163">
        <v>4020999</v>
      </c>
      <c r="H36" s="129"/>
      <c r="I36" s="64">
        <f>G36/F36</f>
        <v>0.99137056213017749</v>
      </c>
      <c r="J36" s="5"/>
    </row>
    <row r="37" spans="1:10" s="153" customFormat="1" ht="16.5" x14ac:dyDescent="0.35">
      <c r="A37" s="162" t="s">
        <v>108</v>
      </c>
      <c r="B37" s="62"/>
      <c r="C37" s="2"/>
      <c r="D37" s="65"/>
      <c r="E37" s="65"/>
      <c r="F37" s="163">
        <v>0</v>
      </c>
      <c r="G37" s="163">
        <v>0</v>
      </c>
      <c r="H37" s="129"/>
      <c r="I37" s="64" t="s">
        <v>206</v>
      </c>
      <c r="J37" s="5"/>
    </row>
    <row r="38" spans="1:10" s="153" customFormat="1" ht="16.5" x14ac:dyDescent="0.35">
      <c r="A38" s="162" t="s">
        <v>202</v>
      </c>
      <c r="B38" s="62"/>
      <c r="C38" s="2"/>
      <c r="D38" s="38"/>
      <c r="E38" s="38"/>
      <c r="F38" s="163">
        <v>3244600</v>
      </c>
      <c r="G38" s="163">
        <v>3244600</v>
      </c>
      <c r="H38" s="129"/>
      <c r="I38" s="64">
        <f>G38/F38</f>
        <v>1</v>
      </c>
      <c r="J38" s="5"/>
    </row>
    <row r="39" spans="1:10" s="153" customFormat="1" ht="16.5" x14ac:dyDescent="0.35">
      <c r="A39" s="162" t="s">
        <v>269</v>
      </c>
      <c r="B39" s="37"/>
      <c r="C39" s="37"/>
      <c r="D39" s="30"/>
      <c r="E39" s="30" t="s">
        <v>270</v>
      </c>
      <c r="F39" s="163">
        <v>0</v>
      </c>
      <c r="G39" s="163">
        <v>0</v>
      </c>
      <c r="H39" s="129"/>
      <c r="I39" s="164" t="s">
        <v>206</v>
      </c>
      <c r="J39" s="5"/>
    </row>
    <row r="40" spans="1:10" s="153" customFormat="1" x14ac:dyDescent="0.2">
      <c r="A40" s="539" t="s">
        <v>326</v>
      </c>
      <c r="B40" s="530"/>
      <c r="C40" s="530"/>
      <c r="D40" s="530"/>
      <c r="E40" s="530"/>
      <c r="F40" s="530"/>
      <c r="G40" s="530"/>
      <c r="H40" s="530"/>
      <c r="I40" s="530"/>
      <c r="J40" s="5"/>
    </row>
    <row r="41" spans="1:10" s="153" customFormat="1" x14ac:dyDescent="0.2">
      <c r="A41" s="152"/>
      <c r="B41" s="152"/>
      <c r="C41" s="152"/>
      <c r="D41" s="152"/>
      <c r="E41" s="152"/>
      <c r="F41" s="152"/>
      <c r="G41" s="152"/>
      <c r="H41" s="152"/>
      <c r="I41" s="152"/>
      <c r="J41" s="5"/>
    </row>
    <row r="42" spans="1:10" s="153" customFormat="1" ht="19.5" thickBot="1" x14ac:dyDescent="0.45">
      <c r="A42" s="34" t="s">
        <v>271</v>
      </c>
      <c r="B42" s="34" t="s">
        <v>12</v>
      </c>
      <c r="C42" s="36"/>
      <c r="D42" s="38"/>
      <c r="E42" s="38"/>
      <c r="F42" s="71"/>
      <c r="G42" s="72"/>
      <c r="H42" s="524" t="s">
        <v>109</v>
      </c>
      <c r="I42" s="525"/>
      <c r="J42" s="5"/>
    </row>
    <row r="43" spans="1:10" s="153" customFormat="1" ht="18" x14ac:dyDescent="0.35">
      <c r="A43" s="165"/>
      <c r="B43" s="166"/>
      <c r="C43" s="167"/>
      <c r="D43" s="166"/>
      <c r="E43" s="168" t="s">
        <v>290</v>
      </c>
      <c r="F43" s="169" t="s">
        <v>9</v>
      </c>
      <c r="G43" s="169" t="s">
        <v>10</v>
      </c>
      <c r="H43" s="170" t="s">
        <v>13</v>
      </c>
      <c r="I43" s="171" t="s">
        <v>110</v>
      </c>
      <c r="J43" s="5"/>
    </row>
    <row r="44" spans="1:10" s="153" customFormat="1" x14ac:dyDescent="0.2">
      <c r="A44" s="172"/>
      <c r="B44" s="173"/>
      <c r="C44" s="173"/>
      <c r="D44" s="173"/>
      <c r="E44" s="526"/>
      <c r="F44" s="527"/>
      <c r="G44" s="116"/>
      <c r="H44" s="117">
        <v>42004</v>
      </c>
      <c r="I44" s="174">
        <v>42004</v>
      </c>
      <c r="J44" s="5"/>
    </row>
    <row r="45" spans="1:10" s="153" customFormat="1" x14ac:dyDescent="0.2">
      <c r="A45" s="172"/>
      <c r="B45" s="173"/>
      <c r="C45" s="173"/>
      <c r="D45" s="173"/>
      <c r="E45" s="526"/>
      <c r="F45" s="527"/>
      <c r="G45" s="119"/>
      <c r="H45" s="119"/>
      <c r="I45" s="175"/>
      <c r="J45" s="5"/>
    </row>
    <row r="46" spans="1:10" s="153" customFormat="1" ht="13.5" thickBot="1" x14ac:dyDescent="0.25">
      <c r="A46" s="176"/>
      <c r="B46" s="177"/>
      <c r="C46" s="177"/>
      <c r="D46" s="177"/>
      <c r="E46" s="178"/>
      <c r="F46" s="179"/>
      <c r="G46" s="179"/>
      <c r="H46" s="179"/>
      <c r="I46" s="180"/>
      <c r="J46" s="5"/>
    </row>
    <row r="47" spans="1:10" s="153" customFormat="1" ht="13.5" thickTop="1" x14ac:dyDescent="0.2">
      <c r="A47" s="181"/>
      <c r="B47" s="74"/>
      <c r="C47" s="74" t="s">
        <v>6</v>
      </c>
      <c r="D47" s="74"/>
      <c r="E47" s="182">
        <v>2000</v>
      </c>
      <c r="F47" s="183">
        <v>0</v>
      </c>
      <c r="G47" s="75">
        <v>2000</v>
      </c>
      <c r="H47" s="75">
        <f>E47+F47-G47</f>
        <v>0</v>
      </c>
      <c r="I47" s="184">
        <v>0</v>
      </c>
      <c r="J47" s="5"/>
    </row>
    <row r="48" spans="1:10" s="153" customFormat="1" x14ac:dyDescent="0.2">
      <c r="A48" s="185"/>
      <c r="B48" s="77"/>
      <c r="C48" s="77" t="s">
        <v>8</v>
      </c>
      <c r="D48" s="77"/>
      <c r="E48" s="186">
        <v>18260.64</v>
      </c>
      <c r="F48" s="187">
        <v>40670</v>
      </c>
      <c r="G48" s="78">
        <v>34812</v>
      </c>
      <c r="H48" s="78">
        <f>E48+F48-G48</f>
        <v>24118.639999999999</v>
      </c>
      <c r="I48" s="188">
        <v>21995.61</v>
      </c>
      <c r="J48" s="5"/>
    </row>
    <row r="49" spans="1:10" s="153" customFormat="1" x14ac:dyDescent="0.2">
      <c r="A49" s="185"/>
      <c r="B49" s="77"/>
      <c r="C49" s="77" t="s">
        <v>7</v>
      </c>
      <c r="D49" s="77"/>
      <c r="E49" s="186">
        <v>373911</v>
      </c>
      <c r="F49" s="187">
        <v>0</v>
      </c>
      <c r="G49" s="78">
        <v>126370.71</v>
      </c>
      <c r="H49" s="78">
        <f>E49+F49-G49</f>
        <v>247540.28999999998</v>
      </c>
      <c r="I49" s="188">
        <f>H49</f>
        <v>247540.28999999998</v>
      </c>
      <c r="J49" s="5"/>
    </row>
    <row r="50" spans="1:10" s="153" customFormat="1" x14ac:dyDescent="0.2">
      <c r="A50" s="185"/>
      <c r="B50" s="77"/>
      <c r="C50" s="77" t="s">
        <v>15</v>
      </c>
      <c r="D50" s="77"/>
      <c r="E50" s="186">
        <v>2050608.0899999999</v>
      </c>
      <c r="F50" s="187">
        <v>4322977</v>
      </c>
      <c r="G50" s="78">
        <v>4940390.12</v>
      </c>
      <c r="H50" s="78">
        <f>E50+F50-G50</f>
        <v>1433194.9699999997</v>
      </c>
      <c r="I50" s="188">
        <f>H50</f>
        <v>1433194.9699999997</v>
      </c>
      <c r="J50" s="5"/>
    </row>
    <row r="51" spans="1:10" s="153" customFormat="1" ht="18.75" thickBot="1" x14ac:dyDescent="0.4">
      <c r="A51" s="189" t="s">
        <v>2</v>
      </c>
      <c r="B51" s="190"/>
      <c r="C51" s="190"/>
      <c r="D51" s="190"/>
      <c r="E51" s="191">
        <f>E47+E48+E49+E50</f>
        <v>2444779.73</v>
      </c>
      <c r="F51" s="192">
        <f>F47+F48+F49+F50</f>
        <v>4363647</v>
      </c>
      <c r="G51" s="193">
        <f>G47+G48+G49+G50</f>
        <v>5103572.83</v>
      </c>
      <c r="H51" s="193">
        <f>H47+H48+H49+H50</f>
        <v>1704853.8999999997</v>
      </c>
      <c r="I51" s="194">
        <f>I47+I48+I49+I50</f>
        <v>1702730.8699999996</v>
      </c>
      <c r="J51" s="5"/>
    </row>
    <row r="52" spans="1:10" ht="9" customHeight="1" x14ac:dyDescent="0.35">
      <c r="A52" s="79"/>
      <c r="B52" s="68"/>
      <c r="C52" s="68"/>
      <c r="D52" s="38"/>
      <c r="E52" s="38"/>
      <c r="F52" s="71"/>
      <c r="G52" s="72"/>
      <c r="H52" s="80"/>
      <c r="I52" s="80"/>
    </row>
    <row r="53" spans="1:10" ht="18" x14ac:dyDescent="0.35">
      <c r="A53" s="79"/>
      <c r="B53" s="68"/>
      <c r="C53" s="68"/>
      <c r="D53" s="38"/>
      <c r="E53" s="38"/>
      <c r="F53" s="71"/>
      <c r="G53" s="81"/>
      <c r="H53" s="82"/>
      <c r="I53" s="82"/>
    </row>
    <row r="54" spans="1:10" ht="18" x14ac:dyDescent="0.35">
      <c r="A54" s="83"/>
      <c r="B54" s="84"/>
      <c r="C54" s="84"/>
      <c r="D54" s="85"/>
      <c r="E54" s="85"/>
      <c r="F54" s="82"/>
      <c r="G54" s="82"/>
      <c r="H54" s="82"/>
      <c r="I54" s="82"/>
    </row>
    <row r="55" spans="1:10" x14ac:dyDescent="0.2">
      <c r="A55" s="86"/>
      <c r="B55" s="86"/>
      <c r="C55" s="86"/>
      <c r="D55" s="86"/>
      <c r="E55" s="86"/>
      <c r="F55" s="86"/>
      <c r="G55" s="86"/>
      <c r="H55" s="86"/>
      <c r="I55" s="86"/>
    </row>
    <row r="56" spans="1:10" x14ac:dyDescent="0.2">
      <c r="A56" s="86"/>
      <c r="B56" s="86"/>
      <c r="C56" s="86"/>
      <c r="D56" s="86"/>
      <c r="E56" s="86"/>
      <c r="F56" s="86"/>
      <c r="G56" s="86"/>
      <c r="H56" s="86"/>
      <c r="I56" s="86"/>
    </row>
  </sheetData>
  <mergeCells count="14">
    <mergeCell ref="E7:I7"/>
    <mergeCell ref="A2:D2"/>
    <mergeCell ref="E2:I2"/>
    <mergeCell ref="E3:I3"/>
    <mergeCell ref="E4:I4"/>
    <mergeCell ref="E5:I5"/>
    <mergeCell ref="H12:I12"/>
    <mergeCell ref="A40:I40"/>
    <mergeCell ref="H42:I42"/>
    <mergeCell ref="F44:F45"/>
    <mergeCell ref="E44:E45"/>
    <mergeCell ref="C28:E28"/>
    <mergeCell ref="C31:F31"/>
    <mergeCell ref="B32:F32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10" workbookViewId="0">
      <selection activeCell="F42" sqref="F42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5.28515625" style="13" customWidth="1"/>
    <col min="10" max="10" width="18.85546875" style="137" customWidth="1"/>
    <col min="11" max="11" width="17.28515625" style="137" customWidth="1"/>
    <col min="12" max="16384" width="9.140625" style="137"/>
  </cols>
  <sheetData>
    <row r="1" spans="1:10" ht="19.5" x14ac:dyDescent="0.4">
      <c r="A1" s="11" t="s">
        <v>25</v>
      </c>
      <c r="B1" s="12"/>
      <c r="C1" s="12"/>
      <c r="D1" s="12"/>
    </row>
    <row r="2" spans="1:10" ht="19.5" x14ac:dyDescent="0.4">
      <c r="A2" s="534" t="s">
        <v>98</v>
      </c>
      <c r="B2" s="534"/>
      <c r="C2" s="534"/>
      <c r="D2" s="534"/>
      <c r="E2" s="540" t="s">
        <v>2</v>
      </c>
      <c r="F2" s="540"/>
      <c r="G2" s="540"/>
      <c r="H2" s="540"/>
      <c r="I2" s="540"/>
      <c r="J2" s="136"/>
    </row>
    <row r="3" spans="1:10" ht="19.5" x14ac:dyDescent="0.4">
      <c r="A3" s="133"/>
      <c r="B3" s="133"/>
      <c r="C3" s="133"/>
      <c r="D3" s="133"/>
      <c r="E3" s="528"/>
      <c r="F3" s="528"/>
      <c r="G3" s="528"/>
      <c r="H3" s="528"/>
      <c r="I3" s="528"/>
    </row>
    <row r="4" spans="1:10" ht="15.75" x14ac:dyDescent="0.25">
      <c r="A4" s="17" t="s">
        <v>26</v>
      </c>
      <c r="E4" s="550"/>
      <c r="F4" s="538"/>
      <c r="G4" s="538"/>
      <c r="H4" s="538"/>
      <c r="I4" s="538"/>
    </row>
    <row r="5" spans="1:10" ht="15.75" x14ac:dyDescent="0.25">
      <c r="A5" s="17"/>
      <c r="E5" s="528"/>
      <c r="F5" s="528"/>
      <c r="G5" s="528"/>
      <c r="H5" s="528"/>
      <c r="I5" s="528"/>
    </row>
    <row r="6" spans="1:10" ht="19.5" x14ac:dyDescent="0.4">
      <c r="A6" s="18" t="s">
        <v>24</v>
      </c>
      <c r="E6" s="19"/>
      <c r="F6" s="20"/>
      <c r="G6" s="21"/>
      <c r="H6" s="22"/>
    </row>
    <row r="7" spans="1:10" ht="19.5" x14ac:dyDescent="0.4">
      <c r="A7" s="18"/>
      <c r="E7" s="528"/>
      <c r="F7" s="528"/>
      <c r="G7" s="528"/>
      <c r="H7" s="528"/>
      <c r="I7" s="528"/>
    </row>
    <row r="8" spans="1:10" ht="19.5" x14ac:dyDescent="0.4">
      <c r="A8" s="18"/>
      <c r="E8" s="23"/>
      <c r="F8" s="23"/>
      <c r="G8" s="23"/>
      <c r="H8" s="21"/>
      <c r="I8" s="23"/>
    </row>
    <row r="9" spans="1:10" x14ac:dyDescent="0.2">
      <c r="F9" s="24"/>
    </row>
    <row r="10" spans="1:10" ht="18.75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29" t="s">
        <v>17</v>
      </c>
      <c r="I10" s="29"/>
    </row>
    <row r="11" spans="1:10" ht="18.75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31" t="s">
        <v>1</v>
      </c>
      <c r="I11" s="32" t="s">
        <v>16</v>
      </c>
    </row>
    <row r="12" spans="1:10" ht="15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57" t="s">
        <v>253</v>
      </c>
      <c r="I12" s="557"/>
    </row>
    <row r="13" spans="1:10" ht="15" x14ac:dyDescent="0.2">
      <c r="A13" s="30"/>
      <c r="B13" s="30"/>
      <c r="C13" s="30"/>
      <c r="D13" s="30"/>
      <c r="E13" s="27"/>
      <c r="F13" s="27"/>
      <c r="G13" s="33"/>
      <c r="H13" s="134"/>
      <c r="I13" s="135"/>
    </row>
    <row r="14" spans="1:10" ht="18.75" x14ac:dyDescent="0.4">
      <c r="A14" s="34" t="s">
        <v>21</v>
      </c>
      <c r="B14" s="34"/>
      <c r="C14" s="35"/>
      <c r="D14" s="36"/>
      <c r="E14" s="37"/>
      <c r="F14" s="37"/>
      <c r="G14" s="38"/>
      <c r="H14" s="30"/>
      <c r="I14" s="30"/>
    </row>
    <row r="15" spans="1:10" ht="19.5" x14ac:dyDescent="0.4">
      <c r="A15" s="39" t="s">
        <v>3</v>
      </c>
      <c r="B15" s="34"/>
      <c r="C15" s="35"/>
      <c r="D15" s="36"/>
      <c r="E15" s="127">
        <f>SUM('1000:1450'!E15)</f>
        <v>235412000</v>
      </c>
      <c r="F15" s="127">
        <f>SUM('1000:1450'!F15)</f>
        <v>909154256.88999987</v>
      </c>
      <c r="G15" s="127">
        <f>SUM('1000:1450'!G15)</f>
        <v>984499831.42999983</v>
      </c>
      <c r="H15" s="127">
        <f>SUM('1000:1450'!H15)</f>
        <v>959212062.64999986</v>
      </c>
      <c r="I15" s="127">
        <f>SUM('1000:1450'!I15)</f>
        <v>25287768.780000001</v>
      </c>
    </row>
    <row r="16" spans="1:10" ht="16.5" x14ac:dyDescent="0.35">
      <c r="A16" s="2"/>
      <c r="B16" s="26"/>
      <c r="C16" s="26"/>
      <c r="D16" s="26"/>
      <c r="E16" s="40"/>
      <c r="F16" s="40"/>
      <c r="G16" s="40"/>
      <c r="H16" s="40"/>
      <c r="I16" s="40"/>
    </row>
    <row r="17" spans="1:9" ht="19.5" x14ac:dyDescent="0.4">
      <c r="A17" s="39" t="s">
        <v>4</v>
      </c>
      <c r="B17" s="3"/>
      <c r="C17" s="3"/>
      <c r="D17" s="3"/>
      <c r="E17" s="127">
        <f>SUM('1000:1450'!E17)</f>
        <v>257313332</v>
      </c>
      <c r="F17" s="127">
        <f>SUM('1000:1450'!F17)</f>
        <v>983306702</v>
      </c>
      <c r="G17" s="127">
        <f>SUM('1000:1450'!G17)</f>
        <v>995576377.29000044</v>
      </c>
      <c r="H17" s="127">
        <f>SUM('1000:1450'!H17)</f>
        <v>963895615.82000017</v>
      </c>
      <c r="I17" s="127">
        <f>SUM('1000:1450'!I17)</f>
        <v>31680761.470000003</v>
      </c>
    </row>
    <row r="18" spans="1:9" ht="18" x14ac:dyDescent="0.35">
      <c r="A18" s="2"/>
      <c r="B18" s="3"/>
      <c r="C18" s="3"/>
      <c r="D18" s="3"/>
      <c r="E18" s="6"/>
      <c r="F18" s="7"/>
      <c r="G18" s="6"/>
      <c r="H18" s="8"/>
      <c r="I18" s="8"/>
    </row>
    <row r="19" spans="1:9" ht="18" x14ac:dyDescent="0.35">
      <c r="A19" s="2"/>
      <c r="B19" s="3"/>
      <c r="C19" s="3"/>
      <c r="D19" s="3"/>
      <c r="E19" s="41"/>
      <c r="F19" s="41"/>
      <c r="G19" s="42"/>
      <c r="H19" s="1"/>
      <c r="I19" s="1"/>
    </row>
    <row r="20" spans="1:9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</row>
    <row r="21" spans="1:9" ht="18" x14ac:dyDescent="0.35">
      <c r="A21" s="41"/>
      <c r="B21" s="41"/>
      <c r="C21" s="45" t="s">
        <v>101</v>
      </c>
      <c r="D21" s="41"/>
      <c r="E21" s="41"/>
      <c r="F21" s="41"/>
      <c r="G21" s="127">
        <f>SUM('1000:1450'!G21)</f>
        <v>422405.62000000005</v>
      </c>
      <c r="H21" s="127">
        <f>SUM('1000:1450'!H21)</f>
        <v>114894.11</v>
      </c>
      <c r="I21" s="127">
        <f>SUM('1000:1450'!I21)</f>
        <v>307511.51</v>
      </c>
    </row>
    <row r="22" spans="1:9" ht="18" x14ac:dyDescent="0.35">
      <c r="A22" s="41"/>
      <c r="B22" s="41"/>
      <c r="C22" s="45"/>
      <c r="D22" s="41"/>
      <c r="E22" s="41"/>
      <c r="F22" s="41"/>
      <c r="G22" s="9"/>
      <c r="H22" s="10"/>
      <c r="I22" s="10"/>
    </row>
    <row r="23" spans="1:9" ht="22.5" x14ac:dyDescent="0.45">
      <c r="A23" s="46" t="s">
        <v>102</v>
      </c>
      <c r="B23" s="46"/>
      <c r="C23" s="47"/>
      <c r="D23" s="46"/>
      <c r="E23" s="46"/>
      <c r="F23" s="46"/>
      <c r="G23" s="127">
        <f>SUM('1000:1450'!G23)</f>
        <v>10654140.239999991</v>
      </c>
      <c r="H23" s="127">
        <f>SUM('1000:1450'!H23)</f>
        <v>4568659.0599999921</v>
      </c>
      <c r="I23" s="127">
        <f>SUM('1000:1450'!I23)</f>
        <v>6085481.1799999997</v>
      </c>
    </row>
    <row r="25" spans="1:9" x14ac:dyDescent="0.2">
      <c r="H25" s="48"/>
    </row>
    <row r="27" spans="1:9" ht="18.75" x14ac:dyDescent="0.4">
      <c r="A27" s="34" t="s">
        <v>5</v>
      </c>
      <c r="B27" s="34" t="s">
        <v>103</v>
      </c>
      <c r="C27" s="34"/>
      <c r="D27" s="3"/>
      <c r="E27" s="3"/>
      <c r="F27" s="30"/>
      <c r="G27" s="127">
        <f>SUM('1000:1450'!G27)</f>
        <v>0</v>
      </c>
      <c r="H27" s="49"/>
      <c r="I27" s="50"/>
    </row>
    <row r="28" spans="1:9" ht="18.75" x14ac:dyDescent="0.4">
      <c r="A28" s="51"/>
      <c r="B28" s="51"/>
      <c r="C28" s="52" t="s">
        <v>27</v>
      </c>
      <c r="D28" s="53"/>
      <c r="E28" s="54"/>
      <c r="F28" s="48" t="s">
        <v>6</v>
      </c>
      <c r="G28" s="127">
        <f>SUM('1000:1450'!G28)</f>
        <v>6816406.1219999995</v>
      </c>
      <c r="H28" s="49"/>
      <c r="I28" s="50"/>
    </row>
    <row r="29" spans="1:9" ht="18.75" x14ac:dyDescent="0.4">
      <c r="A29" s="51"/>
      <c r="B29" s="51"/>
      <c r="C29" s="52"/>
      <c r="D29" s="53"/>
      <c r="E29" s="54"/>
      <c r="F29" s="48" t="s">
        <v>7</v>
      </c>
      <c r="G29" s="127">
        <f>SUM('1000:1450'!G29)</f>
        <v>566548</v>
      </c>
      <c r="H29" s="49"/>
      <c r="I29" s="50"/>
    </row>
    <row r="30" spans="1:9" ht="18.75" x14ac:dyDescent="0.4">
      <c r="A30" s="51"/>
      <c r="B30" s="51"/>
      <c r="C30" s="52" t="s">
        <v>28</v>
      </c>
      <c r="D30" s="53"/>
      <c r="E30" s="54"/>
      <c r="F30" s="48" t="s">
        <v>204</v>
      </c>
      <c r="G30" s="127">
        <f>SUM('1000:1450'!G30)</f>
        <v>6249858.1219999995</v>
      </c>
      <c r="H30" s="55"/>
      <c r="I30" s="50"/>
    </row>
    <row r="31" spans="1:9" x14ac:dyDescent="0.2">
      <c r="A31" s="558"/>
      <c r="B31" s="559"/>
      <c r="C31" s="559"/>
      <c r="D31" s="559"/>
      <c r="E31" s="559"/>
      <c r="F31" s="559"/>
      <c r="G31" s="559"/>
      <c r="H31" s="559"/>
      <c r="I31" s="559"/>
    </row>
    <row r="32" spans="1:9" x14ac:dyDescent="0.2">
      <c r="A32" s="559"/>
      <c r="B32" s="559"/>
      <c r="C32" s="559"/>
      <c r="D32" s="559"/>
      <c r="E32" s="559"/>
      <c r="F32" s="559"/>
      <c r="G32" s="559"/>
      <c r="H32" s="559"/>
      <c r="I32" s="559"/>
    </row>
    <row r="33" spans="1:10" x14ac:dyDescent="0.2">
      <c r="A33" s="559"/>
      <c r="B33" s="559"/>
      <c r="C33" s="559"/>
      <c r="D33" s="559"/>
      <c r="E33" s="559"/>
      <c r="F33" s="559"/>
      <c r="G33" s="559"/>
      <c r="H33" s="559"/>
      <c r="I33" s="559"/>
    </row>
    <row r="34" spans="1:10" ht="19.5" x14ac:dyDescent="0.4">
      <c r="A34" s="34" t="s">
        <v>29</v>
      </c>
      <c r="B34" s="34" t="s">
        <v>30</v>
      </c>
      <c r="C34" s="34"/>
      <c r="D34" s="56"/>
      <c r="E34" s="38"/>
      <c r="F34" s="3"/>
      <c r="G34" s="57"/>
      <c r="H34" s="50"/>
      <c r="I34" s="50"/>
    </row>
    <row r="35" spans="1:10" ht="18.75" x14ac:dyDescent="0.4">
      <c r="A35" s="34"/>
      <c r="B35" s="34"/>
      <c r="C35" s="34"/>
      <c r="D35" s="56"/>
      <c r="F35" s="58" t="s">
        <v>105</v>
      </c>
      <c r="G35" s="59" t="s">
        <v>0</v>
      </c>
      <c r="H35" s="30"/>
      <c r="I35" s="60" t="s">
        <v>106</v>
      </c>
    </row>
    <row r="36" spans="1:10" ht="16.5" x14ac:dyDescent="0.35">
      <c r="A36" s="61" t="s">
        <v>31</v>
      </c>
      <c r="B36" s="62"/>
      <c r="C36" s="2"/>
      <c r="D36" s="62"/>
      <c r="E36" s="38"/>
      <c r="F36" s="127">
        <f>SUM('1000:1450'!F36)</f>
        <v>0</v>
      </c>
      <c r="G36" s="127">
        <f>SUM('1000:1450'!G36)</f>
        <v>0</v>
      </c>
      <c r="H36" s="129"/>
      <c r="I36" s="64" t="s">
        <v>206</v>
      </c>
    </row>
    <row r="37" spans="1:10" ht="16.5" x14ac:dyDescent="0.35">
      <c r="A37" s="61" t="s">
        <v>107</v>
      </c>
      <c r="B37" s="62"/>
      <c r="C37" s="2"/>
      <c r="D37" s="65"/>
      <c r="E37" s="65"/>
      <c r="F37" s="127">
        <f>SUM('1000:1450'!F37)</f>
        <v>3223800</v>
      </c>
      <c r="G37" s="127">
        <f>SUM('1000:1450'!G37)</f>
        <v>2567466</v>
      </c>
      <c r="H37" s="129"/>
      <c r="I37" s="64">
        <f>G37/F37</f>
        <v>0.79640982691233952</v>
      </c>
      <c r="J37" s="66"/>
    </row>
    <row r="38" spans="1:10" ht="16.5" x14ac:dyDescent="0.35">
      <c r="A38" s="61" t="s">
        <v>108</v>
      </c>
      <c r="B38" s="62"/>
      <c r="C38" s="2"/>
      <c r="D38" s="65"/>
      <c r="E38" s="65"/>
      <c r="F38" s="127">
        <f>SUM('1000:1450'!F38)</f>
        <v>20289195</v>
      </c>
      <c r="G38" s="127">
        <f>SUM('1000:1450'!G38)</f>
        <v>19046658.140000001</v>
      </c>
      <c r="H38" s="129"/>
      <c r="I38" s="67" t="s">
        <v>206</v>
      </c>
    </row>
    <row r="39" spans="1:10" ht="16.5" x14ac:dyDescent="0.35">
      <c r="A39" s="61" t="s">
        <v>202</v>
      </c>
      <c r="B39" s="62"/>
      <c r="C39" s="2"/>
      <c r="D39" s="38"/>
      <c r="E39" s="38"/>
      <c r="F39" s="127">
        <f>SUM('1000:1450'!F39)</f>
        <v>18210416</v>
      </c>
      <c r="G39" s="127">
        <f>SUM('1000:1450'!G39)</f>
        <v>18216437.670000002</v>
      </c>
      <c r="H39" s="129"/>
      <c r="I39" s="64">
        <f>G39/F39</f>
        <v>1.0003306717430289</v>
      </c>
    </row>
    <row r="40" spans="1:10" ht="18" x14ac:dyDescent="0.35">
      <c r="A40" s="61" t="s">
        <v>203</v>
      </c>
      <c r="B40" s="68"/>
      <c r="C40" s="68"/>
      <c r="D40" s="38"/>
      <c r="E40" s="38"/>
      <c r="F40" s="127">
        <f>SUM('1000:1450'!F40)</f>
        <v>15768502</v>
      </c>
      <c r="G40" s="127">
        <f>SUM('1000:1450'!G40)</f>
        <v>15716547.699999999</v>
      </c>
      <c r="H40" s="129"/>
      <c r="I40" s="67" t="s">
        <v>206</v>
      </c>
    </row>
    <row r="41" spans="1:10" x14ac:dyDescent="0.2">
      <c r="A41" s="70"/>
      <c r="B41" s="70"/>
      <c r="C41" s="70"/>
      <c r="D41" s="70"/>
      <c r="E41" s="70"/>
      <c r="F41" s="70"/>
      <c r="G41" s="70"/>
      <c r="H41" s="70"/>
      <c r="I41" s="70"/>
      <c r="J41" s="136"/>
    </row>
    <row r="42" spans="1:10" ht="18" x14ac:dyDescent="0.35">
      <c r="A42" s="61"/>
      <c r="B42" s="68"/>
      <c r="C42" s="68"/>
      <c r="D42" s="38"/>
      <c r="E42" s="38"/>
      <c r="F42" s="69"/>
      <c r="G42" s="63"/>
      <c r="H42" s="49"/>
      <c r="I42" s="64"/>
    </row>
    <row r="43" spans="1:10" ht="19.5" thickBot="1" x14ac:dyDescent="0.45">
      <c r="A43" s="34" t="s">
        <v>11</v>
      </c>
      <c r="B43" s="34" t="s">
        <v>12</v>
      </c>
      <c r="C43" s="36"/>
      <c r="D43" s="38"/>
      <c r="E43" s="38"/>
      <c r="F43" s="71"/>
      <c r="G43" s="72"/>
      <c r="H43" s="560" t="s">
        <v>109</v>
      </c>
      <c r="I43" s="561"/>
    </row>
    <row r="44" spans="1:10" ht="18.75" thickTop="1" x14ac:dyDescent="0.35">
      <c r="A44" s="106"/>
      <c r="B44" s="107"/>
      <c r="C44" s="108"/>
      <c r="D44" s="107"/>
      <c r="E44" s="109" t="s">
        <v>257</v>
      </c>
      <c r="F44" s="110" t="s">
        <v>9</v>
      </c>
      <c r="G44" s="111" t="s">
        <v>10</v>
      </c>
      <c r="H44" s="112" t="s">
        <v>13</v>
      </c>
      <c r="I44" s="113" t="s">
        <v>110</v>
      </c>
    </row>
    <row r="45" spans="1:10" x14ac:dyDescent="0.2">
      <c r="A45" s="114"/>
      <c r="B45" s="115"/>
      <c r="C45" s="115"/>
      <c r="D45" s="115"/>
      <c r="E45" s="114"/>
      <c r="F45" s="562"/>
      <c r="G45" s="116"/>
      <c r="H45" s="117">
        <v>41274</v>
      </c>
      <c r="I45" s="118">
        <v>41274</v>
      </c>
    </row>
    <row r="46" spans="1:10" x14ac:dyDescent="0.2">
      <c r="A46" s="114"/>
      <c r="B46" s="115"/>
      <c r="C46" s="115"/>
      <c r="D46" s="115"/>
      <c r="E46" s="114"/>
      <c r="F46" s="562"/>
      <c r="G46" s="119"/>
      <c r="H46" s="119"/>
      <c r="I46" s="120"/>
    </row>
    <row r="47" spans="1:10" ht="13.5" thickBot="1" x14ac:dyDescent="0.25">
      <c r="A47" s="121"/>
      <c r="B47" s="122"/>
      <c r="C47" s="122"/>
      <c r="D47" s="122"/>
      <c r="E47" s="121"/>
      <c r="F47" s="123"/>
      <c r="G47" s="124"/>
      <c r="H47" s="124"/>
      <c r="I47" s="125"/>
    </row>
    <row r="48" spans="1:10" ht="13.5" thickTop="1" x14ac:dyDescent="0.2">
      <c r="A48" s="73"/>
      <c r="B48" s="74"/>
      <c r="C48" s="146" t="s">
        <v>6</v>
      </c>
      <c r="D48" s="142"/>
      <c r="E48" s="143">
        <f>SUM('1000:1450'!E48)</f>
        <v>43591</v>
      </c>
      <c r="F48" s="143">
        <f>SUM('1000:1450'!F48)</f>
        <v>110000</v>
      </c>
      <c r="G48" s="143">
        <f>SUM('1000:1450'!G48)</f>
        <v>83864</v>
      </c>
      <c r="H48" s="143">
        <f>SUM('1000:1450'!H48)</f>
        <v>111731</v>
      </c>
      <c r="I48" s="144">
        <f>SUM('1000:1450'!I48)</f>
        <v>111731</v>
      </c>
    </row>
    <row r="49" spans="1:9" x14ac:dyDescent="0.2">
      <c r="A49" s="76"/>
      <c r="B49" s="77"/>
      <c r="C49" s="77" t="s">
        <v>8</v>
      </c>
      <c r="D49" s="147"/>
      <c r="E49" s="138">
        <f>SUM('1000:1450'!E49)</f>
        <v>1124833.8900000001</v>
      </c>
      <c r="F49" s="138">
        <f>SUM('1000:1450'!F49)</f>
        <v>488506</v>
      </c>
      <c r="G49" s="138">
        <f>SUM('1000:1450'!G49)</f>
        <v>397273</v>
      </c>
      <c r="H49" s="138">
        <f>SUM('1000:1450'!H49)</f>
        <v>1216066.8900000001</v>
      </c>
      <c r="I49" s="139">
        <f>SUM('1000:1450'!I49)</f>
        <v>1132092.8700000001</v>
      </c>
    </row>
    <row r="50" spans="1:9" x14ac:dyDescent="0.2">
      <c r="A50" s="76"/>
      <c r="B50" s="77"/>
      <c r="C50" s="77" t="s">
        <v>7</v>
      </c>
      <c r="D50" s="147"/>
      <c r="E50" s="138">
        <f>SUM('1000:1450'!E50)</f>
        <v>4164750.4300000006</v>
      </c>
      <c r="F50" s="138">
        <f>SUM('1000:1450'!F50)</f>
        <v>4833322.28</v>
      </c>
      <c r="G50" s="138">
        <f>SUM('1000:1450'!G50)</f>
        <v>4216939.8099999996</v>
      </c>
      <c r="H50" s="138">
        <f>SUM('1000:1450'!H50)</f>
        <v>4781132.8999999994</v>
      </c>
      <c r="I50" s="139">
        <f>SUM('1000:1450'!I50)</f>
        <v>4601616.3900000006</v>
      </c>
    </row>
    <row r="51" spans="1:9" x14ac:dyDescent="0.2">
      <c r="A51" s="76"/>
      <c r="B51" s="77"/>
      <c r="C51" s="77" t="s">
        <v>15</v>
      </c>
      <c r="D51" s="147"/>
      <c r="E51" s="138">
        <f>SUM('1000:1450'!E51)</f>
        <v>14573976.1</v>
      </c>
      <c r="F51" s="138">
        <f>SUM('1000:1450'!F51)</f>
        <v>10576669.050000006</v>
      </c>
      <c r="G51" s="138">
        <f>SUM('1000:1450'!G51)</f>
        <v>11024525.740000002</v>
      </c>
      <c r="H51" s="138">
        <f>SUM('1000:1450'!H51)</f>
        <v>14126119.41</v>
      </c>
      <c r="I51" s="139">
        <f>SUM('1000:1450'!I51)</f>
        <v>13069177.960000001</v>
      </c>
    </row>
    <row r="52" spans="1:9" ht="18.75" thickBot="1" x14ac:dyDescent="0.4">
      <c r="A52" s="145" t="s">
        <v>2</v>
      </c>
      <c r="B52" s="148"/>
      <c r="C52" s="148"/>
      <c r="D52" s="149"/>
      <c r="E52" s="140">
        <f>SUM('1000:1450'!E52)</f>
        <v>24639248.960000001</v>
      </c>
      <c r="F52" s="140">
        <f>SUM('1000:1450'!F52)</f>
        <v>27482313.729999997</v>
      </c>
      <c r="G52" s="140">
        <f>SUM('1000:1450'!G52)</f>
        <v>33072187.780000001</v>
      </c>
      <c r="H52" s="140">
        <f>SUM('1000:1450'!H52)</f>
        <v>19049374.910000004</v>
      </c>
      <c r="I52" s="141">
        <f>SUM('1000:1450'!I52)</f>
        <v>17755899.130000003</v>
      </c>
    </row>
    <row r="53" spans="1:9" ht="18.75" thickTop="1" x14ac:dyDescent="0.35">
      <c r="A53" s="79"/>
      <c r="B53" s="68"/>
      <c r="C53" s="68"/>
      <c r="D53" s="38"/>
      <c r="E53" s="38"/>
      <c r="F53" s="71"/>
      <c r="G53" s="72"/>
      <c r="H53" s="80"/>
      <c r="I53" s="80"/>
    </row>
    <row r="54" spans="1:9" ht="18" x14ac:dyDescent="0.35">
      <c r="A54" s="79"/>
      <c r="B54" s="68"/>
      <c r="C54" s="68"/>
      <c r="D54" s="38"/>
      <c r="E54" s="38"/>
      <c r="F54" s="71"/>
      <c r="G54" s="81"/>
      <c r="H54" s="82"/>
      <c r="I54" s="82"/>
    </row>
    <row r="55" spans="1:9" ht="18" x14ac:dyDescent="0.35">
      <c r="A55" s="83"/>
      <c r="B55" s="84"/>
      <c r="C55" s="84"/>
      <c r="D55" s="85"/>
      <c r="E55" s="85"/>
      <c r="F55" s="82"/>
      <c r="G55" s="82"/>
      <c r="H55" s="82"/>
      <c r="I55" s="82"/>
    </row>
    <row r="56" spans="1:9" x14ac:dyDescent="0.2">
      <c r="A56" s="86"/>
      <c r="B56" s="86"/>
      <c r="C56" s="86"/>
      <c r="D56" s="86"/>
      <c r="E56" s="86"/>
      <c r="F56" s="86"/>
      <c r="G56" s="86"/>
      <c r="H56" s="86"/>
      <c r="I56" s="86"/>
    </row>
    <row r="57" spans="1:9" x14ac:dyDescent="0.2">
      <c r="A57" s="86"/>
      <c r="B57" s="86"/>
      <c r="C57" s="86"/>
      <c r="D57" s="86"/>
      <c r="E57" s="86"/>
      <c r="F57" s="86"/>
      <c r="G57" s="86"/>
      <c r="H57" s="86"/>
      <c r="I57" s="86"/>
    </row>
  </sheetData>
  <mergeCells count="10">
    <mergeCell ref="H12:I12"/>
    <mergeCell ref="A31:I33"/>
    <mergeCell ref="H43:I43"/>
    <mergeCell ref="F45:F46"/>
    <mergeCell ref="A2:D2"/>
    <mergeCell ref="E2:I2"/>
    <mergeCell ref="E3:I3"/>
    <mergeCell ref="E4:I4"/>
    <mergeCell ref="E5:I5"/>
    <mergeCell ref="E7:I7"/>
  </mergeCells>
  <pageMargins left="0.70866141732283472" right="0.70866141732283472" top="0.78740157480314965" bottom="0.78740157480314965" header="0.31496062992125984" footer="0.31496062992125984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3" tint="0.59999389629810485"/>
  </sheetPr>
  <dimension ref="A1:J57"/>
  <sheetViews>
    <sheetView topLeftCell="A10" zoomScaleNormal="100" workbookViewId="0">
      <selection activeCell="B36" sqref="B36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7.285156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25</v>
      </c>
      <c r="B1" s="485"/>
      <c r="C1" s="485"/>
      <c r="D1" s="485"/>
      <c r="E1" s="486"/>
      <c r="F1" s="26"/>
    </row>
    <row r="2" spans="1:10" ht="19.5" x14ac:dyDescent="0.4">
      <c r="A2" s="534" t="s">
        <v>98</v>
      </c>
      <c r="B2" s="534"/>
      <c r="C2" s="534"/>
      <c r="D2" s="534"/>
      <c r="E2" s="535" t="s">
        <v>243</v>
      </c>
      <c r="F2" s="536"/>
      <c r="G2" s="536"/>
      <c r="H2" s="536"/>
      <c r="I2" s="536"/>
    </row>
    <row r="3" spans="1:10" ht="9.75" customHeight="1" x14ac:dyDescent="0.4">
      <c r="A3" s="15"/>
      <c r="B3" s="15"/>
      <c r="C3" s="15"/>
      <c r="D3" s="15"/>
      <c r="E3" s="528" t="s">
        <v>99</v>
      </c>
      <c r="F3" s="528"/>
      <c r="G3" s="528"/>
      <c r="H3" s="528"/>
      <c r="I3" s="528"/>
    </row>
    <row r="4" spans="1:10" ht="16.5" customHeight="1" x14ac:dyDescent="0.25">
      <c r="A4" s="17" t="s">
        <v>26</v>
      </c>
      <c r="E4" s="537" t="s">
        <v>128</v>
      </c>
      <c r="F4" s="537"/>
      <c r="G4" s="537"/>
      <c r="H4" s="537"/>
      <c r="I4" s="537"/>
    </row>
    <row r="5" spans="1:10" ht="9.75" customHeight="1" x14ac:dyDescent="0.25">
      <c r="A5" s="17"/>
      <c r="E5" s="528" t="s">
        <v>99</v>
      </c>
      <c r="F5" s="528"/>
      <c r="G5" s="528"/>
      <c r="H5" s="528"/>
      <c r="I5" s="528"/>
    </row>
    <row r="6" spans="1:10" ht="19.5" x14ac:dyDescent="0.4">
      <c r="A6" s="18" t="s">
        <v>24</v>
      </c>
      <c r="E6" s="19" t="s">
        <v>129</v>
      </c>
      <c r="F6" s="20"/>
      <c r="G6" s="21" t="s">
        <v>36</v>
      </c>
      <c r="H6" s="22">
        <v>1012</v>
      </c>
    </row>
    <row r="7" spans="1:10" ht="8.25" customHeight="1" x14ac:dyDescent="0.4">
      <c r="A7" s="18"/>
      <c r="E7" s="528" t="s">
        <v>100</v>
      </c>
      <c r="F7" s="528"/>
      <c r="G7" s="528"/>
      <c r="H7" s="528"/>
      <c r="I7" s="528"/>
    </row>
    <row r="8" spans="1:10" ht="3" customHeight="1" x14ac:dyDescent="0.4">
      <c r="A8" s="18"/>
      <c r="E8" s="23"/>
      <c r="F8" s="23"/>
      <c r="G8" s="23"/>
      <c r="H8" s="21"/>
      <c r="I8" s="23"/>
    </row>
    <row r="9" spans="1:10" ht="39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4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24" t="s">
        <v>253</v>
      </c>
      <c r="I12" s="525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5"/>
      <c r="I13" s="156"/>
      <c r="J13" s="26"/>
    </row>
    <row r="14" spans="1:10" s="40" customFormat="1" ht="18.75" x14ac:dyDescent="0.4">
      <c r="A14" s="34" t="s">
        <v>264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6590000</v>
      </c>
      <c r="F15" s="128">
        <v>34098672</v>
      </c>
      <c r="G15" s="6">
        <f>H15+I15</f>
        <v>34051299.43</v>
      </c>
      <c r="H15" s="127">
        <v>33521146.949999999</v>
      </c>
      <c r="I15" s="127">
        <v>530152.48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6630000</v>
      </c>
      <c r="F17" s="128">
        <v>34274546</v>
      </c>
      <c r="G17" s="6">
        <f>H17+I17</f>
        <v>34259004.769999996</v>
      </c>
      <c r="H17" s="127">
        <v>33609335.289999999</v>
      </c>
      <c r="I17" s="127">
        <v>649669.48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7" t="s">
        <v>101</v>
      </c>
      <c r="D21" s="41"/>
      <c r="E21" s="41"/>
      <c r="F21" s="41"/>
      <c r="G21" s="158">
        <f>H21+I21</f>
        <v>0</v>
      </c>
      <c r="H21" s="159">
        <v>0</v>
      </c>
      <c r="I21" s="159">
        <v>0</v>
      </c>
      <c r="J21" s="42"/>
    </row>
    <row r="22" spans="1:10" s="153" customFormat="1" ht="18" x14ac:dyDescent="0.35">
      <c r="A22" s="41"/>
      <c r="B22" s="41"/>
      <c r="C22" s="157"/>
      <c r="D22" s="41"/>
      <c r="E22" s="41"/>
      <c r="F22" s="41"/>
      <c r="G22" s="158"/>
      <c r="H22" s="159"/>
      <c r="I22" s="159"/>
      <c r="J22" s="42"/>
    </row>
    <row r="23" spans="1:10" s="153" customFormat="1" ht="19.5" x14ac:dyDescent="0.4">
      <c r="A23" s="238" t="s">
        <v>102</v>
      </c>
      <c r="B23" s="238"/>
      <c r="C23" s="239"/>
      <c r="D23" s="238"/>
      <c r="E23" s="238"/>
      <c r="F23" s="238"/>
      <c r="G23" s="240">
        <f>G17-G15-G21</f>
        <v>207705.33999999613</v>
      </c>
      <c r="H23" s="240">
        <f>H17-H15-H21</f>
        <v>88188.339999999851</v>
      </c>
      <c r="I23" s="240">
        <f>I17-I15-I21</f>
        <v>119517</v>
      </c>
      <c r="J23" s="160"/>
    </row>
    <row r="24" spans="1:10" s="153" customFormat="1" ht="15" x14ac:dyDescent="0.3">
      <c r="A24" s="219" t="s">
        <v>274</v>
      </c>
      <c r="B24" s="219"/>
      <c r="C24" s="219"/>
      <c r="D24" s="219"/>
      <c r="E24" s="219"/>
      <c r="F24" s="219"/>
      <c r="G24" s="241">
        <f>G23-G25</f>
        <v>207705.33999999613</v>
      </c>
      <c r="H24" s="207"/>
      <c r="I24" s="207"/>
      <c r="J24" s="13"/>
    </row>
    <row r="25" spans="1:10" s="153" customFormat="1" ht="15" x14ac:dyDescent="0.3">
      <c r="A25" s="219" t="s">
        <v>265</v>
      </c>
      <c r="B25" s="219"/>
      <c r="C25" s="219"/>
      <c r="D25" s="219"/>
      <c r="E25" s="219"/>
      <c r="F25" s="219"/>
      <c r="G25" s="241">
        <v>0</v>
      </c>
      <c r="H25" s="207"/>
      <c r="I25" s="207"/>
      <c r="J25" s="13"/>
    </row>
    <row r="26" spans="1:10" s="153" customFormat="1" x14ac:dyDescent="0.2">
      <c r="A26" s="207"/>
      <c r="B26" s="207"/>
      <c r="C26" s="207"/>
      <c r="D26" s="207"/>
      <c r="E26" s="207"/>
      <c r="F26" s="207"/>
      <c r="G26" s="207"/>
      <c r="H26" s="195"/>
      <c r="I26" s="195"/>
      <c r="J26" s="13"/>
    </row>
    <row r="27" spans="1:10" s="153" customFormat="1" ht="16.5" x14ac:dyDescent="0.35">
      <c r="A27" s="242" t="s">
        <v>266</v>
      </c>
      <c r="B27" s="242" t="s">
        <v>267</v>
      </c>
      <c r="C27" s="242"/>
      <c r="D27" s="226"/>
      <c r="E27" s="226"/>
      <c r="F27" s="212"/>
      <c r="G27" s="240"/>
      <c r="H27" s="210"/>
      <c r="I27" s="243"/>
      <c r="J27" s="48"/>
    </row>
    <row r="28" spans="1:10" s="40" customFormat="1" ht="15" x14ac:dyDescent="0.3">
      <c r="A28" s="242"/>
      <c r="B28" s="242"/>
      <c r="C28" s="531" t="s">
        <v>27</v>
      </c>
      <c r="D28" s="531"/>
      <c r="E28" s="531"/>
      <c r="F28" s="212"/>
      <c r="G28" s="244">
        <f>G29+G30</f>
        <v>207705.34</v>
      </c>
      <c r="H28" s="210"/>
      <c r="I28" s="243"/>
    </row>
    <row r="29" spans="1:10" s="40" customFormat="1" ht="18.75" x14ac:dyDescent="0.4">
      <c r="A29" s="245"/>
      <c r="B29" s="245"/>
      <c r="C29" s="246"/>
      <c r="D29" s="247"/>
      <c r="E29" s="248" t="s">
        <v>275</v>
      </c>
      <c r="F29" s="249" t="s">
        <v>6</v>
      </c>
      <c r="G29" s="250">
        <v>20000</v>
      </c>
      <c r="H29" s="210"/>
      <c r="I29" s="243"/>
    </row>
    <row r="30" spans="1:10" s="40" customFormat="1" ht="18.75" x14ac:dyDescent="0.4">
      <c r="A30" s="245"/>
      <c r="B30" s="245"/>
      <c r="C30" s="251"/>
      <c r="D30" s="247"/>
      <c r="E30" s="252"/>
      <c r="F30" s="249" t="s">
        <v>7</v>
      </c>
      <c r="G30" s="250">
        <v>187705.34</v>
      </c>
      <c r="H30" s="210"/>
      <c r="I30" s="243"/>
    </row>
    <row r="31" spans="1:10" s="40" customFormat="1" ht="20.25" customHeight="1" x14ac:dyDescent="0.4">
      <c r="A31" s="245"/>
      <c r="B31" s="253"/>
      <c r="C31" s="532" t="s">
        <v>276</v>
      </c>
      <c r="D31" s="532"/>
      <c r="E31" s="532"/>
      <c r="F31" s="532"/>
      <c r="G31" s="244">
        <f>G25</f>
        <v>0</v>
      </c>
      <c r="H31" s="210"/>
      <c r="I31" s="243"/>
    </row>
    <row r="32" spans="1:10" s="40" customFormat="1" ht="20.25" customHeight="1" x14ac:dyDescent="0.3">
      <c r="A32" s="254"/>
      <c r="B32" s="533" t="s">
        <v>339</v>
      </c>
      <c r="C32" s="533"/>
      <c r="D32" s="533"/>
      <c r="E32" s="533"/>
      <c r="F32" s="533"/>
      <c r="G32" s="255">
        <v>0</v>
      </c>
      <c r="H32" s="256"/>
      <c r="I32" s="256"/>
    </row>
    <row r="33" spans="1:10" s="40" customFormat="1" x14ac:dyDescent="0.2">
      <c r="A33" s="529"/>
      <c r="B33" s="529"/>
      <c r="C33" s="529"/>
      <c r="D33" s="529"/>
      <c r="E33" s="529"/>
      <c r="F33" s="529"/>
      <c r="G33" s="529"/>
      <c r="H33" s="529"/>
      <c r="I33" s="529"/>
    </row>
    <row r="34" spans="1:10" s="153" customFormat="1" x14ac:dyDescent="0.2">
      <c r="A34" s="529"/>
      <c r="B34" s="529"/>
      <c r="C34" s="529"/>
      <c r="D34" s="529"/>
      <c r="E34" s="529"/>
      <c r="F34" s="529"/>
      <c r="G34" s="529"/>
      <c r="H34" s="529"/>
      <c r="I34" s="529"/>
      <c r="J34" s="161"/>
    </row>
    <row r="35" spans="1:10" s="153" customFormat="1" ht="19.5" x14ac:dyDescent="0.4">
      <c r="A35" s="34" t="s">
        <v>268</v>
      </c>
      <c r="B35" s="34" t="s">
        <v>30</v>
      </c>
      <c r="C35" s="34"/>
      <c r="D35" s="56"/>
      <c r="E35" s="38"/>
      <c r="F35" s="3"/>
      <c r="G35" s="57"/>
      <c r="H35" s="50"/>
      <c r="I35" s="50"/>
      <c r="J35" s="161"/>
    </row>
    <row r="36" spans="1:10" s="153" customFormat="1" ht="18.75" x14ac:dyDescent="0.4">
      <c r="A36" s="34"/>
      <c r="B36" s="34"/>
      <c r="C36" s="34"/>
      <c r="D36" s="56"/>
      <c r="E36" s="13"/>
      <c r="F36" s="58" t="s">
        <v>105</v>
      </c>
      <c r="G36" s="154" t="s">
        <v>0</v>
      </c>
      <c r="H36" s="30"/>
      <c r="I36" s="60" t="s">
        <v>106</v>
      </c>
      <c r="J36" s="161"/>
    </row>
    <row r="37" spans="1:10" s="153" customFormat="1" ht="15" customHeight="1" x14ac:dyDescent="0.35">
      <c r="A37" s="162" t="s">
        <v>31</v>
      </c>
      <c r="B37" s="62"/>
      <c r="C37" s="2"/>
      <c r="D37" s="62"/>
      <c r="E37" s="38"/>
      <c r="F37" s="163">
        <v>0</v>
      </c>
      <c r="G37" s="163">
        <v>0</v>
      </c>
      <c r="H37" s="129"/>
      <c r="I37" s="64" t="s">
        <v>206</v>
      </c>
      <c r="J37" s="161"/>
    </row>
    <row r="38" spans="1:10" s="153" customFormat="1" ht="16.5" x14ac:dyDescent="0.35">
      <c r="A38" s="162" t="s">
        <v>107</v>
      </c>
      <c r="B38" s="62"/>
      <c r="C38" s="2"/>
      <c r="D38" s="65"/>
      <c r="E38" s="65"/>
      <c r="F38" s="163">
        <v>1109000</v>
      </c>
      <c r="G38" s="163">
        <v>1109000</v>
      </c>
      <c r="H38" s="129"/>
      <c r="I38" s="64">
        <f>G38/F38</f>
        <v>1</v>
      </c>
      <c r="J38" s="5"/>
    </row>
    <row r="39" spans="1:10" s="153" customFormat="1" ht="16.5" x14ac:dyDescent="0.35">
      <c r="A39" s="162" t="s">
        <v>108</v>
      </c>
      <c r="B39" s="62"/>
      <c r="C39" s="2"/>
      <c r="D39" s="65"/>
      <c r="E39" s="65"/>
      <c r="F39" s="163">
        <v>0</v>
      </c>
      <c r="G39" s="163">
        <v>0</v>
      </c>
      <c r="H39" s="129"/>
      <c r="I39" s="64" t="s">
        <v>206</v>
      </c>
      <c r="J39" s="5"/>
    </row>
    <row r="40" spans="1:10" s="153" customFormat="1" ht="16.5" x14ac:dyDescent="0.35">
      <c r="A40" s="162" t="s">
        <v>202</v>
      </c>
      <c r="B40" s="62"/>
      <c r="C40" s="2"/>
      <c r="D40" s="38"/>
      <c r="E40" s="38"/>
      <c r="F40" s="163">
        <v>887000</v>
      </c>
      <c r="G40" s="163">
        <v>887000</v>
      </c>
      <c r="H40" s="129"/>
      <c r="I40" s="64">
        <f>G40/F40</f>
        <v>1</v>
      </c>
      <c r="J40" s="5"/>
    </row>
    <row r="41" spans="1:10" s="153" customFormat="1" ht="16.5" x14ac:dyDescent="0.35">
      <c r="A41" s="162" t="s">
        <v>269</v>
      </c>
      <c r="B41" s="37"/>
      <c r="C41" s="37"/>
      <c r="D41" s="30"/>
      <c r="E41" s="30" t="s">
        <v>270</v>
      </c>
      <c r="F41" s="163">
        <v>0</v>
      </c>
      <c r="G41" s="163">
        <v>0</v>
      </c>
      <c r="H41" s="129"/>
      <c r="I41" s="164" t="s">
        <v>206</v>
      </c>
      <c r="J41" s="5"/>
    </row>
    <row r="42" spans="1:10" s="153" customFormat="1" x14ac:dyDescent="0.2">
      <c r="A42" s="539"/>
      <c r="B42" s="530"/>
      <c r="C42" s="530"/>
      <c r="D42" s="530"/>
      <c r="E42" s="530"/>
      <c r="F42" s="530"/>
      <c r="G42" s="530"/>
      <c r="H42" s="530"/>
      <c r="I42" s="530"/>
      <c r="J42" s="5"/>
    </row>
    <row r="43" spans="1:10" s="153" customFormat="1" x14ac:dyDescent="0.2">
      <c r="A43" s="152"/>
      <c r="B43" s="152"/>
      <c r="C43" s="152"/>
      <c r="D43" s="152"/>
      <c r="E43" s="152"/>
      <c r="F43" s="152"/>
      <c r="G43" s="152"/>
      <c r="H43" s="152"/>
      <c r="I43" s="152"/>
      <c r="J43" s="5"/>
    </row>
    <row r="44" spans="1:10" s="153" customFormat="1" ht="19.5" thickBot="1" x14ac:dyDescent="0.45">
      <c r="A44" s="34" t="s">
        <v>271</v>
      </c>
      <c r="B44" s="34" t="s">
        <v>12</v>
      </c>
      <c r="C44" s="36"/>
      <c r="D44" s="38"/>
      <c r="E44" s="38"/>
      <c r="F44" s="71"/>
      <c r="G44" s="72"/>
      <c r="H44" s="524" t="s">
        <v>109</v>
      </c>
      <c r="I44" s="525"/>
      <c r="J44" s="5"/>
    </row>
    <row r="45" spans="1:10" s="153" customFormat="1" ht="18" x14ac:dyDescent="0.35">
      <c r="A45" s="165"/>
      <c r="B45" s="166"/>
      <c r="C45" s="167"/>
      <c r="D45" s="166"/>
      <c r="E45" s="168" t="s">
        <v>290</v>
      </c>
      <c r="F45" s="169" t="s">
        <v>9</v>
      </c>
      <c r="G45" s="169" t="s">
        <v>10</v>
      </c>
      <c r="H45" s="170" t="s">
        <v>13</v>
      </c>
      <c r="I45" s="171" t="s">
        <v>110</v>
      </c>
      <c r="J45" s="5"/>
    </row>
    <row r="46" spans="1:10" s="153" customFormat="1" x14ac:dyDescent="0.2">
      <c r="A46" s="172"/>
      <c r="B46" s="173"/>
      <c r="C46" s="173"/>
      <c r="D46" s="173"/>
      <c r="E46" s="526"/>
      <c r="F46" s="527"/>
      <c r="G46" s="116"/>
      <c r="H46" s="117">
        <v>42004</v>
      </c>
      <c r="I46" s="174">
        <v>42004</v>
      </c>
      <c r="J46" s="5"/>
    </row>
    <row r="47" spans="1:10" s="153" customFormat="1" x14ac:dyDescent="0.2">
      <c r="A47" s="172"/>
      <c r="B47" s="173"/>
      <c r="C47" s="173"/>
      <c r="D47" s="173"/>
      <c r="E47" s="526"/>
      <c r="F47" s="527"/>
      <c r="G47" s="119"/>
      <c r="H47" s="119"/>
      <c r="I47" s="175"/>
      <c r="J47" s="5"/>
    </row>
    <row r="48" spans="1:10" s="153" customFormat="1" ht="13.5" thickBot="1" x14ac:dyDescent="0.25">
      <c r="A48" s="176"/>
      <c r="B48" s="177"/>
      <c r="C48" s="177"/>
      <c r="D48" s="177"/>
      <c r="E48" s="178"/>
      <c r="F48" s="179"/>
      <c r="G48" s="179"/>
      <c r="H48" s="179"/>
      <c r="I48" s="180"/>
      <c r="J48" s="5"/>
    </row>
    <row r="49" spans="1:10" s="153" customFormat="1" ht="13.5" thickTop="1" x14ac:dyDescent="0.2">
      <c r="A49" s="181"/>
      <c r="B49" s="74"/>
      <c r="C49" s="74" t="s">
        <v>6</v>
      </c>
      <c r="D49" s="74"/>
      <c r="E49" s="182">
        <v>11500</v>
      </c>
      <c r="F49" s="183">
        <v>15000</v>
      </c>
      <c r="G49" s="75">
        <v>9600</v>
      </c>
      <c r="H49" s="75">
        <f>E49+F49-G49</f>
        <v>16900</v>
      </c>
      <c r="I49" s="184">
        <v>16900</v>
      </c>
      <c r="J49" s="5"/>
    </row>
    <row r="50" spans="1:10" s="153" customFormat="1" x14ac:dyDescent="0.2">
      <c r="A50" s="185"/>
      <c r="B50" s="77"/>
      <c r="C50" s="77" t="s">
        <v>8</v>
      </c>
      <c r="D50" s="77"/>
      <c r="E50" s="186">
        <v>224720.08000000002</v>
      </c>
      <c r="F50" s="187">
        <v>200683</v>
      </c>
      <c r="G50" s="78">
        <v>294942.05</v>
      </c>
      <c r="H50" s="78">
        <f>E50+F50-G50</f>
        <v>130461.03000000003</v>
      </c>
      <c r="I50" s="188">
        <v>129219.03</v>
      </c>
      <c r="J50" s="5"/>
    </row>
    <row r="51" spans="1:10" s="153" customFormat="1" x14ac:dyDescent="0.2">
      <c r="A51" s="185"/>
      <c r="B51" s="77"/>
      <c r="C51" s="77" t="s">
        <v>7</v>
      </c>
      <c r="D51" s="77"/>
      <c r="E51" s="186">
        <v>107721.76999999996</v>
      </c>
      <c r="F51" s="187">
        <f>59237.51+11939</f>
        <v>71176.510000000009</v>
      </c>
      <c r="G51" s="78">
        <v>0</v>
      </c>
      <c r="H51" s="78">
        <f>E51+F51-G51</f>
        <v>178898.27999999997</v>
      </c>
      <c r="I51" s="188">
        <f>166959.28+11939</f>
        <v>178898.28</v>
      </c>
      <c r="J51" s="5"/>
    </row>
    <row r="52" spans="1:10" s="153" customFormat="1" x14ac:dyDescent="0.2">
      <c r="A52" s="185"/>
      <c r="B52" s="77"/>
      <c r="C52" s="77" t="s">
        <v>15</v>
      </c>
      <c r="D52" s="77"/>
      <c r="E52" s="186">
        <v>471655.29000000004</v>
      </c>
      <c r="F52" s="187">
        <v>1152006</v>
      </c>
      <c r="G52" s="78">
        <v>971384</v>
      </c>
      <c r="H52" s="78">
        <f>E52+F52-G52</f>
        <v>652277.29</v>
      </c>
      <c r="I52" s="188">
        <v>652277.29</v>
      </c>
      <c r="J52" s="5"/>
    </row>
    <row r="53" spans="1:10" s="153" customFormat="1" ht="18.75" thickBot="1" x14ac:dyDescent="0.4">
      <c r="A53" s="189" t="s">
        <v>2</v>
      </c>
      <c r="B53" s="190"/>
      <c r="C53" s="190"/>
      <c r="D53" s="190"/>
      <c r="E53" s="191">
        <f>E49+E50+E51+E52</f>
        <v>815597.14</v>
      </c>
      <c r="F53" s="192">
        <f>F49+F50+F51+F52</f>
        <v>1438865.51</v>
      </c>
      <c r="G53" s="193">
        <f>G49+G50+G51+G52</f>
        <v>1275926.05</v>
      </c>
      <c r="H53" s="193">
        <f>H49+H50+H51+H52</f>
        <v>978536.60000000009</v>
      </c>
      <c r="I53" s="194">
        <f>I49+I50+I51+I52</f>
        <v>977294.60000000009</v>
      </c>
      <c r="J53" s="5"/>
    </row>
    <row r="54" spans="1:10" ht="18" hidden="1" x14ac:dyDescent="0.35">
      <c r="A54" s="79"/>
      <c r="B54" s="68"/>
      <c r="C54" s="68"/>
      <c r="D54" s="38"/>
      <c r="E54" s="38"/>
      <c r="F54" s="71"/>
      <c r="G54" s="81"/>
      <c r="H54" s="82"/>
      <c r="I54" s="82"/>
    </row>
    <row r="55" spans="1:10" ht="18" hidden="1" x14ac:dyDescent="0.35">
      <c r="A55" s="83"/>
      <c r="B55" s="84"/>
      <c r="C55" s="84"/>
      <c r="D55" s="85"/>
      <c r="E55" s="85"/>
      <c r="F55" s="82"/>
      <c r="G55" s="82"/>
      <c r="H55" s="82"/>
      <c r="I55" s="82"/>
    </row>
    <row r="56" spans="1:10" hidden="1" x14ac:dyDescent="0.2">
      <c r="A56" s="86"/>
      <c r="B56" s="86"/>
      <c r="C56" s="86"/>
      <c r="D56" s="86"/>
      <c r="E56" s="86"/>
      <c r="F56" s="86"/>
      <c r="G56" s="86"/>
      <c r="H56" s="86"/>
      <c r="I56" s="86"/>
    </row>
    <row r="57" spans="1:10" hidden="1" x14ac:dyDescent="0.2">
      <c r="A57" s="86"/>
      <c r="B57" s="86"/>
      <c r="C57" s="86"/>
      <c r="D57" s="86"/>
      <c r="E57" s="86"/>
      <c r="F57" s="86"/>
      <c r="G57" s="86"/>
      <c r="H57" s="86"/>
      <c r="I57" s="86"/>
    </row>
  </sheetData>
  <mergeCells count="15">
    <mergeCell ref="A2:D2"/>
    <mergeCell ref="E2:I2"/>
    <mergeCell ref="E4:I4"/>
    <mergeCell ref="E3:I3"/>
    <mergeCell ref="E5:I5"/>
    <mergeCell ref="H44:I44"/>
    <mergeCell ref="E46:E47"/>
    <mergeCell ref="F46:F47"/>
    <mergeCell ref="E7:I7"/>
    <mergeCell ref="H12:I12"/>
    <mergeCell ref="A33:I34"/>
    <mergeCell ref="A42:I42"/>
    <mergeCell ref="C28:E28"/>
    <mergeCell ref="C31:F31"/>
    <mergeCell ref="B32:F32"/>
  </mergeCells>
  <phoneticPr fontId="10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theme="3" tint="0.59999389629810485"/>
  </sheetPr>
  <dimension ref="A1:J58"/>
  <sheetViews>
    <sheetView topLeftCell="A7" zoomScaleNormal="100" workbookViewId="0">
      <selection activeCell="B36" sqref="B36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7.285156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25</v>
      </c>
      <c r="B1" s="485"/>
      <c r="C1" s="485"/>
      <c r="D1" s="485"/>
      <c r="E1" s="486"/>
      <c r="F1" s="26"/>
    </row>
    <row r="2" spans="1:10" ht="19.5" x14ac:dyDescent="0.4">
      <c r="A2" s="534" t="s">
        <v>98</v>
      </c>
      <c r="B2" s="534"/>
      <c r="C2" s="534"/>
      <c r="D2" s="534"/>
      <c r="E2" s="540" t="s">
        <v>262</v>
      </c>
      <c r="F2" s="540"/>
      <c r="G2" s="540"/>
      <c r="H2" s="540"/>
      <c r="I2" s="540"/>
    </row>
    <row r="3" spans="1:10" ht="9.75" customHeight="1" x14ac:dyDescent="0.4">
      <c r="A3" s="15"/>
      <c r="B3" s="15"/>
      <c r="C3" s="15"/>
      <c r="D3" s="15"/>
      <c r="E3" s="528" t="s">
        <v>99</v>
      </c>
      <c r="F3" s="528"/>
      <c r="G3" s="528"/>
      <c r="H3" s="528"/>
      <c r="I3" s="528"/>
    </row>
    <row r="4" spans="1:10" ht="15.75" x14ac:dyDescent="0.25">
      <c r="A4" s="17" t="s">
        <v>26</v>
      </c>
      <c r="E4" s="541" t="s">
        <v>263</v>
      </c>
      <c r="F4" s="537"/>
      <c r="G4" s="537"/>
      <c r="H4" s="537"/>
      <c r="I4" s="537"/>
    </row>
    <row r="5" spans="1:10" ht="9.75" customHeight="1" x14ac:dyDescent="0.25">
      <c r="A5" s="17"/>
      <c r="E5" s="528" t="s">
        <v>99</v>
      </c>
      <c r="F5" s="528"/>
      <c r="G5" s="528"/>
      <c r="H5" s="528"/>
      <c r="I5" s="528"/>
    </row>
    <row r="6" spans="1:10" ht="19.5" x14ac:dyDescent="0.4">
      <c r="A6" s="18" t="s">
        <v>24</v>
      </c>
      <c r="E6" s="19" t="s">
        <v>130</v>
      </c>
      <c r="F6" s="20"/>
      <c r="G6" s="21" t="s">
        <v>36</v>
      </c>
      <c r="H6" s="22">
        <v>1013</v>
      </c>
    </row>
    <row r="7" spans="1:10" ht="9.75" customHeight="1" x14ac:dyDescent="0.4">
      <c r="A7" s="18"/>
      <c r="E7" s="528" t="s">
        <v>100</v>
      </c>
      <c r="F7" s="528"/>
      <c r="G7" s="528"/>
      <c r="H7" s="528"/>
      <c r="I7" s="528"/>
    </row>
    <row r="8" spans="1:10" ht="4.5" customHeight="1" x14ac:dyDescent="0.4">
      <c r="A8" s="18"/>
      <c r="E8" s="23"/>
      <c r="F8" s="23"/>
      <c r="G8" s="23"/>
      <c r="H8" s="21"/>
      <c r="I8" s="23"/>
    </row>
    <row r="9" spans="1:10" ht="31.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4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24" t="s">
        <v>253</v>
      </c>
      <c r="I12" s="525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5"/>
      <c r="I13" s="156"/>
      <c r="J13" s="26"/>
    </row>
    <row r="14" spans="1:10" s="40" customFormat="1" ht="18.75" x14ac:dyDescent="0.4">
      <c r="A14" s="34" t="s">
        <v>264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8146000</v>
      </c>
      <c r="F15" s="128">
        <v>23572584.59</v>
      </c>
      <c r="G15" s="6">
        <f>H15+I15</f>
        <v>23572584.59</v>
      </c>
      <c r="H15" s="127">
        <v>23480104.949999999</v>
      </c>
      <c r="I15" s="127">
        <v>92479.64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8146000</v>
      </c>
      <c r="F17" s="128">
        <v>23778537.420000002</v>
      </c>
      <c r="G17" s="6">
        <f>H17+I17</f>
        <v>23778537.420000002</v>
      </c>
      <c r="H17" s="127">
        <v>23663437.420000002</v>
      </c>
      <c r="I17" s="127">
        <v>115100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7" t="s">
        <v>101</v>
      </c>
      <c r="D21" s="41"/>
      <c r="E21" s="41"/>
      <c r="F21" s="41"/>
      <c r="G21" s="158">
        <f>H21+I21</f>
        <v>0</v>
      </c>
      <c r="H21" s="159">
        <v>0</v>
      </c>
      <c r="I21" s="159">
        <v>0</v>
      </c>
      <c r="J21" s="42"/>
    </row>
    <row r="22" spans="1:10" s="153" customFormat="1" ht="18" x14ac:dyDescent="0.35">
      <c r="A22" s="41"/>
      <c r="B22" s="41"/>
      <c r="C22" s="157"/>
      <c r="D22" s="41"/>
      <c r="E22" s="41"/>
      <c r="F22" s="41"/>
      <c r="G22" s="158"/>
      <c r="H22" s="159"/>
      <c r="I22" s="159"/>
      <c r="J22" s="42"/>
    </row>
    <row r="23" spans="1:10" s="153" customFormat="1" ht="19.5" x14ac:dyDescent="0.4">
      <c r="A23" s="238" t="s">
        <v>102</v>
      </c>
      <c r="B23" s="238"/>
      <c r="C23" s="239"/>
      <c r="D23" s="238"/>
      <c r="E23" s="238"/>
      <c r="F23" s="238"/>
      <c r="G23" s="240">
        <f>G17-G15-G21</f>
        <v>205952.83000000194</v>
      </c>
      <c r="H23" s="240">
        <f>H17-H15-H21</f>
        <v>183332.47000000253</v>
      </c>
      <c r="I23" s="240">
        <f>I17-I15-I21</f>
        <v>22620.36</v>
      </c>
      <c r="J23" s="160"/>
    </row>
    <row r="24" spans="1:10" s="153" customFormat="1" ht="15" x14ac:dyDescent="0.3">
      <c r="A24" s="219" t="s">
        <v>274</v>
      </c>
      <c r="B24" s="219"/>
      <c r="C24" s="219"/>
      <c r="D24" s="219"/>
      <c r="E24" s="219"/>
      <c r="F24" s="219"/>
      <c r="G24" s="241">
        <f>G23-G25</f>
        <v>205952.83000000194</v>
      </c>
      <c r="H24" s="207"/>
      <c r="I24" s="207"/>
      <c r="J24" s="13"/>
    </row>
    <row r="25" spans="1:10" s="153" customFormat="1" ht="15" x14ac:dyDescent="0.3">
      <c r="A25" s="219" t="s">
        <v>265</v>
      </c>
      <c r="B25" s="219"/>
      <c r="C25" s="219"/>
      <c r="D25" s="219"/>
      <c r="E25" s="219"/>
      <c r="F25" s="219"/>
      <c r="G25" s="241">
        <v>0</v>
      </c>
      <c r="H25" s="207"/>
      <c r="I25" s="207"/>
      <c r="J25" s="13"/>
    </row>
    <row r="26" spans="1:10" s="153" customFormat="1" x14ac:dyDescent="0.2">
      <c r="A26" s="207"/>
      <c r="B26" s="207"/>
      <c r="C26" s="207"/>
      <c r="D26" s="207"/>
      <c r="E26" s="207"/>
      <c r="F26" s="207"/>
      <c r="G26" s="207"/>
      <c r="H26" s="195"/>
      <c r="I26" s="195"/>
      <c r="J26" s="13"/>
    </row>
    <row r="27" spans="1:10" s="153" customFormat="1" ht="16.5" x14ac:dyDescent="0.35">
      <c r="A27" s="242" t="s">
        <v>266</v>
      </c>
      <c r="B27" s="242" t="s">
        <v>267</v>
      </c>
      <c r="C27" s="242"/>
      <c r="D27" s="226"/>
      <c r="E27" s="226"/>
      <c r="F27" s="212"/>
      <c r="G27" s="240"/>
      <c r="H27" s="210"/>
      <c r="I27" s="243"/>
      <c r="J27" s="48"/>
    </row>
    <row r="28" spans="1:10" s="40" customFormat="1" ht="15" x14ac:dyDescent="0.3">
      <c r="A28" s="242"/>
      <c r="B28" s="242"/>
      <c r="C28" s="531" t="s">
        <v>27</v>
      </c>
      <c r="D28" s="531"/>
      <c r="E28" s="531"/>
      <c r="F28" s="212"/>
      <c r="G28" s="244">
        <f>G29+G30</f>
        <v>205952.83</v>
      </c>
      <c r="H28" s="210"/>
      <c r="I28" s="243"/>
    </row>
    <row r="29" spans="1:10" s="40" customFormat="1" ht="18.75" x14ac:dyDescent="0.4">
      <c r="A29" s="245"/>
      <c r="B29" s="245"/>
      <c r="C29" s="246"/>
      <c r="D29" s="247"/>
      <c r="E29" s="248" t="s">
        <v>275</v>
      </c>
      <c r="F29" s="249" t="s">
        <v>6</v>
      </c>
      <c r="G29" s="250">
        <v>20000</v>
      </c>
      <c r="H29" s="210"/>
      <c r="I29" s="243"/>
    </row>
    <row r="30" spans="1:10" s="40" customFormat="1" ht="18.75" x14ac:dyDescent="0.4">
      <c r="A30" s="245"/>
      <c r="B30" s="245"/>
      <c r="C30" s="251"/>
      <c r="D30" s="247"/>
      <c r="E30" s="252"/>
      <c r="F30" s="249" t="s">
        <v>7</v>
      </c>
      <c r="G30" s="250">
        <v>185952.83</v>
      </c>
      <c r="H30" s="210"/>
      <c r="I30" s="243"/>
    </row>
    <row r="31" spans="1:10" s="40" customFormat="1" ht="20.25" customHeight="1" x14ac:dyDescent="0.4">
      <c r="A31" s="245"/>
      <c r="B31" s="253"/>
      <c r="C31" s="532" t="s">
        <v>276</v>
      </c>
      <c r="D31" s="532"/>
      <c r="E31" s="532"/>
      <c r="F31" s="532"/>
      <c r="G31" s="244">
        <f>G25</f>
        <v>0</v>
      </c>
      <c r="H31" s="210"/>
      <c r="I31" s="243"/>
    </row>
    <row r="32" spans="1:10" s="40" customFormat="1" ht="20.25" customHeight="1" x14ac:dyDescent="0.3">
      <c r="A32" s="254"/>
      <c r="B32" s="533" t="s">
        <v>339</v>
      </c>
      <c r="C32" s="533"/>
      <c r="D32" s="533"/>
      <c r="E32" s="533"/>
      <c r="F32" s="533"/>
      <c r="G32" s="255">
        <v>0</v>
      </c>
      <c r="H32" s="256"/>
      <c r="I32" s="256"/>
    </row>
    <row r="33" spans="1:10" s="40" customFormat="1" x14ac:dyDescent="0.2">
      <c r="A33" s="542" t="s">
        <v>346</v>
      </c>
      <c r="B33" s="542"/>
      <c r="C33" s="542"/>
      <c r="D33" s="542"/>
      <c r="E33" s="542"/>
      <c r="F33" s="542"/>
      <c r="G33" s="542"/>
      <c r="H33" s="542"/>
      <c r="I33" s="542"/>
    </row>
    <row r="34" spans="1:10" s="153" customFormat="1" ht="50.25" customHeight="1" x14ac:dyDescent="0.2">
      <c r="A34" s="542"/>
      <c r="B34" s="542"/>
      <c r="C34" s="542"/>
      <c r="D34" s="542"/>
      <c r="E34" s="542"/>
      <c r="F34" s="542"/>
      <c r="G34" s="542"/>
      <c r="H34" s="542"/>
      <c r="I34" s="542"/>
      <c r="J34" s="161"/>
    </row>
    <row r="35" spans="1:10" s="153" customFormat="1" ht="19.5" x14ac:dyDescent="0.4">
      <c r="A35" s="34" t="s">
        <v>268</v>
      </c>
      <c r="B35" s="34" t="s">
        <v>30</v>
      </c>
      <c r="C35" s="34"/>
      <c r="D35" s="56"/>
      <c r="E35" s="38"/>
      <c r="F35" s="3"/>
      <c r="G35" s="57"/>
      <c r="H35" s="50"/>
      <c r="I35" s="50"/>
      <c r="J35" s="161"/>
    </row>
    <row r="36" spans="1:10" s="153" customFormat="1" ht="18.75" x14ac:dyDescent="0.4">
      <c r="A36" s="34"/>
      <c r="B36" s="34"/>
      <c r="C36" s="34"/>
      <c r="D36" s="56"/>
      <c r="E36" s="13"/>
      <c r="F36" s="58" t="s">
        <v>105</v>
      </c>
      <c r="G36" s="154" t="s">
        <v>0</v>
      </c>
      <c r="H36" s="30"/>
      <c r="I36" s="60" t="s">
        <v>106</v>
      </c>
      <c r="J36" s="161"/>
    </row>
    <row r="37" spans="1:10" s="153" customFormat="1" ht="15" customHeight="1" x14ac:dyDescent="0.35">
      <c r="A37" s="162" t="s">
        <v>31</v>
      </c>
      <c r="B37" s="62"/>
      <c r="C37" s="2"/>
      <c r="D37" s="62"/>
      <c r="E37" s="38"/>
      <c r="F37" s="163">
        <v>0</v>
      </c>
      <c r="G37" s="163">
        <v>0</v>
      </c>
      <c r="H37" s="129"/>
      <c r="I37" s="64" t="s">
        <v>206</v>
      </c>
      <c r="J37" s="161"/>
    </row>
    <row r="38" spans="1:10" s="153" customFormat="1" ht="16.5" x14ac:dyDescent="0.35">
      <c r="A38" s="162" t="s">
        <v>107</v>
      </c>
      <c r="B38" s="62"/>
      <c r="C38" s="2"/>
      <c r="D38" s="65"/>
      <c r="E38" s="65"/>
      <c r="F38" s="163">
        <v>4801000</v>
      </c>
      <c r="G38" s="163">
        <v>4811623.76</v>
      </c>
      <c r="H38" s="129"/>
      <c r="I38" s="64">
        <f>G38/F38</f>
        <v>1.0022128223286815</v>
      </c>
      <c r="J38" s="5"/>
    </row>
    <row r="39" spans="1:10" s="153" customFormat="1" ht="16.5" x14ac:dyDescent="0.35">
      <c r="A39" s="162" t="s">
        <v>108</v>
      </c>
      <c r="B39" s="62"/>
      <c r="C39" s="2"/>
      <c r="D39" s="65"/>
      <c r="E39" s="65"/>
      <c r="F39" s="163">
        <v>0</v>
      </c>
      <c r="G39" s="163">
        <v>0</v>
      </c>
      <c r="H39" s="129"/>
      <c r="I39" s="64" t="s">
        <v>206</v>
      </c>
      <c r="J39" s="5"/>
    </row>
    <row r="40" spans="1:10" s="153" customFormat="1" ht="16.5" x14ac:dyDescent="0.35">
      <c r="A40" s="162" t="s">
        <v>202</v>
      </c>
      <c r="B40" s="62"/>
      <c r="C40" s="2"/>
      <c r="D40" s="38"/>
      <c r="E40" s="38"/>
      <c r="F40" s="163">
        <v>3848000</v>
      </c>
      <c r="G40" s="163">
        <v>3848000</v>
      </c>
      <c r="H40" s="129"/>
      <c r="I40" s="64">
        <f>G40/F40</f>
        <v>1</v>
      </c>
      <c r="J40" s="5"/>
    </row>
    <row r="41" spans="1:10" s="153" customFormat="1" ht="16.5" x14ac:dyDescent="0.35">
      <c r="A41" s="162" t="s">
        <v>269</v>
      </c>
      <c r="B41" s="37"/>
      <c r="C41" s="37"/>
      <c r="D41" s="30"/>
      <c r="E41" s="30" t="s">
        <v>270</v>
      </c>
      <c r="F41" s="163">
        <v>0</v>
      </c>
      <c r="G41" s="163">
        <v>0</v>
      </c>
      <c r="H41" s="129"/>
      <c r="I41" s="164" t="s">
        <v>206</v>
      </c>
      <c r="J41" s="5"/>
    </row>
    <row r="42" spans="1:10" s="153" customFormat="1" x14ac:dyDescent="0.2">
      <c r="A42" s="479" t="s">
        <v>297</v>
      </c>
      <c r="B42" s="479"/>
      <c r="C42" s="479"/>
      <c r="D42" s="479"/>
      <c r="E42" s="479"/>
      <c r="F42" s="479"/>
      <c r="G42" s="479"/>
      <c r="H42" s="479"/>
      <c r="I42" s="479"/>
      <c r="J42" s="5"/>
    </row>
    <row r="43" spans="1:10" s="153" customFormat="1" x14ac:dyDescent="0.2">
      <c r="A43" s="543"/>
      <c r="B43" s="544"/>
      <c r="C43" s="544"/>
      <c r="D43" s="544"/>
      <c r="E43" s="544"/>
      <c r="F43" s="544"/>
      <c r="G43" s="544"/>
      <c r="H43" s="544"/>
      <c r="I43" s="544"/>
      <c r="J43" s="5"/>
    </row>
    <row r="44" spans="1:10" s="153" customFormat="1" ht="19.5" thickBot="1" x14ac:dyDescent="0.45">
      <c r="A44" s="34" t="s">
        <v>271</v>
      </c>
      <c r="B44" s="34" t="s">
        <v>12</v>
      </c>
      <c r="C44" s="36"/>
      <c r="D44" s="38"/>
      <c r="E44" s="38"/>
      <c r="F44" s="71"/>
      <c r="G44" s="72"/>
      <c r="H44" s="524" t="s">
        <v>109</v>
      </c>
      <c r="I44" s="525"/>
      <c r="J44" s="5"/>
    </row>
    <row r="45" spans="1:10" s="153" customFormat="1" ht="18" x14ac:dyDescent="0.35">
      <c r="A45" s="165"/>
      <c r="B45" s="166"/>
      <c r="C45" s="167"/>
      <c r="D45" s="166"/>
      <c r="E45" s="168" t="s">
        <v>290</v>
      </c>
      <c r="F45" s="169" t="s">
        <v>9</v>
      </c>
      <c r="G45" s="169" t="s">
        <v>10</v>
      </c>
      <c r="H45" s="170" t="s">
        <v>13</v>
      </c>
      <c r="I45" s="171" t="s">
        <v>110</v>
      </c>
      <c r="J45" s="5"/>
    </row>
    <row r="46" spans="1:10" s="153" customFormat="1" x14ac:dyDescent="0.2">
      <c r="A46" s="172"/>
      <c r="B46" s="173"/>
      <c r="C46" s="173"/>
      <c r="D46" s="173"/>
      <c r="E46" s="526"/>
      <c r="F46" s="527"/>
      <c r="G46" s="116"/>
      <c r="H46" s="117">
        <v>42004</v>
      </c>
      <c r="I46" s="174">
        <v>42004</v>
      </c>
      <c r="J46" s="5"/>
    </row>
    <row r="47" spans="1:10" s="153" customFormat="1" x14ac:dyDescent="0.2">
      <c r="A47" s="172"/>
      <c r="B47" s="173"/>
      <c r="C47" s="173"/>
      <c r="D47" s="173"/>
      <c r="E47" s="526"/>
      <c r="F47" s="527"/>
      <c r="G47" s="119"/>
      <c r="H47" s="119"/>
      <c r="I47" s="175"/>
      <c r="J47" s="5"/>
    </row>
    <row r="48" spans="1:10" s="153" customFormat="1" ht="13.5" thickBot="1" x14ac:dyDescent="0.25">
      <c r="A48" s="176"/>
      <c r="B48" s="177"/>
      <c r="C48" s="177"/>
      <c r="D48" s="177"/>
      <c r="E48" s="178"/>
      <c r="F48" s="179"/>
      <c r="G48" s="179"/>
      <c r="H48" s="179"/>
      <c r="I48" s="180"/>
      <c r="J48" s="5"/>
    </row>
    <row r="49" spans="1:10" s="153" customFormat="1" ht="13.5" thickTop="1" x14ac:dyDescent="0.2">
      <c r="A49" s="181"/>
      <c r="B49" s="74"/>
      <c r="C49" s="74" t="s">
        <v>6</v>
      </c>
      <c r="D49" s="74"/>
      <c r="E49" s="182">
        <v>19734</v>
      </c>
      <c r="F49" s="183">
        <v>40000</v>
      </c>
      <c r="G49" s="75">
        <v>0</v>
      </c>
      <c r="H49" s="75">
        <f>E49+F49-G49</f>
        <v>59734</v>
      </c>
      <c r="I49" s="184">
        <f>H49</f>
        <v>59734</v>
      </c>
      <c r="J49" s="5"/>
    </row>
    <row r="50" spans="1:10" s="153" customFormat="1" x14ac:dyDescent="0.2">
      <c r="A50" s="185"/>
      <c r="B50" s="77"/>
      <c r="C50" s="77" t="s">
        <v>8</v>
      </c>
      <c r="D50" s="77"/>
      <c r="E50" s="186">
        <v>294971.19999999995</v>
      </c>
      <c r="F50" s="187">
        <v>102049</v>
      </c>
      <c r="G50" s="78">
        <v>129332.7</v>
      </c>
      <c r="H50" s="78">
        <f>E50+F50-G50</f>
        <v>267687.49999999994</v>
      </c>
      <c r="I50" s="188">
        <v>248383.5</v>
      </c>
      <c r="J50" s="5"/>
    </row>
    <row r="51" spans="1:10" s="153" customFormat="1" x14ac:dyDescent="0.2">
      <c r="A51" s="185"/>
      <c r="B51" s="77"/>
      <c r="C51" s="77" t="s">
        <v>7</v>
      </c>
      <c r="D51" s="77"/>
      <c r="E51" s="186">
        <v>690802.61</v>
      </c>
      <c r="F51" s="187">
        <f>255887.43+1417706.47</f>
        <v>1673593.9</v>
      </c>
      <c r="G51" s="78">
        <v>4160.8</v>
      </c>
      <c r="H51" s="78">
        <f>E51+F51-G51</f>
        <v>2360235.71</v>
      </c>
      <c r="I51" s="188">
        <f t="shared" ref="I51:I52" si="0">H51</f>
        <v>2360235.71</v>
      </c>
      <c r="J51" s="5"/>
    </row>
    <row r="52" spans="1:10" s="153" customFormat="1" x14ac:dyDescent="0.2">
      <c r="A52" s="185"/>
      <c r="B52" s="77"/>
      <c r="C52" s="77" t="s">
        <v>15</v>
      </c>
      <c r="D52" s="77"/>
      <c r="E52" s="186">
        <v>486217.1799999997</v>
      </c>
      <c r="F52" s="187">
        <v>4852775.5</v>
      </c>
      <c r="G52" s="78">
        <v>3848000</v>
      </c>
      <c r="H52" s="78">
        <f>E52+F52-G52</f>
        <v>1490992.6799999997</v>
      </c>
      <c r="I52" s="188">
        <f t="shared" si="0"/>
        <v>1490992.6799999997</v>
      </c>
      <c r="J52" s="5"/>
    </row>
    <row r="53" spans="1:10" s="153" customFormat="1" ht="18.75" thickBot="1" x14ac:dyDescent="0.4">
      <c r="A53" s="189" t="s">
        <v>2</v>
      </c>
      <c r="B53" s="190"/>
      <c r="C53" s="190"/>
      <c r="D53" s="190"/>
      <c r="E53" s="191">
        <f>E49+E50+E51+E52</f>
        <v>1491724.9899999998</v>
      </c>
      <c r="F53" s="192">
        <f>F49+F50+F51+F52</f>
        <v>6668418.4000000004</v>
      </c>
      <c r="G53" s="193">
        <f>G49+G50+G51+G52</f>
        <v>3981493.5</v>
      </c>
      <c r="H53" s="193">
        <f>H49+H50+H51+H52</f>
        <v>4178649.8899999997</v>
      </c>
      <c r="I53" s="194">
        <f>I49+I50+I51+I52</f>
        <v>4159345.8899999997</v>
      </c>
      <c r="J53" s="5"/>
    </row>
    <row r="54" spans="1:10" ht="18" x14ac:dyDescent="0.35">
      <c r="A54" s="79"/>
      <c r="B54" s="68"/>
      <c r="C54" s="68"/>
      <c r="D54" s="38"/>
      <c r="E54" s="38"/>
      <c r="F54" s="71"/>
      <c r="G54" s="72"/>
      <c r="H54" s="80"/>
      <c r="I54" s="80"/>
    </row>
    <row r="55" spans="1:10" ht="18" x14ac:dyDescent="0.35">
      <c r="A55" s="79"/>
      <c r="B55" s="68"/>
      <c r="C55" s="68"/>
      <c r="D55" s="38"/>
      <c r="E55" s="38"/>
      <c r="F55" s="71"/>
      <c r="G55" s="81"/>
      <c r="H55" s="82"/>
      <c r="I55" s="82"/>
    </row>
    <row r="56" spans="1:10" ht="18" x14ac:dyDescent="0.35">
      <c r="A56" s="83"/>
      <c r="B56" s="84"/>
      <c r="C56" s="84"/>
      <c r="D56" s="85"/>
      <c r="E56" s="85"/>
      <c r="F56" s="82"/>
      <c r="G56" s="82"/>
      <c r="H56" s="82"/>
      <c r="I56" s="82"/>
    </row>
    <row r="57" spans="1:10" x14ac:dyDescent="0.2">
      <c r="A57" s="86"/>
      <c r="B57" s="86"/>
      <c r="C57" s="86"/>
      <c r="D57" s="86"/>
      <c r="E57" s="86"/>
      <c r="F57" s="86"/>
      <c r="G57" s="86"/>
      <c r="H57" s="86"/>
      <c r="I57" s="86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</sheetData>
  <mergeCells count="15">
    <mergeCell ref="A2:D2"/>
    <mergeCell ref="E2:I2"/>
    <mergeCell ref="E3:I3"/>
    <mergeCell ref="E4:I4"/>
    <mergeCell ref="H44:I44"/>
    <mergeCell ref="A33:I34"/>
    <mergeCell ref="A43:I43"/>
    <mergeCell ref="F46:F47"/>
    <mergeCell ref="E5:I5"/>
    <mergeCell ref="E7:I7"/>
    <mergeCell ref="H12:I12"/>
    <mergeCell ref="E46:E47"/>
    <mergeCell ref="C28:E28"/>
    <mergeCell ref="C31:F31"/>
    <mergeCell ref="B32:F32"/>
  </mergeCells>
  <phoneticPr fontId="10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3" tint="0.59999389629810485"/>
  </sheetPr>
  <dimension ref="A1:J59"/>
  <sheetViews>
    <sheetView topLeftCell="A16" zoomScaleNormal="100" workbookViewId="0">
      <selection activeCell="B36" sqref="B36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7.28515625" style="13" customWidth="1"/>
    <col min="10" max="10" width="18.85546875" style="14" customWidth="1"/>
    <col min="11" max="11" width="15.42578125" style="14" customWidth="1"/>
    <col min="12" max="16384" width="9.140625" style="14"/>
  </cols>
  <sheetData>
    <row r="1" spans="1:10" ht="19.5" x14ac:dyDescent="0.4">
      <c r="A1" s="11" t="s">
        <v>25</v>
      </c>
      <c r="B1" s="485"/>
      <c r="C1" s="485"/>
      <c r="D1" s="485"/>
      <c r="E1" s="486"/>
      <c r="F1" s="26"/>
    </row>
    <row r="2" spans="1:10" ht="19.5" x14ac:dyDescent="0.4">
      <c r="A2" s="534" t="s">
        <v>98</v>
      </c>
      <c r="B2" s="534"/>
      <c r="C2" s="534"/>
      <c r="D2" s="534"/>
      <c r="E2" s="535" t="s">
        <v>272</v>
      </c>
      <c r="F2" s="536"/>
      <c r="G2" s="536"/>
      <c r="H2" s="536"/>
      <c r="I2" s="536"/>
    </row>
    <row r="3" spans="1:10" ht="9.75" customHeight="1" x14ac:dyDescent="0.4">
      <c r="A3" s="15"/>
      <c r="B3" s="15"/>
      <c r="C3" s="15"/>
      <c r="D3" s="15"/>
      <c r="E3" s="528" t="s">
        <v>99</v>
      </c>
      <c r="F3" s="528"/>
      <c r="G3" s="528"/>
      <c r="H3" s="528"/>
      <c r="I3" s="528"/>
    </row>
    <row r="4" spans="1:10" ht="15.75" x14ac:dyDescent="0.25">
      <c r="A4" s="17" t="s">
        <v>26</v>
      </c>
      <c r="E4" s="538" t="s">
        <v>131</v>
      </c>
      <c r="F4" s="538"/>
      <c r="G4" s="538"/>
      <c r="H4" s="538"/>
      <c r="I4" s="538"/>
    </row>
    <row r="5" spans="1:10" ht="9.75" customHeight="1" x14ac:dyDescent="0.25">
      <c r="A5" s="17"/>
      <c r="E5" s="528" t="s">
        <v>99</v>
      </c>
      <c r="F5" s="528"/>
      <c r="G5" s="528"/>
      <c r="H5" s="528"/>
      <c r="I5" s="528"/>
    </row>
    <row r="6" spans="1:10" ht="19.5" x14ac:dyDescent="0.4">
      <c r="A6" s="18" t="s">
        <v>24</v>
      </c>
      <c r="E6" s="19">
        <v>70863598</v>
      </c>
      <c r="F6" s="20"/>
      <c r="G6" s="21" t="s">
        <v>36</v>
      </c>
      <c r="H6" s="22">
        <v>1014</v>
      </c>
    </row>
    <row r="7" spans="1:10" ht="8.25" customHeight="1" x14ac:dyDescent="0.4">
      <c r="A7" s="18"/>
      <c r="E7" s="528" t="s">
        <v>100</v>
      </c>
      <c r="F7" s="528"/>
      <c r="G7" s="528"/>
      <c r="H7" s="528"/>
      <c r="I7" s="528"/>
    </row>
    <row r="8" spans="1:10" ht="3.75" customHeight="1" x14ac:dyDescent="0.4">
      <c r="A8" s="18"/>
      <c r="E8" s="23"/>
      <c r="F8" s="23"/>
      <c r="G8" s="23"/>
      <c r="H8" s="21"/>
      <c r="I8" s="23"/>
    </row>
    <row r="9" spans="1:10" ht="31.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4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24" t="s">
        <v>253</v>
      </c>
      <c r="I12" s="525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5"/>
      <c r="I13" s="156"/>
      <c r="J13" s="26"/>
    </row>
    <row r="14" spans="1:10" s="40" customFormat="1" ht="18.75" x14ac:dyDescent="0.4">
      <c r="A14" s="34" t="s">
        <v>264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3262000</v>
      </c>
      <c r="F15" s="128">
        <v>23508557.140000001</v>
      </c>
      <c r="G15" s="6">
        <f>H15+I15</f>
        <v>23562565.629999999</v>
      </c>
      <c r="H15" s="127">
        <v>23483645.140000001</v>
      </c>
      <c r="I15" s="127">
        <v>78920.490000000005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3285000</v>
      </c>
      <c r="F17" s="128">
        <v>23735150.719999999</v>
      </c>
      <c r="G17" s="6">
        <f>H17+I17</f>
        <v>23747651.539999999</v>
      </c>
      <c r="H17" s="127">
        <v>23667594.539999999</v>
      </c>
      <c r="I17" s="127">
        <v>80057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7" t="s">
        <v>101</v>
      </c>
      <c r="D21" s="41"/>
      <c r="E21" s="41"/>
      <c r="F21" s="41"/>
      <c r="G21" s="158">
        <f>H21+I21</f>
        <v>0</v>
      </c>
      <c r="H21" s="159">
        <v>0</v>
      </c>
      <c r="I21" s="159">
        <v>0</v>
      </c>
      <c r="J21" s="42"/>
    </row>
    <row r="22" spans="1:10" s="153" customFormat="1" ht="18" x14ac:dyDescent="0.35">
      <c r="A22" s="41"/>
      <c r="B22" s="41"/>
      <c r="C22" s="157"/>
      <c r="D22" s="41"/>
      <c r="E22" s="41"/>
      <c r="F22" s="41"/>
      <c r="G22" s="158"/>
      <c r="H22" s="159"/>
      <c r="I22" s="159"/>
      <c r="J22" s="42"/>
    </row>
    <row r="23" spans="1:10" s="153" customFormat="1" ht="19.5" x14ac:dyDescent="0.4">
      <c r="A23" s="238" t="s">
        <v>102</v>
      </c>
      <c r="B23" s="238"/>
      <c r="C23" s="239"/>
      <c r="D23" s="238"/>
      <c r="E23" s="238"/>
      <c r="F23" s="238"/>
      <c r="G23" s="240">
        <f>G17-G15-G21</f>
        <v>185085.91000000015</v>
      </c>
      <c r="H23" s="240">
        <f>H17-H15-H21</f>
        <v>183949.39999999851</v>
      </c>
      <c r="I23" s="240">
        <f>I17-I15-I21</f>
        <v>1136.5099999999948</v>
      </c>
      <c r="J23" s="160"/>
    </row>
    <row r="24" spans="1:10" s="153" customFormat="1" ht="15" x14ac:dyDescent="0.3">
      <c r="A24" s="219" t="s">
        <v>274</v>
      </c>
      <c r="B24" s="219"/>
      <c r="C24" s="219"/>
      <c r="D24" s="219"/>
      <c r="E24" s="219"/>
      <c r="F24" s="219"/>
      <c r="G24" s="241">
        <f>G23-G25</f>
        <v>161745.91000000015</v>
      </c>
      <c r="H24" s="207"/>
      <c r="I24" s="207"/>
      <c r="J24" s="13"/>
    </row>
    <row r="25" spans="1:10" s="153" customFormat="1" ht="15" x14ac:dyDescent="0.3">
      <c r="A25" s="219" t="s">
        <v>265</v>
      </c>
      <c r="B25" s="219"/>
      <c r="C25" s="219"/>
      <c r="D25" s="219"/>
      <c r="E25" s="219"/>
      <c r="F25" s="219"/>
      <c r="G25" s="241">
        <v>23340</v>
      </c>
      <c r="H25" s="207"/>
      <c r="I25" s="207"/>
      <c r="J25" s="13"/>
    </row>
    <row r="26" spans="1:10" s="153" customFormat="1" x14ac:dyDescent="0.2">
      <c r="A26" s="207"/>
      <c r="B26" s="207"/>
      <c r="C26" s="207"/>
      <c r="D26" s="207"/>
      <c r="E26" s="207"/>
      <c r="F26" s="207"/>
      <c r="G26" s="207"/>
      <c r="H26" s="195"/>
      <c r="I26" s="195"/>
      <c r="J26" s="13"/>
    </row>
    <row r="27" spans="1:10" s="153" customFormat="1" ht="16.5" x14ac:dyDescent="0.35">
      <c r="A27" s="242" t="s">
        <v>266</v>
      </c>
      <c r="B27" s="242" t="s">
        <v>267</v>
      </c>
      <c r="C27" s="242"/>
      <c r="D27" s="226"/>
      <c r="E27" s="226"/>
      <c r="F27" s="212"/>
      <c r="G27" s="240"/>
      <c r="H27" s="210"/>
      <c r="I27" s="243"/>
      <c r="J27" s="48"/>
    </row>
    <row r="28" spans="1:10" s="40" customFormat="1" ht="15" x14ac:dyDescent="0.3">
      <c r="A28" s="242"/>
      <c r="B28" s="242"/>
      <c r="C28" s="531" t="s">
        <v>27</v>
      </c>
      <c r="D28" s="531"/>
      <c r="E28" s="531"/>
      <c r="F28" s="212"/>
      <c r="G28" s="244">
        <f>G29+G30</f>
        <v>161745.91</v>
      </c>
      <c r="H28" s="210"/>
      <c r="I28" s="243"/>
    </row>
    <row r="29" spans="1:10" s="40" customFormat="1" ht="18.75" x14ac:dyDescent="0.4">
      <c r="A29" s="245"/>
      <c r="B29" s="245"/>
      <c r="C29" s="246"/>
      <c r="D29" s="247"/>
      <c r="E29" s="248" t="s">
        <v>275</v>
      </c>
      <c r="F29" s="249" t="s">
        <v>6</v>
      </c>
      <c r="G29" s="250">
        <v>0</v>
      </c>
      <c r="H29" s="210"/>
      <c r="I29" s="243"/>
    </row>
    <row r="30" spans="1:10" s="40" customFormat="1" ht="18.75" x14ac:dyDescent="0.4">
      <c r="A30" s="245"/>
      <c r="B30" s="245"/>
      <c r="C30" s="251"/>
      <c r="D30" s="247"/>
      <c r="E30" s="252"/>
      <c r="F30" s="249" t="s">
        <v>7</v>
      </c>
      <c r="G30" s="250">
        <v>161745.91</v>
      </c>
      <c r="H30" s="210"/>
      <c r="I30" s="243"/>
    </row>
    <row r="31" spans="1:10" s="40" customFormat="1" ht="20.25" customHeight="1" x14ac:dyDescent="0.4">
      <c r="A31" s="245"/>
      <c r="B31" s="253"/>
      <c r="C31" s="532" t="s">
        <v>276</v>
      </c>
      <c r="D31" s="532"/>
      <c r="E31" s="532"/>
      <c r="F31" s="532"/>
      <c r="G31" s="244">
        <v>23340</v>
      </c>
      <c r="H31" s="210"/>
      <c r="I31" s="243"/>
    </row>
    <row r="32" spans="1:10" s="40" customFormat="1" ht="20.25" customHeight="1" x14ac:dyDescent="0.3">
      <c r="A32" s="254"/>
      <c r="B32" s="533" t="s">
        <v>339</v>
      </c>
      <c r="C32" s="533"/>
      <c r="D32" s="533"/>
      <c r="E32" s="533"/>
      <c r="F32" s="533"/>
      <c r="G32" s="255">
        <v>23340</v>
      </c>
      <c r="H32" s="256"/>
      <c r="I32" s="256"/>
    </row>
    <row r="33" spans="1:10" s="40" customFormat="1" x14ac:dyDescent="0.2">
      <c r="A33" s="545" t="s">
        <v>298</v>
      </c>
      <c r="B33" s="545"/>
      <c r="C33" s="545"/>
      <c r="D33" s="545"/>
      <c r="E33" s="545"/>
      <c r="F33" s="545"/>
      <c r="G33" s="545"/>
      <c r="H33" s="545"/>
      <c r="I33" s="545"/>
    </row>
    <row r="34" spans="1:10" s="40" customFormat="1" x14ac:dyDescent="0.2">
      <c r="A34" s="545"/>
      <c r="B34" s="545"/>
      <c r="C34" s="545"/>
      <c r="D34" s="545"/>
      <c r="E34" s="545"/>
      <c r="F34" s="545"/>
      <c r="G34" s="545"/>
      <c r="H34" s="545"/>
      <c r="I34" s="545"/>
    </row>
    <row r="35" spans="1:10" s="153" customFormat="1" x14ac:dyDescent="0.2">
      <c r="A35" s="545"/>
      <c r="B35" s="545"/>
      <c r="C35" s="545"/>
      <c r="D35" s="545"/>
      <c r="E35" s="545"/>
      <c r="F35" s="545"/>
      <c r="G35" s="545"/>
      <c r="H35" s="545"/>
      <c r="I35" s="545"/>
      <c r="J35" s="161"/>
    </row>
    <row r="36" spans="1:10" s="153" customFormat="1" ht="19.5" x14ac:dyDescent="0.4">
      <c r="A36" s="34" t="s">
        <v>268</v>
      </c>
      <c r="B36" s="34" t="s">
        <v>30</v>
      </c>
      <c r="C36" s="34"/>
      <c r="D36" s="56"/>
      <c r="E36" s="38"/>
      <c r="F36" s="3"/>
      <c r="G36" s="57"/>
      <c r="H36" s="50"/>
      <c r="I36" s="50"/>
      <c r="J36" s="161"/>
    </row>
    <row r="37" spans="1:10" s="153" customFormat="1" ht="18.75" x14ac:dyDescent="0.4">
      <c r="A37" s="34"/>
      <c r="B37" s="34"/>
      <c r="C37" s="34"/>
      <c r="D37" s="56"/>
      <c r="E37" s="13"/>
      <c r="F37" s="58" t="s">
        <v>105</v>
      </c>
      <c r="G37" s="154" t="s">
        <v>0</v>
      </c>
      <c r="H37" s="30"/>
      <c r="I37" s="60" t="s">
        <v>106</v>
      </c>
      <c r="J37" s="161"/>
    </row>
    <row r="38" spans="1:10" s="153" customFormat="1" ht="15" customHeight="1" x14ac:dyDescent="0.35">
      <c r="A38" s="162" t="s">
        <v>31</v>
      </c>
      <c r="B38" s="62"/>
      <c r="C38" s="2"/>
      <c r="D38" s="62"/>
      <c r="E38" s="38"/>
      <c r="F38" s="163">
        <v>0</v>
      </c>
      <c r="G38" s="163">
        <v>0</v>
      </c>
      <c r="H38" s="129"/>
      <c r="I38" s="64" t="s">
        <v>206</v>
      </c>
      <c r="J38" s="161"/>
    </row>
    <row r="39" spans="1:10" s="153" customFormat="1" ht="16.5" x14ac:dyDescent="0.35">
      <c r="A39" s="162" t="s">
        <v>107</v>
      </c>
      <c r="B39" s="62"/>
      <c r="C39" s="2"/>
      <c r="D39" s="65"/>
      <c r="E39" s="65"/>
      <c r="F39" s="163">
        <v>34000</v>
      </c>
      <c r="G39" s="163">
        <v>34356</v>
      </c>
      <c r="H39" s="129"/>
      <c r="I39" s="64">
        <f>G39/F39</f>
        <v>1.010470588235294</v>
      </c>
      <c r="J39" s="5"/>
    </row>
    <row r="40" spans="1:10" s="153" customFormat="1" ht="16.5" x14ac:dyDescent="0.35">
      <c r="A40" s="162" t="s">
        <v>108</v>
      </c>
      <c r="B40" s="62"/>
      <c r="C40" s="2"/>
      <c r="D40" s="65"/>
      <c r="E40" s="65"/>
      <c r="F40" s="163">
        <v>0</v>
      </c>
      <c r="G40" s="163">
        <v>0</v>
      </c>
      <c r="H40" s="129"/>
      <c r="I40" s="64" t="s">
        <v>206</v>
      </c>
      <c r="J40" s="5"/>
    </row>
    <row r="41" spans="1:10" s="153" customFormat="1" ht="16.5" x14ac:dyDescent="0.35">
      <c r="A41" s="162" t="s">
        <v>202</v>
      </c>
      <c r="B41" s="62"/>
      <c r="C41" s="2"/>
      <c r="D41" s="38"/>
      <c r="E41" s="38"/>
      <c r="F41" s="163">
        <v>27000</v>
      </c>
      <c r="G41" s="163">
        <v>27000</v>
      </c>
      <c r="H41" s="129"/>
      <c r="I41" s="64">
        <f>G41/F41</f>
        <v>1</v>
      </c>
      <c r="J41" s="5"/>
    </row>
    <row r="42" spans="1:10" s="153" customFormat="1" ht="16.5" x14ac:dyDescent="0.35">
      <c r="A42" s="162" t="s">
        <v>269</v>
      </c>
      <c r="B42" s="37"/>
      <c r="C42" s="37"/>
      <c r="D42" s="30"/>
      <c r="E42" s="30" t="s">
        <v>270</v>
      </c>
      <c r="F42" s="163">
        <v>0</v>
      </c>
      <c r="G42" s="163">
        <v>0</v>
      </c>
      <c r="H42" s="129"/>
      <c r="I42" s="164" t="s">
        <v>206</v>
      </c>
      <c r="J42" s="5"/>
    </row>
    <row r="43" spans="1:10" s="153" customFormat="1" x14ac:dyDescent="0.2">
      <c r="A43" s="544" t="s">
        <v>299</v>
      </c>
      <c r="B43" s="544"/>
      <c r="C43" s="544"/>
      <c r="D43" s="544"/>
      <c r="E43" s="544"/>
      <c r="F43" s="544"/>
      <c r="G43" s="544"/>
      <c r="H43" s="544"/>
      <c r="I43" s="544"/>
      <c r="J43" s="5"/>
    </row>
    <row r="44" spans="1:10" s="153" customFormat="1" x14ac:dyDescent="0.2">
      <c r="A44" s="152"/>
      <c r="B44" s="152"/>
      <c r="C44" s="152"/>
      <c r="D44" s="152"/>
      <c r="E44" s="152"/>
      <c r="F44" s="152"/>
      <c r="G44" s="152"/>
      <c r="H44" s="152"/>
      <c r="I44" s="152"/>
      <c r="J44" s="5"/>
    </row>
    <row r="45" spans="1:10" s="153" customFormat="1" ht="19.5" thickBot="1" x14ac:dyDescent="0.45">
      <c r="A45" s="34" t="s">
        <v>271</v>
      </c>
      <c r="B45" s="34" t="s">
        <v>12</v>
      </c>
      <c r="C45" s="36"/>
      <c r="D45" s="38"/>
      <c r="E45" s="38"/>
      <c r="F45" s="71"/>
      <c r="G45" s="72"/>
      <c r="H45" s="524" t="s">
        <v>109</v>
      </c>
      <c r="I45" s="525"/>
      <c r="J45" s="5"/>
    </row>
    <row r="46" spans="1:10" s="153" customFormat="1" ht="18" x14ac:dyDescent="0.35">
      <c r="A46" s="165"/>
      <c r="B46" s="166"/>
      <c r="C46" s="167"/>
      <c r="D46" s="166"/>
      <c r="E46" s="168" t="s">
        <v>290</v>
      </c>
      <c r="F46" s="169" t="s">
        <v>9</v>
      </c>
      <c r="G46" s="169" t="s">
        <v>10</v>
      </c>
      <c r="H46" s="170" t="s">
        <v>13</v>
      </c>
      <c r="I46" s="171" t="s">
        <v>110</v>
      </c>
      <c r="J46" s="5"/>
    </row>
    <row r="47" spans="1:10" s="153" customFormat="1" x14ac:dyDescent="0.2">
      <c r="A47" s="172"/>
      <c r="B47" s="173"/>
      <c r="C47" s="173"/>
      <c r="D47" s="173"/>
      <c r="E47" s="526"/>
      <c r="F47" s="527"/>
      <c r="G47" s="116"/>
      <c r="H47" s="117">
        <v>42004</v>
      </c>
      <c r="I47" s="174">
        <v>42004</v>
      </c>
      <c r="J47" s="5"/>
    </row>
    <row r="48" spans="1:10" s="153" customFormat="1" x14ac:dyDescent="0.2">
      <c r="A48" s="172"/>
      <c r="B48" s="173"/>
      <c r="C48" s="173"/>
      <c r="D48" s="173"/>
      <c r="E48" s="526"/>
      <c r="F48" s="527"/>
      <c r="G48" s="119"/>
      <c r="H48" s="119"/>
      <c r="I48" s="175"/>
      <c r="J48" s="5"/>
    </row>
    <row r="49" spans="1:10" s="153" customFormat="1" ht="13.5" thickBot="1" x14ac:dyDescent="0.25">
      <c r="A49" s="176"/>
      <c r="B49" s="177"/>
      <c r="C49" s="177"/>
      <c r="D49" s="177"/>
      <c r="E49" s="178"/>
      <c r="F49" s="179"/>
      <c r="G49" s="179"/>
      <c r="H49" s="179"/>
      <c r="I49" s="180"/>
      <c r="J49" s="5"/>
    </row>
    <row r="50" spans="1:10" s="153" customFormat="1" ht="13.5" thickTop="1" x14ac:dyDescent="0.2">
      <c r="A50" s="181"/>
      <c r="B50" s="74"/>
      <c r="C50" s="74" t="s">
        <v>6</v>
      </c>
      <c r="D50" s="74"/>
      <c r="E50" s="182">
        <v>75103</v>
      </c>
      <c r="F50" s="183">
        <v>20000</v>
      </c>
      <c r="G50" s="75">
        <v>2000</v>
      </c>
      <c r="H50" s="75">
        <f>E50+F50-G50</f>
        <v>93103</v>
      </c>
      <c r="I50" s="184">
        <v>93103</v>
      </c>
      <c r="J50" s="5"/>
    </row>
    <row r="51" spans="1:10" s="153" customFormat="1" x14ac:dyDescent="0.2">
      <c r="A51" s="185"/>
      <c r="B51" s="77"/>
      <c r="C51" s="77" t="s">
        <v>8</v>
      </c>
      <c r="D51" s="77"/>
      <c r="E51" s="186">
        <v>117069.8</v>
      </c>
      <c r="F51" s="187">
        <v>140703</v>
      </c>
      <c r="G51" s="78">
        <v>175868</v>
      </c>
      <c r="H51" s="78">
        <f>E51+F51-G51</f>
        <v>81904.799999999988</v>
      </c>
      <c r="I51" s="188">
        <v>71856.800000000003</v>
      </c>
      <c r="J51" s="5"/>
    </row>
    <row r="52" spans="1:10" s="153" customFormat="1" x14ac:dyDescent="0.2">
      <c r="A52" s="185"/>
      <c r="B52" s="77"/>
      <c r="C52" s="77" t="s">
        <v>7</v>
      </c>
      <c r="D52" s="77"/>
      <c r="E52" s="186">
        <v>1393075.6500000001</v>
      </c>
      <c r="F52" s="187">
        <v>403643.67</v>
      </c>
      <c r="G52" s="78">
        <v>852429</v>
      </c>
      <c r="H52" s="78">
        <f>E52+F52-G52</f>
        <v>944290.32000000007</v>
      </c>
      <c r="I52" s="188">
        <f>911127.52+33162.8</f>
        <v>944290.32000000007</v>
      </c>
      <c r="J52" s="5"/>
    </row>
    <row r="53" spans="1:10" s="153" customFormat="1" x14ac:dyDescent="0.2">
      <c r="A53" s="185"/>
      <c r="B53" s="77"/>
      <c r="C53" s="77" t="s">
        <v>15</v>
      </c>
      <c r="D53" s="77"/>
      <c r="E53" s="186">
        <v>60017.429999999993</v>
      </c>
      <c r="F53" s="187">
        <v>154356</v>
      </c>
      <c r="G53" s="78">
        <v>145647</v>
      </c>
      <c r="H53" s="78">
        <f>E53+F53-G53</f>
        <v>68726.429999999993</v>
      </c>
      <c r="I53" s="188">
        <v>68726.429999999993</v>
      </c>
      <c r="J53" s="5"/>
    </row>
    <row r="54" spans="1:10" s="153" customFormat="1" ht="18.75" thickBot="1" x14ac:dyDescent="0.4">
      <c r="A54" s="189" t="s">
        <v>2</v>
      </c>
      <c r="B54" s="190"/>
      <c r="C54" s="190"/>
      <c r="D54" s="190"/>
      <c r="E54" s="191">
        <f>E50+E51+E52+E53</f>
        <v>1645265.8800000001</v>
      </c>
      <c r="F54" s="192">
        <f>F50+F51+F52+F53</f>
        <v>718702.66999999993</v>
      </c>
      <c r="G54" s="193">
        <f>G50+G51+G52+G53</f>
        <v>1175944</v>
      </c>
      <c r="H54" s="193">
        <f>H50+H51+H52+H53</f>
        <v>1188024.55</v>
      </c>
      <c r="I54" s="194">
        <f>I50+I51+I52+I53</f>
        <v>1177976.55</v>
      </c>
      <c r="J54" s="5"/>
    </row>
    <row r="55" spans="1:10" ht="18" x14ac:dyDescent="0.35">
      <c r="A55" s="79"/>
      <c r="B55" s="68"/>
      <c r="C55" s="68"/>
      <c r="D55" s="38"/>
      <c r="E55" s="38"/>
      <c r="F55" s="71"/>
      <c r="G55" s="72"/>
      <c r="H55" s="80"/>
      <c r="I55" s="80"/>
    </row>
    <row r="56" spans="1:10" ht="18" x14ac:dyDescent="0.35">
      <c r="A56" s="79"/>
      <c r="B56" s="68"/>
      <c r="C56" s="68"/>
      <c r="D56" s="38"/>
      <c r="E56" s="38"/>
      <c r="F56" s="71"/>
      <c r="G56" s="81"/>
      <c r="H56" s="82"/>
      <c r="I56" s="82"/>
    </row>
    <row r="57" spans="1:10" ht="18" x14ac:dyDescent="0.35">
      <c r="A57" s="83"/>
      <c r="B57" s="84"/>
      <c r="C57" s="84"/>
      <c r="D57" s="85"/>
      <c r="E57" s="85"/>
      <c r="F57" s="82"/>
      <c r="G57" s="82"/>
      <c r="H57" s="82"/>
      <c r="I57" s="82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  <row r="59" spans="1:10" x14ac:dyDescent="0.2">
      <c r="A59" s="86"/>
      <c r="B59" s="86"/>
      <c r="C59" s="86"/>
      <c r="D59" s="86"/>
      <c r="E59" s="86"/>
      <c r="F59" s="86"/>
      <c r="G59" s="86"/>
      <c r="H59" s="86"/>
      <c r="I59" s="86"/>
    </row>
  </sheetData>
  <mergeCells count="15">
    <mergeCell ref="A2:D2"/>
    <mergeCell ref="E2:I2"/>
    <mergeCell ref="E3:I3"/>
    <mergeCell ref="E4:I4"/>
    <mergeCell ref="H45:I45"/>
    <mergeCell ref="A33:I35"/>
    <mergeCell ref="F47:F48"/>
    <mergeCell ref="E5:I5"/>
    <mergeCell ref="E7:I7"/>
    <mergeCell ref="H12:I12"/>
    <mergeCell ref="A43:I43"/>
    <mergeCell ref="E47:E48"/>
    <mergeCell ref="C28:E28"/>
    <mergeCell ref="C31:F31"/>
    <mergeCell ref="B32:F32"/>
  </mergeCells>
  <phoneticPr fontId="10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59999389629810485"/>
  </sheetPr>
  <dimension ref="A1:J58"/>
  <sheetViews>
    <sheetView topLeftCell="A25" zoomScaleNormal="100" workbookViewId="0">
      <selection activeCell="B36" sqref="B36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7.285156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25</v>
      </c>
      <c r="B1" s="485"/>
      <c r="C1" s="485"/>
      <c r="D1" s="485"/>
      <c r="E1" s="486"/>
      <c r="F1" s="26"/>
    </row>
    <row r="2" spans="1:10" ht="19.5" x14ac:dyDescent="0.4">
      <c r="A2" s="534" t="s">
        <v>98</v>
      </c>
      <c r="B2" s="534"/>
      <c r="C2" s="534"/>
      <c r="D2" s="534"/>
      <c r="E2" s="540" t="s">
        <v>300</v>
      </c>
      <c r="F2" s="540"/>
      <c r="G2" s="540"/>
      <c r="H2" s="540"/>
      <c r="I2" s="540"/>
    </row>
    <row r="3" spans="1:10" ht="9.75" customHeight="1" x14ac:dyDescent="0.4">
      <c r="A3" s="15"/>
      <c r="B3" s="15"/>
      <c r="C3" s="15"/>
      <c r="D3" s="15"/>
      <c r="E3" s="528" t="s">
        <v>99</v>
      </c>
      <c r="F3" s="528"/>
      <c r="G3" s="528"/>
      <c r="H3" s="528"/>
      <c r="I3" s="528"/>
    </row>
    <row r="4" spans="1:10" ht="15.75" x14ac:dyDescent="0.25">
      <c r="A4" s="17" t="s">
        <v>26</v>
      </c>
      <c r="E4" s="538" t="s">
        <v>132</v>
      </c>
      <c r="F4" s="538"/>
      <c r="G4" s="538"/>
      <c r="H4" s="538"/>
      <c r="I4" s="538"/>
    </row>
    <row r="5" spans="1:10" ht="9.75" customHeight="1" x14ac:dyDescent="0.25">
      <c r="A5" s="17"/>
      <c r="E5" s="528" t="s">
        <v>99</v>
      </c>
      <c r="F5" s="528"/>
      <c r="G5" s="528"/>
      <c r="H5" s="528"/>
      <c r="I5" s="528"/>
    </row>
    <row r="6" spans="1:10" ht="19.5" x14ac:dyDescent="0.4">
      <c r="A6" s="18" t="s">
        <v>24</v>
      </c>
      <c r="E6" s="19" t="s">
        <v>133</v>
      </c>
      <c r="F6" s="20"/>
      <c r="G6" s="21" t="s">
        <v>36</v>
      </c>
      <c r="H6" s="22">
        <v>1015</v>
      </c>
    </row>
    <row r="7" spans="1:10" ht="8.25" customHeight="1" x14ac:dyDescent="0.4">
      <c r="A7" s="18"/>
      <c r="E7" s="528" t="s">
        <v>100</v>
      </c>
      <c r="F7" s="528"/>
      <c r="G7" s="528"/>
      <c r="H7" s="528"/>
      <c r="I7" s="528"/>
    </row>
    <row r="8" spans="1:10" ht="4.5" customHeight="1" x14ac:dyDescent="0.4">
      <c r="A8" s="18"/>
      <c r="E8" s="23"/>
      <c r="F8" s="23"/>
      <c r="G8" s="23"/>
      <c r="H8" s="21"/>
      <c r="I8" s="23"/>
    </row>
    <row r="9" spans="1:10" ht="30.7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4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24" t="s">
        <v>253</v>
      </c>
      <c r="I12" s="525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5"/>
      <c r="I13" s="156"/>
      <c r="J13" s="26"/>
    </row>
    <row r="14" spans="1:10" s="40" customFormat="1" ht="18.75" x14ac:dyDescent="0.4">
      <c r="A14" s="34" t="s">
        <v>264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3893000</v>
      </c>
      <c r="F15" s="128">
        <v>3882100</v>
      </c>
      <c r="G15" s="6">
        <f>H15+I15</f>
        <v>20885009.100000001</v>
      </c>
      <c r="H15" s="127">
        <v>20819842.260000002</v>
      </c>
      <c r="I15" s="127">
        <v>65166.84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20882332</v>
      </c>
      <c r="F17" s="128">
        <v>20864432</v>
      </c>
      <c r="G17" s="6">
        <f>H17+I17</f>
        <v>20962413.030000001</v>
      </c>
      <c r="H17" s="127">
        <v>20895113.030000001</v>
      </c>
      <c r="I17" s="127">
        <v>67300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7" t="s">
        <v>101</v>
      </c>
      <c r="D21" s="41"/>
      <c r="E21" s="41"/>
      <c r="F21" s="41"/>
      <c r="G21" s="158">
        <f>H21+I21</f>
        <v>0</v>
      </c>
      <c r="H21" s="159">
        <v>0</v>
      </c>
      <c r="I21" s="159">
        <v>0</v>
      </c>
      <c r="J21" s="42"/>
    </row>
    <row r="22" spans="1:10" s="153" customFormat="1" ht="18" x14ac:dyDescent="0.35">
      <c r="A22" s="41"/>
      <c r="B22" s="41"/>
      <c r="C22" s="157"/>
      <c r="D22" s="41"/>
      <c r="E22" s="41"/>
      <c r="F22" s="41"/>
      <c r="G22" s="158"/>
      <c r="H22" s="159"/>
      <c r="I22" s="159"/>
      <c r="J22" s="42"/>
    </row>
    <row r="23" spans="1:10" s="153" customFormat="1" ht="19.5" x14ac:dyDescent="0.4">
      <c r="A23" s="238" t="s">
        <v>102</v>
      </c>
      <c r="B23" s="238"/>
      <c r="C23" s="239"/>
      <c r="D23" s="238"/>
      <c r="E23" s="238"/>
      <c r="F23" s="238"/>
      <c r="G23" s="240">
        <f>G17-G15-G21</f>
        <v>77403.929999999702</v>
      </c>
      <c r="H23" s="240">
        <f>H17-H15-H21</f>
        <v>75270.769999999553</v>
      </c>
      <c r="I23" s="240">
        <f>I17-I15-I21</f>
        <v>2133.1600000000035</v>
      </c>
      <c r="J23" s="160"/>
    </row>
    <row r="24" spans="1:10" s="153" customFormat="1" ht="15" x14ac:dyDescent="0.3">
      <c r="A24" s="219" t="s">
        <v>274</v>
      </c>
      <c r="B24" s="219"/>
      <c r="C24" s="219"/>
      <c r="D24" s="219"/>
      <c r="E24" s="219"/>
      <c r="F24" s="219"/>
      <c r="G24" s="241">
        <f>G23-G25</f>
        <v>77403.929999999702</v>
      </c>
      <c r="H24" s="207"/>
      <c r="I24" s="207"/>
      <c r="J24" s="13"/>
    </row>
    <row r="25" spans="1:10" s="153" customFormat="1" ht="15" x14ac:dyDescent="0.3">
      <c r="A25" s="219" t="s">
        <v>265</v>
      </c>
      <c r="B25" s="219"/>
      <c r="C25" s="219"/>
      <c r="D25" s="219"/>
      <c r="E25" s="219"/>
      <c r="F25" s="219"/>
      <c r="G25" s="241">
        <v>0</v>
      </c>
      <c r="H25" s="207"/>
      <c r="I25" s="207"/>
      <c r="J25" s="13"/>
    </row>
    <row r="26" spans="1:10" s="153" customFormat="1" x14ac:dyDescent="0.2">
      <c r="A26" s="207"/>
      <c r="B26" s="207"/>
      <c r="C26" s="207"/>
      <c r="D26" s="207"/>
      <c r="E26" s="207"/>
      <c r="F26" s="207"/>
      <c r="G26" s="207"/>
      <c r="H26" s="195"/>
      <c r="I26" s="195"/>
      <c r="J26" s="13"/>
    </row>
    <row r="27" spans="1:10" s="153" customFormat="1" ht="16.5" x14ac:dyDescent="0.35">
      <c r="A27" s="242" t="s">
        <v>266</v>
      </c>
      <c r="B27" s="242" t="s">
        <v>267</v>
      </c>
      <c r="C27" s="242"/>
      <c r="D27" s="226"/>
      <c r="E27" s="226"/>
      <c r="F27" s="212"/>
      <c r="G27" s="240"/>
      <c r="H27" s="210"/>
      <c r="I27" s="243"/>
      <c r="J27" s="48"/>
    </row>
    <row r="28" spans="1:10" s="40" customFormat="1" ht="15" x14ac:dyDescent="0.3">
      <c r="A28" s="242"/>
      <c r="B28" s="242"/>
      <c r="C28" s="531" t="s">
        <v>27</v>
      </c>
      <c r="D28" s="531"/>
      <c r="E28" s="531"/>
      <c r="F28" s="212"/>
      <c r="G28" s="244">
        <f>G29+G30</f>
        <v>77403.929999999993</v>
      </c>
      <c r="H28" s="210"/>
      <c r="I28" s="243"/>
    </row>
    <row r="29" spans="1:10" s="40" customFormat="1" ht="18.75" x14ac:dyDescent="0.4">
      <c r="A29" s="245"/>
      <c r="B29" s="245"/>
      <c r="C29" s="246"/>
      <c r="D29" s="247"/>
      <c r="E29" s="248" t="s">
        <v>275</v>
      </c>
      <c r="F29" s="249" t="s">
        <v>6</v>
      </c>
      <c r="G29" s="250">
        <v>12000</v>
      </c>
      <c r="H29" s="210"/>
      <c r="I29" s="243"/>
    </row>
    <row r="30" spans="1:10" s="40" customFormat="1" ht="18.75" x14ac:dyDescent="0.4">
      <c r="A30" s="245"/>
      <c r="B30" s="245"/>
      <c r="C30" s="251"/>
      <c r="D30" s="247"/>
      <c r="E30" s="252"/>
      <c r="F30" s="249" t="s">
        <v>7</v>
      </c>
      <c r="G30" s="250">
        <v>65403.93</v>
      </c>
      <c r="H30" s="210"/>
      <c r="I30" s="243"/>
    </row>
    <row r="31" spans="1:10" s="40" customFormat="1" ht="20.25" customHeight="1" x14ac:dyDescent="0.4">
      <c r="A31" s="245"/>
      <c r="B31" s="253"/>
      <c r="C31" s="532" t="s">
        <v>276</v>
      </c>
      <c r="D31" s="532"/>
      <c r="E31" s="532"/>
      <c r="F31" s="532"/>
      <c r="G31" s="244">
        <f>G25</f>
        <v>0</v>
      </c>
      <c r="H31" s="210"/>
      <c r="I31" s="243"/>
    </row>
    <row r="32" spans="1:10" s="40" customFormat="1" ht="20.25" customHeight="1" x14ac:dyDescent="0.3">
      <c r="A32" s="254"/>
      <c r="B32" s="533" t="s">
        <v>339</v>
      </c>
      <c r="C32" s="533"/>
      <c r="D32" s="533"/>
      <c r="E32" s="533"/>
      <c r="F32" s="533"/>
      <c r="G32" s="255">
        <v>0</v>
      </c>
      <c r="H32" s="256"/>
      <c r="I32" s="256"/>
    </row>
    <row r="33" spans="1:10" s="40" customFormat="1" x14ac:dyDescent="0.2">
      <c r="A33" s="529"/>
      <c r="B33" s="529"/>
      <c r="C33" s="529"/>
      <c r="D33" s="529"/>
      <c r="E33" s="529"/>
      <c r="F33" s="529"/>
      <c r="G33" s="529"/>
      <c r="H33" s="529"/>
      <c r="I33" s="529"/>
    </row>
    <row r="34" spans="1:10" s="153" customFormat="1" x14ac:dyDescent="0.2">
      <c r="A34" s="529"/>
      <c r="B34" s="529"/>
      <c r="C34" s="529"/>
      <c r="D34" s="529"/>
      <c r="E34" s="529"/>
      <c r="F34" s="529"/>
      <c r="G34" s="529"/>
      <c r="H34" s="529"/>
      <c r="I34" s="529"/>
      <c r="J34" s="161"/>
    </row>
    <row r="35" spans="1:10" s="153" customFormat="1" ht="19.5" x14ac:dyDescent="0.4">
      <c r="A35" s="34" t="s">
        <v>268</v>
      </c>
      <c r="B35" s="34" t="s">
        <v>30</v>
      </c>
      <c r="C35" s="34"/>
      <c r="D35" s="56"/>
      <c r="E35" s="38"/>
      <c r="F35" s="3"/>
      <c r="G35" s="57"/>
      <c r="H35" s="50"/>
      <c r="I35" s="50"/>
      <c r="J35" s="161"/>
    </row>
    <row r="36" spans="1:10" s="153" customFormat="1" ht="18.75" x14ac:dyDescent="0.4">
      <c r="A36" s="34"/>
      <c r="B36" s="34"/>
      <c r="C36" s="34"/>
      <c r="D36" s="56"/>
      <c r="E36" s="13"/>
      <c r="F36" s="58" t="s">
        <v>105</v>
      </c>
      <c r="G36" s="154" t="s">
        <v>0</v>
      </c>
      <c r="H36" s="30"/>
      <c r="I36" s="60" t="s">
        <v>106</v>
      </c>
      <c r="J36" s="161"/>
    </row>
    <row r="37" spans="1:10" s="153" customFormat="1" ht="15" customHeight="1" x14ac:dyDescent="0.35">
      <c r="A37" s="162" t="s">
        <v>31</v>
      </c>
      <c r="B37" s="62"/>
      <c r="C37" s="2"/>
      <c r="D37" s="62"/>
      <c r="E37" s="38"/>
      <c r="F37" s="163">
        <v>38000</v>
      </c>
      <c r="G37" s="163">
        <v>38000</v>
      </c>
      <c r="H37" s="129"/>
      <c r="I37" s="64">
        <f>G37/F37</f>
        <v>1</v>
      </c>
      <c r="J37" s="161"/>
    </row>
    <row r="38" spans="1:10" s="153" customFormat="1" ht="16.5" x14ac:dyDescent="0.35">
      <c r="A38" s="162" t="s">
        <v>107</v>
      </c>
      <c r="B38" s="62"/>
      <c r="C38" s="2"/>
      <c r="D38" s="65"/>
      <c r="E38" s="65"/>
      <c r="F38" s="163">
        <v>160100</v>
      </c>
      <c r="G38" s="163">
        <v>160100</v>
      </c>
      <c r="H38" s="129"/>
      <c r="I38" s="64">
        <f>G38/F38</f>
        <v>1</v>
      </c>
      <c r="J38" s="5"/>
    </row>
    <row r="39" spans="1:10" s="153" customFormat="1" ht="16.5" x14ac:dyDescent="0.35">
      <c r="A39" s="162" t="s">
        <v>108</v>
      </c>
      <c r="B39" s="62"/>
      <c r="C39" s="2"/>
      <c r="D39" s="65"/>
      <c r="E39" s="65"/>
      <c r="F39" s="163">
        <v>0</v>
      </c>
      <c r="G39" s="163">
        <v>0</v>
      </c>
      <c r="H39" s="129"/>
      <c r="I39" s="64" t="s">
        <v>206</v>
      </c>
      <c r="J39" s="5"/>
    </row>
    <row r="40" spans="1:10" s="153" customFormat="1" ht="16.5" x14ac:dyDescent="0.35">
      <c r="A40" s="162" t="s">
        <v>202</v>
      </c>
      <c r="B40" s="62"/>
      <c r="C40" s="2"/>
      <c r="D40" s="38"/>
      <c r="E40" s="38"/>
      <c r="F40" s="163">
        <v>130100</v>
      </c>
      <c r="G40" s="163">
        <v>130100</v>
      </c>
      <c r="H40" s="129"/>
      <c r="I40" s="64">
        <f>G40/F40</f>
        <v>1</v>
      </c>
      <c r="J40" s="5"/>
    </row>
    <row r="41" spans="1:10" s="153" customFormat="1" ht="16.5" x14ac:dyDescent="0.35">
      <c r="A41" s="162" t="s">
        <v>269</v>
      </c>
      <c r="B41" s="37"/>
      <c r="C41" s="37"/>
      <c r="D41" s="30"/>
      <c r="E41" s="30" t="s">
        <v>270</v>
      </c>
      <c r="F41" s="163">
        <v>0</v>
      </c>
      <c r="G41" s="163">
        <v>0</v>
      </c>
      <c r="H41" s="129"/>
      <c r="I41" s="164" t="s">
        <v>206</v>
      </c>
      <c r="J41" s="5"/>
    </row>
    <row r="42" spans="1:10" s="153" customFormat="1" x14ac:dyDescent="0.2">
      <c r="A42" s="530"/>
      <c r="B42" s="530"/>
      <c r="C42" s="530"/>
      <c r="D42" s="530"/>
      <c r="E42" s="530"/>
      <c r="F42" s="530"/>
      <c r="G42" s="530"/>
      <c r="H42" s="530"/>
      <c r="I42" s="530"/>
      <c r="J42" s="5"/>
    </row>
    <row r="43" spans="1:10" s="153" customFormat="1" x14ac:dyDescent="0.2">
      <c r="A43" s="152"/>
      <c r="B43" s="152"/>
      <c r="C43" s="152"/>
      <c r="D43" s="152"/>
      <c r="E43" s="152"/>
      <c r="F43" s="152"/>
      <c r="G43" s="152"/>
      <c r="H43" s="152"/>
      <c r="I43" s="152"/>
      <c r="J43" s="5"/>
    </row>
    <row r="44" spans="1:10" s="153" customFormat="1" ht="19.5" thickBot="1" x14ac:dyDescent="0.45">
      <c r="A44" s="34" t="s">
        <v>271</v>
      </c>
      <c r="B44" s="34" t="s">
        <v>12</v>
      </c>
      <c r="C44" s="36"/>
      <c r="D44" s="38"/>
      <c r="E44" s="38"/>
      <c r="F44" s="71"/>
      <c r="G44" s="72"/>
      <c r="H44" s="524" t="s">
        <v>109</v>
      </c>
      <c r="I44" s="525"/>
      <c r="J44" s="5"/>
    </row>
    <row r="45" spans="1:10" s="153" customFormat="1" ht="18" x14ac:dyDescent="0.35">
      <c r="A45" s="165"/>
      <c r="B45" s="166"/>
      <c r="C45" s="167"/>
      <c r="D45" s="166"/>
      <c r="E45" s="168" t="s">
        <v>290</v>
      </c>
      <c r="F45" s="169" t="s">
        <v>9</v>
      </c>
      <c r="G45" s="169" t="s">
        <v>10</v>
      </c>
      <c r="H45" s="170" t="s">
        <v>13</v>
      </c>
      <c r="I45" s="171" t="s">
        <v>110</v>
      </c>
      <c r="J45" s="5"/>
    </row>
    <row r="46" spans="1:10" s="153" customFormat="1" x14ac:dyDescent="0.2">
      <c r="A46" s="172"/>
      <c r="B46" s="173"/>
      <c r="C46" s="173"/>
      <c r="D46" s="173"/>
      <c r="E46" s="526"/>
      <c r="F46" s="527"/>
      <c r="G46" s="116"/>
      <c r="H46" s="117">
        <v>42004</v>
      </c>
      <c r="I46" s="174">
        <v>42004</v>
      </c>
      <c r="J46" s="5"/>
    </row>
    <row r="47" spans="1:10" s="153" customFormat="1" x14ac:dyDescent="0.2">
      <c r="A47" s="172"/>
      <c r="B47" s="173"/>
      <c r="C47" s="173"/>
      <c r="D47" s="173"/>
      <c r="E47" s="526"/>
      <c r="F47" s="527"/>
      <c r="G47" s="119"/>
      <c r="H47" s="119"/>
      <c r="I47" s="175"/>
      <c r="J47" s="5"/>
    </row>
    <row r="48" spans="1:10" s="153" customFormat="1" ht="13.5" thickBot="1" x14ac:dyDescent="0.25">
      <c r="A48" s="176"/>
      <c r="B48" s="177"/>
      <c r="C48" s="177"/>
      <c r="D48" s="177"/>
      <c r="E48" s="178"/>
      <c r="F48" s="179"/>
      <c r="G48" s="179"/>
      <c r="H48" s="179"/>
      <c r="I48" s="180"/>
      <c r="J48" s="5"/>
    </row>
    <row r="49" spans="1:10" s="153" customFormat="1" ht="13.5" thickTop="1" x14ac:dyDescent="0.2">
      <c r="A49" s="181"/>
      <c r="B49" s="74"/>
      <c r="C49" s="74" t="s">
        <v>6</v>
      </c>
      <c r="D49" s="74"/>
      <c r="E49" s="182">
        <v>22448</v>
      </c>
      <c r="F49" s="183">
        <v>3000</v>
      </c>
      <c r="G49" s="75">
        <v>2000</v>
      </c>
      <c r="H49" s="75">
        <f>E49+F49-G49</f>
        <v>23448</v>
      </c>
      <c r="I49" s="184">
        <v>23448</v>
      </c>
      <c r="J49" s="5"/>
    </row>
    <row r="50" spans="1:10" s="153" customFormat="1" x14ac:dyDescent="0.2">
      <c r="A50" s="185"/>
      <c r="B50" s="77"/>
      <c r="C50" s="77" t="s">
        <v>8</v>
      </c>
      <c r="D50" s="77"/>
      <c r="E50" s="186">
        <v>52081.320000000007</v>
      </c>
      <c r="F50" s="187">
        <v>123315</v>
      </c>
      <c r="G50" s="78">
        <v>117840.95</v>
      </c>
      <c r="H50" s="78">
        <f>E50+F50-G50</f>
        <v>57555.37000000001</v>
      </c>
      <c r="I50" s="188">
        <v>48827.37</v>
      </c>
      <c r="J50" s="5"/>
    </row>
    <row r="51" spans="1:10" s="153" customFormat="1" x14ac:dyDescent="0.2">
      <c r="A51" s="185"/>
      <c r="B51" s="77"/>
      <c r="C51" s="77" t="s">
        <v>7</v>
      </c>
      <c r="D51" s="77"/>
      <c r="E51" s="186">
        <v>297590.06</v>
      </c>
      <c r="F51" s="187">
        <v>19821.52</v>
      </c>
      <c r="G51" s="78">
        <v>19150</v>
      </c>
      <c r="H51" s="78">
        <f>E51+F51-G51</f>
        <v>298261.58</v>
      </c>
      <c r="I51" s="188">
        <v>298261.58</v>
      </c>
      <c r="J51" s="5"/>
    </row>
    <row r="52" spans="1:10" s="153" customFormat="1" x14ac:dyDescent="0.2">
      <c r="A52" s="185"/>
      <c r="B52" s="77"/>
      <c r="C52" s="77" t="s">
        <v>15</v>
      </c>
      <c r="D52" s="77"/>
      <c r="E52" s="186">
        <v>33977</v>
      </c>
      <c r="F52" s="187">
        <v>160100</v>
      </c>
      <c r="G52" s="78">
        <v>130100</v>
      </c>
      <c r="H52" s="78">
        <f>E52+F52-G52</f>
        <v>63977</v>
      </c>
      <c r="I52" s="188">
        <v>63977</v>
      </c>
      <c r="J52" s="5"/>
    </row>
    <row r="53" spans="1:10" s="153" customFormat="1" ht="18.75" thickBot="1" x14ac:dyDescent="0.4">
      <c r="A53" s="189" t="s">
        <v>2</v>
      </c>
      <c r="B53" s="190"/>
      <c r="C53" s="190"/>
      <c r="D53" s="190"/>
      <c r="E53" s="191">
        <f>E49+E50+E51+E52</f>
        <v>406096.38</v>
      </c>
      <c r="F53" s="192">
        <f>F49+F50+F51+F52</f>
        <v>306236.52</v>
      </c>
      <c r="G53" s="193">
        <f>G49+G50+G51+G52</f>
        <v>269090.95</v>
      </c>
      <c r="H53" s="193">
        <f>H49+H50+H51+H52</f>
        <v>443241.95</v>
      </c>
      <c r="I53" s="194">
        <f>I49+I50+I51+I52</f>
        <v>434513.95</v>
      </c>
      <c r="J53" s="5"/>
    </row>
    <row r="54" spans="1:10" ht="18" x14ac:dyDescent="0.35">
      <c r="A54" s="79"/>
      <c r="B54" s="68"/>
      <c r="C54" s="68"/>
      <c r="D54" s="38"/>
      <c r="E54" s="38"/>
      <c r="F54" s="71"/>
      <c r="G54" s="72"/>
      <c r="H54" s="80"/>
      <c r="I54" s="80"/>
    </row>
    <row r="55" spans="1:10" ht="18" x14ac:dyDescent="0.35">
      <c r="A55" s="79"/>
      <c r="B55" s="68"/>
      <c r="C55" s="68"/>
      <c r="D55" s="38"/>
      <c r="E55" s="38"/>
      <c r="F55" s="71"/>
      <c r="G55" s="81"/>
      <c r="H55" s="82"/>
      <c r="I55" s="82"/>
    </row>
    <row r="56" spans="1:10" ht="18" x14ac:dyDescent="0.35">
      <c r="A56" s="83"/>
      <c r="B56" s="84"/>
      <c r="C56" s="84"/>
      <c r="D56" s="85"/>
      <c r="E56" s="85"/>
      <c r="F56" s="82"/>
      <c r="G56" s="82"/>
      <c r="H56" s="82"/>
      <c r="I56" s="82"/>
    </row>
    <row r="57" spans="1:10" x14ac:dyDescent="0.2">
      <c r="A57" s="86"/>
      <c r="B57" s="86"/>
      <c r="C57" s="86"/>
      <c r="D57" s="86"/>
      <c r="E57" s="86"/>
      <c r="F57" s="86"/>
      <c r="G57" s="86"/>
      <c r="H57" s="86"/>
      <c r="I57" s="86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</sheetData>
  <mergeCells count="15">
    <mergeCell ref="A2:D2"/>
    <mergeCell ref="E2:I2"/>
    <mergeCell ref="E3:I3"/>
    <mergeCell ref="E4:I4"/>
    <mergeCell ref="H44:I44"/>
    <mergeCell ref="A33:I34"/>
    <mergeCell ref="F46:F47"/>
    <mergeCell ref="E5:I5"/>
    <mergeCell ref="E7:I7"/>
    <mergeCell ref="H12:I12"/>
    <mergeCell ref="A42:I42"/>
    <mergeCell ref="E46:E47"/>
    <mergeCell ref="C28:E28"/>
    <mergeCell ref="C31:F31"/>
    <mergeCell ref="B32:F32"/>
  </mergeCells>
  <phoneticPr fontId="10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3" tint="0.59999389629810485"/>
  </sheetPr>
  <dimension ref="A1:J58"/>
  <sheetViews>
    <sheetView topLeftCell="A10" zoomScaleNormal="100" workbookViewId="0">
      <selection activeCell="B36" sqref="B36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7.28515625" style="13" customWidth="1"/>
    <col min="10" max="10" width="18.85546875" style="14" customWidth="1"/>
    <col min="11" max="11" width="16.7109375" style="14" customWidth="1"/>
    <col min="12" max="16384" width="9.140625" style="14"/>
  </cols>
  <sheetData>
    <row r="1" spans="1:10" ht="19.5" x14ac:dyDescent="0.4">
      <c r="A1" s="11" t="s">
        <v>25</v>
      </c>
      <c r="B1" s="485"/>
      <c r="C1" s="485"/>
      <c r="D1" s="485"/>
      <c r="E1" s="486"/>
      <c r="F1" s="26"/>
    </row>
    <row r="2" spans="1:10" ht="19.5" x14ac:dyDescent="0.4">
      <c r="A2" s="534" t="s">
        <v>98</v>
      </c>
      <c r="B2" s="534"/>
      <c r="C2" s="534"/>
      <c r="D2" s="534"/>
      <c r="E2" s="540" t="s">
        <v>94</v>
      </c>
      <c r="F2" s="540"/>
      <c r="G2" s="540"/>
      <c r="H2" s="540"/>
      <c r="I2" s="540"/>
    </row>
    <row r="3" spans="1:10" ht="9.75" customHeight="1" x14ac:dyDescent="0.4">
      <c r="A3" s="15"/>
      <c r="B3" s="15"/>
      <c r="C3" s="15"/>
      <c r="D3" s="15"/>
      <c r="E3" s="528" t="s">
        <v>99</v>
      </c>
      <c r="F3" s="528"/>
      <c r="G3" s="528"/>
      <c r="H3" s="528"/>
      <c r="I3" s="528"/>
    </row>
    <row r="4" spans="1:10" ht="15.75" x14ac:dyDescent="0.25">
      <c r="A4" s="17" t="s">
        <v>26</v>
      </c>
      <c r="E4" s="538" t="s">
        <v>134</v>
      </c>
      <c r="F4" s="538"/>
      <c r="G4" s="538"/>
      <c r="H4" s="538"/>
      <c r="I4" s="538"/>
    </row>
    <row r="5" spans="1:10" ht="9.75" customHeight="1" x14ac:dyDescent="0.25">
      <c r="A5" s="17"/>
      <c r="E5" s="528" t="s">
        <v>99</v>
      </c>
      <c r="F5" s="528"/>
      <c r="G5" s="528"/>
      <c r="H5" s="528"/>
      <c r="I5" s="528"/>
    </row>
    <row r="6" spans="1:10" ht="19.5" x14ac:dyDescent="0.4">
      <c r="A6" s="18" t="s">
        <v>24</v>
      </c>
      <c r="E6" s="19" t="s">
        <v>135</v>
      </c>
      <c r="F6" s="20"/>
      <c r="G6" s="21" t="s">
        <v>36</v>
      </c>
      <c r="H6" s="22">
        <v>1032</v>
      </c>
    </row>
    <row r="7" spans="1:10" ht="8.25" customHeight="1" x14ac:dyDescent="0.4">
      <c r="A7" s="18"/>
      <c r="E7" s="528" t="s">
        <v>100</v>
      </c>
      <c r="F7" s="528"/>
      <c r="G7" s="528"/>
      <c r="H7" s="528"/>
      <c r="I7" s="528"/>
    </row>
    <row r="8" spans="1:10" ht="3" customHeight="1" x14ac:dyDescent="0.4">
      <c r="A8" s="18"/>
      <c r="E8" s="23"/>
      <c r="F8" s="23"/>
      <c r="G8" s="23"/>
      <c r="H8" s="21"/>
      <c r="I8" s="23"/>
    </row>
    <row r="9" spans="1:10" ht="29.2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4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24" t="s">
        <v>253</v>
      </c>
      <c r="I12" s="525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5"/>
      <c r="I13" s="156"/>
      <c r="J13" s="26"/>
    </row>
    <row r="14" spans="1:10" s="40" customFormat="1" ht="18.75" x14ac:dyDescent="0.4">
      <c r="A14" s="34" t="s">
        <v>264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1108000</v>
      </c>
      <c r="F15" s="128">
        <v>8873587</v>
      </c>
      <c r="G15" s="6">
        <f>H15+I15</f>
        <v>8868405.1300000008</v>
      </c>
      <c r="H15" s="127">
        <v>8868405.1300000008</v>
      </c>
      <c r="I15" s="127">
        <v>0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1108000</v>
      </c>
      <c r="F17" s="128">
        <v>8873587</v>
      </c>
      <c r="G17" s="6">
        <f>H17+I17</f>
        <v>8951477.2899999991</v>
      </c>
      <c r="H17" s="127">
        <v>8947307.2899999991</v>
      </c>
      <c r="I17" s="127">
        <v>4170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7" t="s">
        <v>101</v>
      </c>
      <c r="D21" s="41"/>
      <c r="E21" s="41"/>
      <c r="F21" s="41"/>
      <c r="G21" s="158">
        <f>H21+I21</f>
        <v>0</v>
      </c>
      <c r="H21" s="159">
        <v>0</v>
      </c>
      <c r="I21" s="159">
        <v>0</v>
      </c>
      <c r="J21" s="42"/>
    </row>
    <row r="22" spans="1:10" s="153" customFormat="1" ht="18" x14ac:dyDescent="0.35">
      <c r="A22" s="41"/>
      <c r="B22" s="41"/>
      <c r="C22" s="157"/>
      <c r="D22" s="41"/>
      <c r="E22" s="41"/>
      <c r="F22" s="41"/>
      <c r="G22" s="158"/>
      <c r="H22" s="159"/>
      <c r="I22" s="159"/>
      <c r="J22" s="42"/>
    </row>
    <row r="23" spans="1:10" s="153" customFormat="1" ht="19.5" x14ac:dyDescent="0.4">
      <c r="A23" s="238" t="s">
        <v>102</v>
      </c>
      <c r="B23" s="238"/>
      <c r="C23" s="239"/>
      <c r="D23" s="238"/>
      <c r="E23" s="238"/>
      <c r="F23" s="238"/>
      <c r="G23" s="240">
        <f>G17-G15-G21</f>
        <v>83072.159999998286</v>
      </c>
      <c r="H23" s="240">
        <f>H17-H15-H21</f>
        <v>78902.159999998286</v>
      </c>
      <c r="I23" s="240">
        <f>I17-I15-I21</f>
        <v>4170</v>
      </c>
      <c r="J23" s="160"/>
    </row>
    <row r="24" spans="1:10" s="153" customFormat="1" ht="15" x14ac:dyDescent="0.3">
      <c r="A24" s="219" t="s">
        <v>274</v>
      </c>
      <c r="B24" s="219"/>
      <c r="C24" s="219"/>
      <c r="D24" s="219"/>
      <c r="E24" s="219"/>
      <c r="F24" s="219"/>
      <c r="G24" s="241">
        <f>G23-G25</f>
        <v>83072.159999998286</v>
      </c>
      <c r="H24" s="207"/>
      <c r="I24" s="207"/>
      <c r="J24" s="13"/>
    </row>
    <row r="25" spans="1:10" s="153" customFormat="1" ht="15" x14ac:dyDescent="0.3">
      <c r="A25" s="219" t="s">
        <v>265</v>
      </c>
      <c r="B25" s="219"/>
      <c r="C25" s="219"/>
      <c r="D25" s="219"/>
      <c r="E25" s="219"/>
      <c r="F25" s="219"/>
      <c r="G25" s="241">
        <v>0</v>
      </c>
      <c r="H25" s="207"/>
      <c r="I25" s="207"/>
      <c r="J25" s="13"/>
    </row>
    <row r="26" spans="1:10" s="153" customFormat="1" x14ac:dyDescent="0.2">
      <c r="A26" s="207"/>
      <c r="B26" s="207"/>
      <c r="C26" s="207"/>
      <c r="D26" s="207"/>
      <c r="E26" s="207"/>
      <c r="F26" s="207"/>
      <c r="G26" s="207"/>
      <c r="H26" s="195"/>
      <c r="I26" s="195"/>
      <c r="J26" s="13"/>
    </row>
    <row r="27" spans="1:10" s="153" customFormat="1" ht="16.5" x14ac:dyDescent="0.35">
      <c r="A27" s="242" t="s">
        <v>266</v>
      </c>
      <c r="B27" s="242" t="s">
        <v>267</v>
      </c>
      <c r="C27" s="242"/>
      <c r="D27" s="226"/>
      <c r="E27" s="226"/>
      <c r="F27" s="212"/>
      <c r="G27" s="240"/>
      <c r="H27" s="210"/>
      <c r="I27" s="243"/>
      <c r="J27" s="48"/>
    </row>
    <row r="28" spans="1:10" s="40" customFormat="1" ht="15" x14ac:dyDescent="0.3">
      <c r="A28" s="242"/>
      <c r="B28" s="242"/>
      <c r="C28" s="531" t="s">
        <v>27</v>
      </c>
      <c r="D28" s="531"/>
      <c r="E28" s="531"/>
      <c r="F28" s="212"/>
      <c r="G28" s="244">
        <f>G29+G30</f>
        <v>83072.160000000003</v>
      </c>
      <c r="H28" s="210"/>
      <c r="I28" s="243"/>
    </row>
    <row r="29" spans="1:10" s="40" customFormat="1" ht="18.75" x14ac:dyDescent="0.4">
      <c r="A29" s="245"/>
      <c r="B29" s="245"/>
      <c r="C29" s="246"/>
      <c r="D29" s="247"/>
      <c r="E29" s="248" t="s">
        <v>275</v>
      </c>
      <c r="F29" s="249" t="s">
        <v>6</v>
      </c>
      <c r="G29" s="250">
        <v>0</v>
      </c>
      <c r="H29" s="210"/>
      <c r="I29" s="243"/>
    </row>
    <row r="30" spans="1:10" s="40" customFormat="1" ht="18.75" x14ac:dyDescent="0.4">
      <c r="A30" s="245"/>
      <c r="B30" s="245"/>
      <c r="C30" s="251"/>
      <c r="D30" s="247"/>
      <c r="E30" s="252"/>
      <c r="F30" s="249" t="s">
        <v>7</v>
      </c>
      <c r="G30" s="250">
        <v>83072.160000000003</v>
      </c>
      <c r="H30" s="210"/>
      <c r="I30" s="243"/>
    </row>
    <row r="31" spans="1:10" s="40" customFormat="1" ht="20.25" customHeight="1" x14ac:dyDescent="0.4">
      <c r="A31" s="245"/>
      <c r="B31" s="253"/>
      <c r="C31" s="532" t="s">
        <v>276</v>
      </c>
      <c r="D31" s="532"/>
      <c r="E31" s="532"/>
      <c r="F31" s="532"/>
      <c r="G31" s="244">
        <f>G25</f>
        <v>0</v>
      </c>
      <c r="H31" s="210"/>
      <c r="I31" s="243"/>
    </row>
    <row r="32" spans="1:10" s="40" customFormat="1" ht="20.25" customHeight="1" x14ac:dyDescent="0.3">
      <c r="A32" s="254"/>
      <c r="B32" s="533" t="s">
        <v>339</v>
      </c>
      <c r="C32" s="533"/>
      <c r="D32" s="533"/>
      <c r="E32" s="533"/>
      <c r="F32" s="533"/>
      <c r="G32" s="255">
        <v>0</v>
      </c>
      <c r="H32" s="256"/>
      <c r="I32" s="256"/>
    </row>
    <row r="33" spans="1:10" s="40" customFormat="1" x14ac:dyDescent="0.2">
      <c r="A33" s="529"/>
      <c r="B33" s="529"/>
      <c r="C33" s="529"/>
      <c r="D33" s="529"/>
      <c r="E33" s="529"/>
      <c r="F33" s="529"/>
      <c r="G33" s="529"/>
      <c r="H33" s="529"/>
      <c r="I33" s="529"/>
    </row>
    <row r="34" spans="1:10" s="153" customFormat="1" x14ac:dyDescent="0.2">
      <c r="A34" s="529"/>
      <c r="B34" s="529"/>
      <c r="C34" s="529"/>
      <c r="D34" s="529"/>
      <c r="E34" s="529"/>
      <c r="F34" s="529"/>
      <c r="G34" s="529"/>
      <c r="H34" s="529"/>
      <c r="I34" s="529"/>
      <c r="J34" s="161"/>
    </row>
    <row r="35" spans="1:10" s="153" customFormat="1" ht="19.5" x14ac:dyDescent="0.4">
      <c r="A35" s="34" t="s">
        <v>268</v>
      </c>
      <c r="B35" s="34" t="s">
        <v>30</v>
      </c>
      <c r="C35" s="34"/>
      <c r="D35" s="56"/>
      <c r="E35" s="38"/>
      <c r="F35" s="3"/>
      <c r="G35" s="57"/>
      <c r="H35" s="50"/>
      <c r="I35" s="50"/>
      <c r="J35" s="161"/>
    </row>
    <row r="36" spans="1:10" s="153" customFormat="1" ht="18.75" x14ac:dyDescent="0.4">
      <c r="A36" s="34"/>
      <c r="B36" s="34"/>
      <c r="C36" s="34"/>
      <c r="D36" s="56"/>
      <c r="E36" s="13"/>
      <c r="F36" s="58" t="s">
        <v>105</v>
      </c>
      <c r="G36" s="154" t="s">
        <v>0</v>
      </c>
      <c r="H36" s="30"/>
      <c r="I36" s="60" t="s">
        <v>106</v>
      </c>
      <c r="J36" s="161"/>
    </row>
    <row r="37" spans="1:10" s="153" customFormat="1" ht="15" customHeight="1" x14ac:dyDescent="0.35">
      <c r="A37" s="162" t="s">
        <v>31</v>
      </c>
      <c r="B37" s="62"/>
      <c r="C37" s="2"/>
      <c r="D37" s="62"/>
      <c r="E37" s="38"/>
      <c r="F37" s="163">
        <v>0</v>
      </c>
      <c r="G37" s="163">
        <v>0</v>
      </c>
      <c r="H37" s="129"/>
      <c r="I37" s="64" t="s">
        <v>206</v>
      </c>
      <c r="J37" s="161"/>
    </row>
    <row r="38" spans="1:10" s="153" customFormat="1" ht="16.5" x14ac:dyDescent="0.35">
      <c r="A38" s="162" t="s">
        <v>107</v>
      </c>
      <c r="B38" s="62"/>
      <c r="C38" s="2"/>
      <c r="D38" s="65"/>
      <c r="E38" s="65"/>
      <c r="F38" s="163">
        <v>236000</v>
      </c>
      <c r="G38" s="163">
        <v>236301</v>
      </c>
      <c r="H38" s="129"/>
      <c r="I38" s="64">
        <f>G38/F38</f>
        <v>1.0012754237288135</v>
      </c>
      <c r="J38" s="5"/>
    </row>
    <row r="39" spans="1:10" s="153" customFormat="1" ht="16.5" x14ac:dyDescent="0.35">
      <c r="A39" s="162" t="s">
        <v>108</v>
      </c>
      <c r="B39" s="62"/>
      <c r="C39" s="2"/>
      <c r="D39" s="65"/>
      <c r="E39" s="65"/>
      <c r="F39" s="163">
        <v>0</v>
      </c>
      <c r="G39" s="163">
        <v>0</v>
      </c>
      <c r="H39" s="129"/>
      <c r="I39" s="64" t="s">
        <v>206</v>
      </c>
      <c r="J39" s="5"/>
    </row>
    <row r="40" spans="1:10" s="153" customFormat="1" ht="16.5" x14ac:dyDescent="0.35">
      <c r="A40" s="162" t="s">
        <v>202</v>
      </c>
      <c r="B40" s="62"/>
      <c r="C40" s="2"/>
      <c r="D40" s="38"/>
      <c r="E40" s="38"/>
      <c r="F40" s="163">
        <v>189000</v>
      </c>
      <c r="G40" s="163">
        <v>189000</v>
      </c>
      <c r="H40" s="129"/>
      <c r="I40" s="64">
        <f>G40/F40</f>
        <v>1</v>
      </c>
      <c r="J40" s="5"/>
    </row>
    <row r="41" spans="1:10" s="153" customFormat="1" ht="16.5" x14ac:dyDescent="0.35">
      <c r="A41" s="162" t="s">
        <v>269</v>
      </c>
      <c r="B41" s="37"/>
      <c r="C41" s="37"/>
      <c r="D41" s="30"/>
      <c r="E41" s="30" t="s">
        <v>270</v>
      </c>
      <c r="F41" s="163">
        <v>0</v>
      </c>
      <c r="G41" s="163">
        <v>0</v>
      </c>
      <c r="H41" s="129"/>
      <c r="I41" s="164" t="s">
        <v>206</v>
      </c>
      <c r="J41" s="5"/>
    </row>
    <row r="42" spans="1:10" s="153" customFormat="1" x14ac:dyDescent="0.2">
      <c r="A42" s="544" t="s">
        <v>337</v>
      </c>
      <c r="B42" s="544"/>
      <c r="C42" s="544"/>
      <c r="D42" s="544"/>
      <c r="E42" s="544"/>
      <c r="F42" s="544"/>
      <c r="G42" s="544"/>
      <c r="H42" s="544"/>
      <c r="I42" s="544"/>
      <c r="J42" s="5"/>
    </row>
    <row r="43" spans="1:10" s="153" customFormat="1" x14ac:dyDescent="0.2">
      <c r="A43" s="152"/>
      <c r="B43" s="152"/>
      <c r="C43" s="152"/>
      <c r="D43" s="152"/>
      <c r="E43" s="152"/>
      <c r="F43" s="152"/>
      <c r="G43" s="152"/>
      <c r="H43" s="152"/>
      <c r="I43" s="152"/>
      <c r="J43" s="5"/>
    </row>
    <row r="44" spans="1:10" s="153" customFormat="1" ht="19.5" thickBot="1" x14ac:dyDescent="0.45">
      <c r="A44" s="34" t="s">
        <v>271</v>
      </c>
      <c r="B44" s="34" t="s">
        <v>12</v>
      </c>
      <c r="C44" s="36"/>
      <c r="D44" s="38"/>
      <c r="E44" s="38"/>
      <c r="F44" s="71"/>
      <c r="G44" s="72"/>
      <c r="H44" s="524" t="s">
        <v>109</v>
      </c>
      <c r="I44" s="525"/>
      <c r="J44" s="5"/>
    </row>
    <row r="45" spans="1:10" s="153" customFormat="1" ht="18" x14ac:dyDescent="0.35">
      <c r="A45" s="165"/>
      <c r="B45" s="166"/>
      <c r="C45" s="167"/>
      <c r="D45" s="166"/>
      <c r="E45" s="168" t="s">
        <v>290</v>
      </c>
      <c r="F45" s="169" t="s">
        <v>9</v>
      </c>
      <c r="G45" s="169" t="s">
        <v>10</v>
      </c>
      <c r="H45" s="170" t="s">
        <v>13</v>
      </c>
      <c r="I45" s="171" t="s">
        <v>110</v>
      </c>
      <c r="J45" s="5"/>
    </row>
    <row r="46" spans="1:10" s="153" customFormat="1" x14ac:dyDescent="0.2">
      <c r="A46" s="172"/>
      <c r="B46" s="173"/>
      <c r="C46" s="173"/>
      <c r="D46" s="173"/>
      <c r="E46" s="526"/>
      <c r="F46" s="527"/>
      <c r="G46" s="116"/>
      <c r="H46" s="117">
        <v>42004</v>
      </c>
      <c r="I46" s="174">
        <v>42004</v>
      </c>
      <c r="J46" s="5"/>
    </row>
    <row r="47" spans="1:10" s="153" customFormat="1" x14ac:dyDescent="0.2">
      <c r="A47" s="172"/>
      <c r="B47" s="173"/>
      <c r="C47" s="173"/>
      <c r="D47" s="173"/>
      <c r="E47" s="526"/>
      <c r="F47" s="527"/>
      <c r="G47" s="119"/>
      <c r="H47" s="119"/>
      <c r="I47" s="175"/>
      <c r="J47" s="5"/>
    </row>
    <row r="48" spans="1:10" s="153" customFormat="1" ht="13.5" thickBot="1" x14ac:dyDescent="0.25">
      <c r="A48" s="176"/>
      <c r="B48" s="177"/>
      <c r="C48" s="177"/>
      <c r="D48" s="177"/>
      <c r="E48" s="178"/>
      <c r="F48" s="179"/>
      <c r="G48" s="179"/>
      <c r="H48" s="179"/>
      <c r="I48" s="180"/>
      <c r="J48" s="5"/>
    </row>
    <row r="49" spans="1:10" s="153" customFormat="1" ht="13.5" thickTop="1" x14ac:dyDescent="0.2">
      <c r="A49" s="181"/>
      <c r="B49" s="74"/>
      <c r="C49" s="74" t="s">
        <v>6</v>
      </c>
      <c r="D49" s="74"/>
      <c r="E49" s="201">
        <v>9300</v>
      </c>
      <c r="F49" s="183">
        <v>0</v>
      </c>
      <c r="G49" s="75">
        <v>2000</v>
      </c>
      <c r="H49" s="75">
        <f>E49+F49-G49</f>
        <v>7300</v>
      </c>
      <c r="I49" s="184">
        <v>7300</v>
      </c>
      <c r="J49" s="5"/>
    </row>
    <row r="50" spans="1:10" s="153" customFormat="1" x14ac:dyDescent="0.2">
      <c r="A50" s="185"/>
      <c r="B50" s="77"/>
      <c r="C50" s="77" t="s">
        <v>8</v>
      </c>
      <c r="D50" s="77"/>
      <c r="E50" s="202">
        <v>75783.070000000007</v>
      </c>
      <c r="F50" s="187">
        <v>56162</v>
      </c>
      <c r="G50" s="78">
        <v>65380</v>
      </c>
      <c r="H50" s="78">
        <f>E50+F50-G50</f>
        <v>66565.070000000007</v>
      </c>
      <c r="I50" s="188">
        <v>62321.07</v>
      </c>
      <c r="J50" s="5"/>
    </row>
    <row r="51" spans="1:10" s="153" customFormat="1" x14ac:dyDescent="0.2">
      <c r="A51" s="185"/>
      <c r="B51" s="77"/>
      <c r="C51" s="77" t="s">
        <v>7</v>
      </c>
      <c r="D51" s="77"/>
      <c r="E51" s="202">
        <v>281381.71999999997</v>
      </c>
      <c r="F51" s="187">
        <v>29</v>
      </c>
      <c r="G51" s="78">
        <f>205909+29</f>
        <v>205938</v>
      </c>
      <c r="H51" s="78">
        <f>E51+F51-G51</f>
        <v>75472.719999999972</v>
      </c>
      <c r="I51" s="188">
        <v>75472.72</v>
      </c>
      <c r="J51" s="5"/>
    </row>
    <row r="52" spans="1:10" s="153" customFormat="1" x14ac:dyDescent="0.2">
      <c r="A52" s="185"/>
      <c r="B52" s="77"/>
      <c r="C52" s="77" t="s">
        <v>15</v>
      </c>
      <c r="D52" s="77"/>
      <c r="E52" s="202">
        <v>190484.36</v>
      </c>
      <c r="F52" s="187">
        <v>673892</v>
      </c>
      <c r="G52" s="78">
        <v>744450</v>
      </c>
      <c r="H52" s="78">
        <f>E52+F52-G52</f>
        <v>119926.35999999999</v>
      </c>
      <c r="I52" s="188">
        <v>119926.36</v>
      </c>
      <c r="J52" s="5"/>
    </row>
    <row r="53" spans="1:10" s="153" customFormat="1" ht="18.75" thickBot="1" x14ac:dyDescent="0.4">
      <c r="A53" s="189" t="s">
        <v>2</v>
      </c>
      <c r="B53" s="190"/>
      <c r="C53" s="190"/>
      <c r="D53" s="190"/>
      <c r="E53" s="191">
        <f>E49+E50+E51+E52</f>
        <v>556949.14999999991</v>
      </c>
      <c r="F53" s="192">
        <f>F49+F50+F51+F52</f>
        <v>730083</v>
      </c>
      <c r="G53" s="193">
        <f>G49+G50+G51+G52</f>
        <v>1017768</v>
      </c>
      <c r="H53" s="193">
        <f>H49+H50+H51+H52</f>
        <v>269264.14999999997</v>
      </c>
      <c r="I53" s="194">
        <f>I49+I50+I51+I52</f>
        <v>265020.15000000002</v>
      </c>
      <c r="J53" s="5"/>
    </row>
    <row r="54" spans="1:10" ht="18" x14ac:dyDescent="0.35">
      <c r="A54" s="79"/>
      <c r="B54" s="68"/>
      <c r="C54" s="68"/>
      <c r="D54" s="38"/>
      <c r="E54" s="38"/>
      <c r="F54" s="71"/>
      <c r="G54" s="72"/>
      <c r="H54" s="80"/>
      <c r="I54" s="80"/>
    </row>
    <row r="55" spans="1:10" ht="18" x14ac:dyDescent="0.35">
      <c r="A55" s="79"/>
      <c r="B55" s="68"/>
      <c r="C55" s="68"/>
      <c r="D55" s="38"/>
      <c r="E55" s="38"/>
      <c r="F55" s="71"/>
      <c r="G55" s="81"/>
      <c r="H55" s="82"/>
      <c r="I55" s="82"/>
    </row>
    <row r="56" spans="1:10" ht="18" x14ac:dyDescent="0.35">
      <c r="A56" s="83"/>
      <c r="B56" s="84"/>
      <c r="C56" s="84"/>
      <c r="D56" s="85"/>
      <c r="E56" s="85"/>
      <c r="F56" s="82"/>
      <c r="G56" s="82"/>
      <c r="H56" s="82"/>
      <c r="I56" s="82"/>
    </row>
    <row r="57" spans="1:10" x14ac:dyDescent="0.2">
      <c r="A57" s="86"/>
      <c r="B57" s="86"/>
      <c r="C57" s="86"/>
      <c r="D57" s="86"/>
      <c r="E57" s="86"/>
      <c r="F57" s="86"/>
      <c r="G57" s="86"/>
      <c r="H57" s="86"/>
      <c r="I57" s="86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</sheetData>
  <mergeCells count="15">
    <mergeCell ref="A2:D2"/>
    <mergeCell ref="E2:I2"/>
    <mergeCell ref="E3:I3"/>
    <mergeCell ref="E4:I4"/>
    <mergeCell ref="B32:F32"/>
    <mergeCell ref="C28:E28"/>
    <mergeCell ref="C31:F31"/>
    <mergeCell ref="E5:I5"/>
    <mergeCell ref="E7:I7"/>
    <mergeCell ref="H12:I12"/>
    <mergeCell ref="E46:E47"/>
    <mergeCell ref="F46:F47"/>
    <mergeCell ref="A33:I34"/>
    <mergeCell ref="A42:I42"/>
    <mergeCell ref="H44:I44"/>
  </mergeCells>
  <phoneticPr fontId="10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5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43</vt:i4>
      </vt:variant>
      <vt:variant>
        <vt:lpstr>Pojmenované oblasti</vt:lpstr>
      </vt:variant>
      <vt:variant>
        <vt:i4>24</vt:i4>
      </vt:variant>
    </vt:vector>
  </HeadingPairs>
  <TitlesOfParts>
    <vt:vector size="67" baseType="lpstr">
      <vt:lpstr>Rekapitulace </vt:lpstr>
      <vt:lpstr>1000</vt:lpstr>
      <vt:lpstr>1001</vt:lpstr>
      <vt:lpstr>1010</vt:lpstr>
      <vt:lpstr>1012</vt:lpstr>
      <vt:lpstr>1013</vt:lpstr>
      <vt:lpstr>1014</vt:lpstr>
      <vt:lpstr>1015</vt:lpstr>
      <vt:lpstr>1032</vt:lpstr>
      <vt:lpstr>1033</vt:lpstr>
      <vt:lpstr>1034</vt:lpstr>
      <vt:lpstr>1100</vt:lpstr>
      <vt:lpstr>1101</vt:lpstr>
      <vt:lpstr>1102</vt:lpstr>
      <vt:lpstr>1103</vt:lpstr>
      <vt:lpstr>1104</vt:lpstr>
      <vt:lpstr>1105</vt:lpstr>
      <vt:lpstr>1120</vt:lpstr>
      <vt:lpstr>1121</vt:lpstr>
      <vt:lpstr>1122</vt:lpstr>
      <vt:lpstr>1123</vt:lpstr>
      <vt:lpstr>1150</vt:lpstr>
      <vt:lpstr>1160</vt:lpstr>
      <vt:lpstr>1200</vt:lpstr>
      <vt:lpstr>1201</vt:lpstr>
      <vt:lpstr>1202</vt:lpstr>
      <vt:lpstr>1204</vt:lpstr>
      <vt:lpstr>1205</vt:lpstr>
      <vt:lpstr>1206</vt:lpstr>
      <vt:lpstr>1207</vt:lpstr>
      <vt:lpstr>1208</vt:lpstr>
      <vt:lpstr>1300</vt:lpstr>
      <vt:lpstr>1301</vt:lpstr>
      <vt:lpstr>1302</vt:lpstr>
      <vt:lpstr>1303</vt:lpstr>
      <vt:lpstr>1304</vt:lpstr>
      <vt:lpstr>1350</vt:lpstr>
      <vt:lpstr>1351</vt:lpstr>
      <vt:lpstr>1352</vt:lpstr>
      <vt:lpstr>1400</vt:lpstr>
      <vt:lpstr>1450</vt:lpstr>
      <vt:lpstr>1420</vt:lpstr>
      <vt:lpstr>List5</vt:lpstr>
      <vt:lpstr>'Rekapitulace '!Názvy_tisku</vt:lpstr>
      <vt:lpstr>'1010'!Oblast_tisku</vt:lpstr>
      <vt:lpstr>'1012'!Oblast_tisku</vt:lpstr>
      <vt:lpstr>'1014'!Oblast_tisku</vt:lpstr>
      <vt:lpstr>'1100'!Oblast_tisku</vt:lpstr>
      <vt:lpstr>'1101'!Oblast_tisku</vt:lpstr>
      <vt:lpstr>'1103'!Oblast_tisku</vt:lpstr>
      <vt:lpstr>'1104'!Oblast_tisku</vt:lpstr>
      <vt:lpstr>'1121'!Oblast_tisku</vt:lpstr>
      <vt:lpstr>'1122'!Oblast_tisku</vt:lpstr>
      <vt:lpstr>'1150'!Oblast_tisku</vt:lpstr>
      <vt:lpstr>'1160'!Oblast_tisku</vt:lpstr>
      <vt:lpstr>'1202'!Oblast_tisku</vt:lpstr>
      <vt:lpstr>'1204'!Oblast_tisku</vt:lpstr>
      <vt:lpstr>'1205'!Oblast_tisku</vt:lpstr>
      <vt:lpstr>'1206'!Oblast_tisku</vt:lpstr>
      <vt:lpstr>'1207'!Oblast_tisku</vt:lpstr>
      <vt:lpstr>'1300'!Oblast_tisku</vt:lpstr>
      <vt:lpstr>'1350'!Oblast_tisku</vt:lpstr>
      <vt:lpstr>'1352'!Oblast_tisku</vt:lpstr>
      <vt:lpstr>'1400'!Oblast_tisku</vt:lpstr>
      <vt:lpstr>'1420'!Oblast_tisku</vt:lpstr>
      <vt:lpstr>'1450'!Oblast_tisku</vt:lpstr>
      <vt:lpstr>'Rekapitulace '!Oblast_tisku</vt:lpstr>
    </vt:vector>
  </TitlesOfParts>
  <Company>Krajský úřad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Foret Oldřich</cp:lastModifiedBy>
  <cp:lastPrinted>2015-06-08T12:03:28Z</cp:lastPrinted>
  <dcterms:created xsi:type="dcterms:W3CDTF">2002-03-27T12:20:37Z</dcterms:created>
  <dcterms:modified xsi:type="dcterms:W3CDTF">2015-06-08T12:05:35Z</dcterms:modified>
</cp:coreProperties>
</file>