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8460" windowHeight="8340"/>
  </bookViews>
  <sheets>
    <sheet name="1. Bilance příjmů a výdajů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'1. Bilance příjmů a výdajů'!$A$1:$E$72</definedName>
  </definedNames>
  <calcPr calcId="145621"/>
</workbook>
</file>

<file path=xl/calcChain.xml><?xml version="1.0" encoding="utf-8"?>
<calcChain xmlns="http://schemas.openxmlformats.org/spreadsheetml/2006/main">
  <c r="F70" i="2" l="1"/>
  <c r="F71" i="2" s="1"/>
  <c r="F69" i="2"/>
  <c r="D73" i="2"/>
  <c r="D68" i="2"/>
  <c r="D29" i="2"/>
  <c r="C29" i="2"/>
  <c r="B29" i="2"/>
  <c r="D66" i="2" l="1"/>
  <c r="D21" i="2" l="1"/>
  <c r="D19" i="2"/>
  <c r="D18" i="2"/>
  <c r="C21" i="2"/>
  <c r="C19" i="2"/>
  <c r="C18" i="2"/>
  <c r="B21" i="2"/>
  <c r="B19" i="2"/>
  <c r="B18" i="2"/>
  <c r="F73" i="2" l="1"/>
  <c r="E21" i="2"/>
  <c r="B35" i="2" l="1"/>
  <c r="E35" i="2"/>
  <c r="E36" i="2"/>
  <c r="E37" i="2"/>
  <c r="B38" i="2"/>
  <c r="C38" i="2"/>
  <c r="C39" i="2" s="1"/>
  <c r="D39" i="2"/>
  <c r="C20" i="2" l="1"/>
  <c r="C40" i="2" s="1"/>
  <c r="B39" i="2"/>
  <c r="E39" i="2"/>
  <c r="B20" i="2"/>
  <c r="B40" i="2" s="1"/>
  <c r="D20" i="2"/>
  <c r="D22" i="2" s="1"/>
  <c r="E19" i="2"/>
  <c r="E18" i="2"/>
  <c r="C22" i="2" l="1"/>
  <c r="B22" i="2"/>
  <c r="E20" i="2"/>
  <c r="E22" i="2" l="1"/>
  <c r="D12" i="2" l="1"/>
  <c r="C12" i="2"/>
  <c r="B12" i="2"/>
  <c r="D10" i="2"/>
  <c r="C10" i="2"/>
  <c r="B10" i="2"/>
  <c r="D9" i="2"/>
  <c r="C9" i="2"/>
  <c r="B9" i="2"/>
  <c r="D8" i="2"/>
  <c r="C8" i="2"/>
  <c r="B8" i="2"/>
  <c r="D7" i="2"/>
  <c r="C7" i="2"/>
  <c r="B7" i="2"/>
  <c r="B11" i="2" s="1"/>
  <c r="B13" i="2" s="1"/>
  <c r="E9" i="2" l="1"/>
  <c r="E12" i="2"/>
  <c r="C11" i="2"/>
  <c r="C13" i="2" s="1"/>
  <c r="E8" i="2"/>
  <c r="E10" i="2"/>
  <c r="E7" i="2"/>
  <c r="D11" i="2"/>
  <c r="E11" i="2" l="1"/>
  <c r="D13" i="2"/>
  <c r="E13" i="2" l="1"/>
  <c r="B27" i="2" l="1"/>
  <c r="D28" i="2"/>
  <c r="B30" i="2" l="1"/>
  <c r="D4" i="2"/>
  <c r="C27" i="2"/>
  <c r="C30" i="2" l="1"/>
  <c r="E29" i="2"/>
  <c r="F4" i="2"/>
  <c r="D27" i="2"/>
  <c r="D30" i="2" s="1"/>
  <c r="E27" i="2" l="1"/>
  <c r="E30" i="2" l="1"/>
  <c r="D41" i="2"/>
  <c r="D44" i="2" l="1"/>
  <c r="D69" i="2" s="1"/>
</calcChain>
</file>

<file path=xl/sharedStrings.xml><?xml version="1.0" encoding="utf-8"?>
<sst xmlns="http://schemas.openxmlformats.org/spreadsheetml/2006/main" count="83" uniqueCount="65">
  <si>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</si>
  <si>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</si>
  <si>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</si>
  <si>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</si>
  <si>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</si>
  <si>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</si>
  <si>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</si>
  <si>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</si>
  <si>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</si>
  <si>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</si>
  <si>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</si>
  <si>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</si>
  <si>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</si>
  <si>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</si>
  <si>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</si>
  <si>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</si>
  <si>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</si>
  <si>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</si>
  <si>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 xml:space="preserve">FINANCOVÁNÍ </t>
  </si>
  <si>
    <t xml:space="preserve">• Zapojení zůstatků na bankovních účtech </t>
  </si>
  <si>
    <t xml:space="preserve">• Přijaté úvěry </t>
  </si>
  <si>
    <t xml:space="preserve">• Splátky úvěrů </t>
  </si>
  <si>
    <t>• Nerealizované kurzové rozdíly</t>
  </si>
  <si>
    <t xml:space="preserve">Financování </t>
  </si>
  <si>
    <t xml:space="preserve">Financování celkem </t>
  </si>
  <si>
    <t>b) zůstatek na fondu sociálních potřeb (zapojuje se samostatně - Příloha č. 6)</t>
  </si>
  <si>
    <t>• Kapitálové výdaje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</si>
  <si>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</si>
  <si>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</si>
  <si>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</si>
  <si>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dotace</t>
    </r>
  </si>
  <si>
    <t>FINANCOVÁNÍ</t>
  </si>
  <si>
    <t>Financování</t>
  </si>
  <si>
    <t xml:space="preserve">• Změna stavu krátkodobých prostředků na bankovních účtech </t>
  </si>
  <si>
    <t>• Splátky úvěrů</t>
  </si>
  <si>
    <t>• Operace z peněžních účtů a kurzové rozdíly</t>
  </si>
  <si>
    <t>Financování celkem</t>
  </si>
  <si>
    <t>1. Bilance příjmů a výdajů Olomouckého kraje k 31.12.2014</t>
  </si>
  <si>
    <t>Počáteční zůstatek k 1.1.2014</t>
  </si>
  <si>
    <t>zapojeno do rozpočtu roku 2014</t>
  </si>
  <si>
    <t>Zůstatek na bankovních účtech Olomouckého kraje k 31.12.2014</t>
  </si>
  <si>
    <t>d) zůstatek na účtu pro Evropské programy (ORJ - 50) - zapojeno usnesením Rady Olomouckého kraje ze dne 5.3.2015</t>
  </si>
  <si>
    <t>a) zapojení zůstatku EIB, zůstatku na bankovních účtech a zůstatku z nájemného Středomoravská nemocniční, a.s. ve schváleném rozpočtu Olomouckého kraje na rok 2015, schváleném Zastupitelstvem Olomouckého kraje dne 12.12.2014</t>
  </si>
  <si>
    <t>c) zůstatek na fondu na podporu výstavby a obnovy vodohospodářské infrastruktury na území Olomouckého kraje  - zapojeno usnesením Zastupitelstva Olomouckého kraje 20.2.2015 a zbylá část se zapojuje samostatně - Příloha č. 7)</t>
  </si>
  <si>
    <t>e) zůstatek na účtu pro Evropské programy (ORJ - 52) - zapojeno usnesením Rady Olomouckého kraje ze dne 19.3.2015</t>
  </si>
  <si>
    <t>f) zůstatek na účtu pro Evropské programy (ORJ - 56) - zapojeno usnesením Rady Olomouckého kraje ze dne 15.1.2015</t>
  </si>
  <si>
    <t>g) zůstatek na účtu pro Evropské programy (ORJ - 57) - zapojeno usnesením Rady Olomouckého kraje ze dne 15.1.2015</t>
  </si>
  <si>
    <t>h) zůstatek na účtu pro Evropské programy (ORJ - 58) - zapojeno usnesením Rady Olomouckého kraje ze dne 15.1.2015</t>
  </si>
  <si>
    <t>i) zůstatek na účtu pro Evropské programy (ORJ - 59) - zapojeno usnesením Rady Olomouckého kraje ze dne 5.3.2015, 19.3.2015 a 2.4.2015</t>
  </si>
  <si>
    <t>j) zůstatek na účtu pro Evropské programy (ORJ - 60) - zapojeno usnesením Rady Olomouckého kraje ze dne 15.1.2015</t>
  </si>
  <si>
    <t>k) zůstatek na účtu pro Evropské programy (ORJ - 63) - zapojeno usnesením Rady Olomouckého kraje ze dne 15.1.2014</t>
  </si>
  <si>
    <t>l) zůstatek na účtu pro Evropské programy (ORJ - 64) - zapojeno usnesením Rady Olomouckého kraje ze dne 15.1.2015, 29.1.2015 a 5.3.2015</t>
  </si>
  <si>
    <t>m) zůstatek na účtu pro Evropské programy (ORJ - 66) - zapojeno usnesením Rady Olomouckého kraje ze dne 15.1.2015</t>
  </si>
  <si>
    <t>n) zůstatek na účtu pro Evropské programy (ORJ - 67) - zapojeno usnesením Rady Olomouckého kraje ze dne 15.1.2015</t>
  </si>
  <si>
    <t>o) zůstatek na účtu pro Evropské programy (ORJ - 68) - zapojeno usnesením Rady Olomouckého kraje ze dne 15.1.2015</t>
  </si>
  <si>
    <t>p) zůstatek na účtu pro Evropské programy (ORJ - 69) - zapojeno usnesením Rady Olomouckého kraje ze dne 15.1.2015</t>
  </si>
  <si>
    <t>r) zůstatek na účtu pro Evropské programy (ORJ - 71) - zapojeno usnesením Rady Olomouckého kraje ze dne 15.1.2015</t>
  </si>
  <si>
    <t>s) zůstatek na účtu pro Evropské programy (ORJ - 72) - zapojeno usnesením Rady Olomouckého kraje ze dne 15.1.2015</t>
  </si>
  <si>
    <t>t) zůstatek na účtu pro Evropské programy (ORJ - 73) - zapojeno usnesením Rady Olomouckého kraje ze dne 15.1.2015</t>
  </si>
  <si>
    <t>u) zůstatek na účtu pro Evropské programy (ORJ - 75) - zapojeno usnesením Rady Olomouckého kraje ze dne 29.1.2015</t>
  </si>
  <si>
    <t>v) zůstatek úvěrového rámce poskytnutého Evropskou investiční bankou, který musí být použit na financování projektů Olomouckého kraje a příspěvkových organizací zřizovaných Olomouckým krajem  - zapojeno usnesením Rady Olomouckého kraje ze dne 15.1.2015</t>
  </si>
  <si>
    <t>w) zůstatek projektu " Podpora standardizace orgánu sociálně - právní ochrany na Krajském
 úřadě Olomouckého kraje"  - zapojeno usnesením Rady Olomouckého kraje ze dne 15.1.2015</t>
  </si>
  <si>
    <t>x) zůstatek na dofinancování projektů na ORJ 50 a 52 - zapojeno usnesením Rady Olomouckého kraje ze dne 16.4.2015</t>
  </si>
  <si>
    <t>y) finanční vypořádání se státním rozpočtem - Příloha č. 10</t>
  </si>
  <si>
    <t>Zůstatek bankovních účtů k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</si>
</sst>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Kč&quot;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 CE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2"/>
      <color indexed="10"/>
      <name val="Arial"/>
      <family val="2"/>
      <charset val="238"/>
    </font>
    <font>
      <sz val="13.5"/>
      <name val="Arial"/>
      <family val="2"/>
      <charset val="238"/>
    </font>
    <font>
      <sz val="13.5"/>
      <name val="Arial CE"/>
      <charset val="238"/>
    </font>
    <font>
      <sz val="13.5"/>
      <color indexed="10"/>
      <name val="Arial CE"/>
      <charset val="238"/>
    </font>
    <font>
      <sz val="13.5"/>
      <color indexed="10"/>
      <name val="Arial"/>
      <family val="2"/>
      <charset val="238"/>
    </font>
    <font>
      <b/>
      <sz val="13.5"/>
      <name val="Arial CE"/>
      <charset val="238"/>
    </font>
    <font>
      <b/>
      <sz val="13.5"/>
      <name val="Arial"/>
      <family val="2"/>
      <charset val="238"/>
    </font>
    <font>
      <b/>
      <sz val="13.5"/>
      <color indexed="10"/>
      <name val="Arial CE"/>
      <charset val="238"/>
    </font>
    <font>
      <b/>
      <sz val="13.5"/>
      <color indexed="10"/>
      <name val="Arial"/>
      <family val="2"/>
      <charset val="238"/>
    </font>
    <font>
      <sz val="13.5"/>
      <name val="Arial CE"/>
      <family val="2"/>
      <charset val="238"/>
    </font>
    <font>
      <sz val="13.5"/>
      <color indexed="10"/>
      <name val="Arial CE"/>
      <family val="2"/>
      <charset val="238"/>
    </font>
    <font>
      <b/>
      <sz val="13.5"/>
      <color indexed="10"/>
      <name val="Arial CE"/>
      <family val="2"/>
      <charset val="238"/>
    </font>
    <font>
      <sz val="12"/>
      <color indexed="9"/>
      <name val="Arial CE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sz val="11"/>
      <color rgb="FFFF0000"/>
      <name val="Arial"/>
      <family val="2"/>
      <charset val="238"/>
    </font>
    <font>
      <sz val="13.5"/>
      <color theme="0"/>
      <name val="Arial"/>
      <family val="2"/>
      <charset val="238"/>
    </font>
    <font>
      <b/>
      <sz val="13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3"/>
      <color theme="0"/>
      <name val="Arial"/>
      <family val="2"/>
      <charset val="238"/>
    </font>
    <font>
      <b/>
      <sz val="12"/>
      <color rgb="FFFF0000"/>
      <name val="Arial CE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" fontId="2" fillId="0" borderId="0"/>
  </cellStyleXfs>
  <cellXfs count="184">
    <xf numFmtId="0" fontId="0" fillId="0" borderId="0" xfId="0"/>
    <xf numFmtId="3" fontId="3" fillId="0" borderId="0" xfId="1" applyFont="1"/>
    <xf numFmtId="3" fontId="2" fillId="0" borderId="0" xfId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Fill="1"/>
    <xf numFmtId="4" fontId="15" fillId="0" borderId="0" xfId="1" applyNumberFormat="1" applyFont="1" applyFill="1" applyBorder="1"/>
    <xf numFmtId="3" fontId="15" fillId="0" borderId="0" xfId="1" applyFont="1" applyFill="1" applyBorder="1"/>
    <xf numFmtId="2" fontId="0" fillId="0" borderId="0" xfId="0" applyNumberFormat="1"/>
    <xf numFmtId="0" fontId="16" fillId="0" borderId="0" xfId="0" applyFont="1"/>
    <xf numFmtId="4" fontId="18" fillId="0" borderId="0" xfId="0" applyNumberFormat="1" applyFont="1" applyFill="1" applyBorder="1"/>
    <xf numFmtId="0" fontId="18" fillId="0" borderId="0" xfId="0" applyFont="1" applyFill="1" applyBorder="1"/>
    <xf numFmtId="0" fontId="19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17" fillId="0" borderId="0" xfId="0" applyFont="1" applyFill="1"/>
    <xf numFmtId="164" fontId="4" fillId="0" borderId="1" xfId="0" applyNumberFormat="1" applyFont="1" applyFill="1" applyBorder="1"/>
    <xf numFmtId="3" fontId="9" fillId="0" borderId="2" xfId="0" applyNumberFormat="1" applyFont="1" applyFill="1" applyBorder="1" applyAlignment="1">
      <alignment horizontal="center" vertical="center" wrapText="1"/>
    </xf>
    <xf numFmtId="3" fontId="5" fillId="0" borderId="2" xfId="1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/>
    <xf numFmtId="0" fontId="12" fillId="0" borderId="0" xfId="0" applyFont="1" applyFill="1"/>
    <xf numFmtId="4" fontId="18" fillId="0" borderId="0" xfId="0" applyNumberFormat="1" applyFont="1" applyFill="1"/>
    <xf numFmtId="0" fontId="1" fillId="0" borderId="0" xfId="0" applyFont="1" applyFill="1"/>
    <xf numFmtId="3" fontId="7" fillId="0" borderId="0" xfId="1" applyFont="1" applyFill="1"/>
    <xf numFmtId="3" fontId="2" fillId="0" borderId="0" xfId="1" applyFont="1" applyFill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1" fillId="0" borderId="5" xfId="0" applyFont="1" applyFill="1" applyBorder="1" applyAlignment="1"/>
    <xf numFmtId="164" fontId="10" fillId="0" borderId="6" xfId="0" applyNumberFormat="1" applyFont="1" applyFill="1" applyBorder="1"/>
    <xf numFmtId="3" fontId="20" fillId="0" borderId="0" xfId="0" applyNumberFormat="1" applyFont="1" applyFill="1"/>
    <xf numFmtId="4" fontId="14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/>
    <xf numFmtId="4" fontId="8" fillId="2" borderId="8" xfId="0" applyNumberFormat="1" applyFont="1" applyFill="1" applyBorder="1" applyAlignment="1"/>
    <xf numFmtId="4" fontId="4" fillId="2" borderId="8" xfId="0" applyNumberFormat="1" applyFont="1" applyFill="1" applyBorder="1"/>
    <xf numFmtId="4" fontId="11" fillId="2" borderId="9" xfId="0" applyNumberFormat="1" applyFont="1" applyFill="1" applyBorder="1" applyAlignment="1"/>
    <xf numFmtId="4" fontId="9" fillId="0" borderId="0" xfId="0" applyNumberFormat="1" applyFont="1" applyFill="1" applyBorder="1"/>
    <xf numFmtId="0" fontId="0" fillId="0" borderId="0" xfId="0" applyFill="1" applyBorder="1"/>
    <xf numFmtId="0" fontId="4" fillId="2" borderId="0" xfId="0" applyFont="1" applyFill="1"/>
    <xf numFmtId="4" fontId="41" fillId="0" borderId="0" xfId="0" applyNumberFormat="1" applyFont="1"/>
    <xf numFmtId="0" fontId="41" fillId="0" borderId="0" xfId="0" applyFont="1"/>
    <xf numFmtId="4" fontId="42" fillId="0" borderId="0" xfId="0" applyNumberFormat="1" applyFont="1" applyFill="1" applyBorder="1"/>
    <xf numFmtId="0" fontId="43" fillId="0" borderId="0" xfId="0" applyFont="1" applyFill="1" applyBorder="1"/>
    <xf numFmtId="4" fontId="44" fillId="0" borderId="0" xfId="0" applyNumberFormat="1" applyFont="1" applyFill="1" applyBorder="1"/>
    <xf numFmtId="0" fontId="44" fillId="0" borderId="0" xfId="0" applyFont="1" applyFill="1"/>
    <xf numFmtId="0" fontId="43" fillId="0" borderId="0" xfId="0" applyFont="1" applyFill="1"/>
    <xf numFmtId="4" fontId="40" fillId="0" borderId="0" xfId="0" applyNumberFormat="1" applyFont="1" applyFill="1" applyBorder="1"/>
    <xf numFmtId="0" fontId="4" fillId="0" borderId="0" xfId="0" applyFont="1" applyFill="1"/>
    <xf numFmtId="3" fontId="22" fillId="0" borderId="0" xfId="1" applyFont="1"/>
    <xf numFmtId="3" fontId="6" fillId="0" borderId="0" xfId="1" applyFont="1" applyAlignment="1">
      <alignment horizontal="right"/>
    </xf>
    <xf numFmtId="0" fontId="23" fillId="0" borderId="3" xfId="0" applyFont="1" applyFill="1" applyBorder="1" applyAlignment="1">
      <alignment horizontal="left" vertical="center"/>
    </xf>
    <xf numFmtId="3" fontId="23" fillId="0" borderId="2" xfId="0" applyNumberFormat="1" applyFont="1" applyFill="1" applyBorder="1" applyAlignment="1">
      <alignment horizontal="center" vertical="center" wrapText="1"/>
    </xf>
    <xf numFmtId="3" fontId="24" fillId="0" borderId="2" xfId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/>
    <xf numFmtId="3" fontId="6" fillId="0" borderId="0" xfId="1" applyFont="1" applyFill="1" applyAlignment="1">
      <alignment horizontal="right"/>
    </xf>
    <xf numFmtId="0" fontId="26" fillId="0" borderId="0" xfId="0" applyFont="1" applyFill="1"/>
    <xf numFmtId="3" fontId="28" fillId="0" borderId="7" xfId="1" applyFont="1" applyFill="1" applyBorder="1"/>
    <xf numFmtId="4" fontId="29" fillId="2" borderId="10" xfId="1" applyNumberFormat="1" applyFont="1" applyFill="1" applyBorder="1"/>
    <xf numFmtId="164" fontId="28" fillId="0" borderId="1" xfId="0" applyNumberFormat="1" applyFont="1" applyFill="1" applyBorder="1"/>
    <xf numFmtId="4" fontId="30" fillId="0" borderId="0" xfId="1" applyNumberFormat="1" applyFont="1" applyFill="1" applyBorder="1"/>
    <xf numFmtId="3" fontId="30" fillId="0" borderId="0" xfId="1" applyFont="1" applyFill="1" applyBorder="1"/>
    <xf numFmtId="0" fontId="31" fillId="0" borderId="0" xfId="0" applyFont="1" applyFill="1"/>
    <xf numFmtId="4" fontId="29" fillId="2" borderId="8" xfId="1" applyNumberFormat="1" applyFont="1" applyFill="1" applyBorder="1"/>
    <xf numFmtId="3" fontId="28" fillId="0" borderId="11" xfId="1" applyFont="1" applyFill="1" applyBorder="1"/>
    <xf numFmtId="4" fontId="29" fillId="2" borderId="12" xfId="1" applyNumberFormat="1" applyFont="1" applyFill="1" applyBorder="1"/>
    <xf numFmtId="3" fontId="32" fillId="0" borderId="11" xfId="1" applyFont="1" applyFill="1" applyBorder="1"/>
    <xf numFmtId="4" fontId="32" fillId="2" borderId="12" xfId="1" applyNumberFormat="1" applyFont="1" applyFill="1" applyBorder="1"/>
    <xf numFmtId="164" fontId="33" fillId="0" borderId="6" xfId="0" applyNumberFormat="1" applyFont="1" applyFill="1" applyBorder="1"/>
    <xf numFmtId="4" fontId="34" fillId="0" borderId="0" xfId="1" applyNumberFormat="1" applyFont="1" applyFill="1" applyBorder="1"/>
    <xf numFmtId="3" fontId="34" fillId="0" borderId="0" xfId="1" applyFont="1" applyFill="1" applyBorder="1"/>
    <xf numFmtId="0" fontId="35" fillId="0" borderId="0" xfId="0" applyFont="1" applyFill="1"/>
    <xf numFmtId="1" fontId="36" fillId="0" borderId="13" xfId="1" applyNumberFormat="1" applyFont="1" applyFill="1" applyBorder="1" applyAlignment="1">
      <alignment horizontal="left"/>
    </xf>
    <xf numFmtId="4" fontId="37" fillId="0" borderId="0" xfId="1" applyNumberFormat="1" applyFont="1" applyFill="1" applyBorder="1"/>
    <xf numFmtId="3" fontId="37" fillId="0" borderId="0" xfId="1" applyFont="1" applyFill="1" applyBorder="1"/>
    <xf numFmtId="1" fontId="32" fillId="0" borderId="14" xfId="1" applyNumberFormat="1" applyFont="1" applyFill="1" applyBorder="1" applyAlignment="1">
      <alignment horizontal="left" wrapText="1"/>
    </xf>
    <xf numFmtId="4" fontId="32" fillId="2" borderId="15" xfId="1" applyNumberFormat="1" applyFont="1" applyFill="1" applyBorder="1"/>
    <xf numFmtId="164" fontId="33" fillId="0" borderId="16" xfId="0" applyNumberFormat="1" applyFont="1" applyFill="1" applyBorder="1"/>
    <xf numFmtId="4" fontId="38" fillId="0" borderId="0" xfId="0" applyNumberFormat="1" applyFont="1" applyFill="1" applyBorder="1"/>
    <xf numFmtId="3" fontId="24" fillId="0" borderId="3" xfId="1" applyFont="1" applyFill="1" applyBorder="1"/>
    <xf numFmtId="3" fontId="24" fillId="0" borderId="4" xfId="1" applyFont="1" applyFill="1" applyBorder="1" applyAlignment="1">
      <alignment horizontal="center" vertical="center"/>
    </xf>
    <xf numFmtId="4" fontId="39" fillId="0" borderId="0" xfId="1" applyNumberFormat="1" applyFont="1" applyFill="1" applyBorder="1"/>
    <xf numFmtId="3" fontId="39" fillId="0" borderId="0" xfId="1" applyFont="1" applyFill="1" applyBorder="1"/>
    <xf numFmtId="0" fontId="23" fillId="0" borderId="0" xfId="0" applyFont="1" applyFill="1"/>
    <xf numFmtId="3" fontId="22" fillId="0" borderId="0" xfId="1" applyFont="1" applyFill="1"/>
    <xf numFmtId="0" fontId="28" fillId="0" borderId="7" xfId="0" applyFont="1" applyFill="1" applyBorder="1" applyAlignment="1">
      <alignment wrapText="1"/>
    </xf>
    <xf numFmtId="4" fontId="28" fillId="2" borderId="8" xfId="0" applyNumberFormat="1" applyFont="1" applyFill="1" applyBorder="1" applyAlignment="1">
      <alignment horizontal="right"/>
    </xf>
    <xf numFmtId="4" fontId="31" fillId="0" borderId="0" xfId="0" applyNumberFormat="1" applyFont="1" applyFill="1" applyBorder="1"/>
    <xf numFmtId="0" fontId="35" fillId="0" borderId="0" xfId="0" applyFont="1" applyFill="1" applyBorder="1"/>
    <xf numFmtId="4" fontId="28" fillId="0" borderId="0" xfId="0" applyNumberFormat="1" applyFont="1" applyFill="1" applyBorder="1"/>
    <xf numFmtId="0" fontId="28" fillId="0" borderId="0" xfId="0" applyFont="1" applyFill="1"/>
    <xf numFmtId="0" fontId="28" fillId="0" borderId="7" xfId="0" applyFont="1" applyFill="1" applyBorder="1"/>
    <xf numFmtId="4" fontId="28" fillId="2" borderId="8" xfId="0" applyNumberFormat="1" applyFont="1" applyFill="1" applyBorder="1"/>
    <xf numFmtId="0" fontId="33" fillId="0" borderId="5" xfId="0" applyFont="1" applyFill="1" applyBorder="1" applyAlignment="1"/>
    <xf numFmtId="4" fontId="33" fillId="2" borderId="9" xfId="0" applyNumberFormat="1" applyFont="1" applyFill="1" applyBorder="1" applyAlignment="1"/>
    <xf numFmtId="4" fontId="35" fillId="0" borderId="0" xfId="0" applyNumberFormat="1" applyFont="1" applyFill="1" applyBorder="1"/>
    <xf numFmtId="3" fontId="28" fillId="0" borderId="0" xfId="0" applyNumberFormat="1" applyFont="1" applyFill="1"/>
    <xf numFmtId="3" fontId="35" fillId="0" borderId="0" xfId="0" applyNumberFormat="1" applyFont="1" applyFill="1"/>
    <xf numFmtId="1" fontId="36" fillId="0" borderId="13" xfId="0" applyNumberFormat="1" applyFont="1" applyFill="1" applyBorder="1" applyAlignment="1">
      <alignment horizontal="left"/>
    </xf>
    <xf numFmtId="4" fontId="29" fillId="2" borderId="8" xfId="0" applyNumberFormat="1" applyFont="1" applyFill="1" applyBorder="1"/>
    <xf numFmtId="0" fontId="37" fillId="0" borderId="0" xfId="0" applyFont="1" applyFill="1" applyBorder="1"/>
    <xf numFmtId="0" fontId="37" fillId="0" borderId="0" xfId="0" applyFont="1" applyFill="1"/>
    <xf numFmtId="1" fontId="32" fillId="0" borderId="14" xfId="0" applyNumberFormat="1" applyFont="1" applyFill="1" applyBorder="1" applyAlignment="1">
      <alignment horizontal="left" wrapText="1"/>
    </xf>
    <xf numFmtId="4" fontId="32" fillId="2" borderId="15" xfId="0" applyNumberFormat="1" applyFont="1" applyFill="1" applyBorder="1"/>
    <xf numFmtId="164" fontId="33" fillId="0" borderId="17" xfId="0" applyNumberFormat="1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26" fillId="0" borderId="18" xfId="0" applyFont="1" applyFill="1" applyBorder="1"/>
    <xf numFmtId="0" fontId="26" fillId="2" borderId="18" xfId="0" applyFont="1" applyFill="1" applyBorder="1"/>
    <xf numFmtId="4" fontId="26" fillId="2" borderId="0" xfId="0" applyNumberFormat="1" applyFont="1" applyFill="1"/>
    <xf numFmtId="0" fontId="26" fillId="2" borderId="0" xfId="0" applyFont="1" applyFill="1"/>
    <xf numFmtId="3" fontId="46" fillId="0" borderId="0" xfId="1" applyFont="1"/>
    <xf numFmtId="4" fontId="46" fillId="0" borderId="0" xfId="1" applyNumberFormat="1" applyFont="1" applyFill="1" applyBorder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12" fillId="0" borderId="0" xfId="0" applyFont="1"/>
    <xf numFmtId="164" fontId="28" fillId="0" borderId="1" xfId="0" applyNumberFormat="1" applyFont="1" applyFill="1" applyBorder="1" applyAlignment="1">
      <alignment shrinkToFit="1"/>
    </xf>
    <xf numFmtId="4" fontId="41" fillId="0" borderId="0" xfId="0" applyNumberFormat="1" applyFont="1" applyFill="1"/>
    <xf numFmtId="4" fontId="4" fillId="0" borderId="0" xfId="0" applyNumberFormat="1" applyFont="1" applyFill="1"/>
    <xf numFmtId="0" fontId="1" fillId="0" borderId="0" xfId="0" applyFont="1" applyAlignment="1">
      <alignment horizontal="right"/>
    </xf>
    <xf numFmtId="0" fontId="48" fillId="0" borderId="0" xfId="0" applyFont="1" applyFill="1"/>
    <xf numFmtId="3" fontId="48" fillId="0" borderId="0" xfId="0" applyNumberFormat="1" applyFont="1" applyFill="1"/>
    <xf numFmtId="4" fontId="26" fillId="2" borderId="18" xfId="0" applyNumberFormat="1" applyFont="1" applyFill="1" applyBorder="1"/>
    <xf numFmtId="4" fontId="1" fillId="2" borderId="0" xfId="0" applyNumberFormat="1" applyFont="1" applyFill="1"/>
    <xf numFmtId="4" fontId="49" fillId="0" borderId="0" xfId="0" applyNumberFormat="1" applyFont="1" applyFill="1" applyBorder="1"/>
    <xf numFmtId="0" fontId="50" fillId="0" borderId="0" xfId="0" applyFont="1" applyFill="1" applyBorder="1"/>
    <xf numFmtId="0" fontId="49" fillId="0" borderId="0" xfId="0" applyFont="1" applyFill="1"/>
    <xf numFmtId="4" fontId="43" fillId="0" borderId="0" xfId="0" applyNumberFormat="1" applyFont="1" applyFill="1" applyBorder="1"/>
    <xf numFmtId="3" fontId="43" fillId="0" borderId="0" xfId="0" applyNumberFormat="1" applyFont="1" applyFill="1"/>
    <xf numFmtId="4" fontId="43" fillId="0" borderId="0" xfId="0" applyNumberFormat="1" applyFont="1" applyFill="1"/>
    <xf numFmtId="4" fontId="40" fillId="0" borderId="0" xfId="0" applyNumberFormat="1" applyFont="1" applyFill="1"/>
    <xf numFmtId="0" fontId="40" fillId="0" borderId="0" xfId="0" applyFont="1" applyFill="1"/>
    <xf numFmtId="0" fontId="40" fillId="0" borderId="0" xfId="0" applyFont="1" applyFill="1" applyBorder="1"/>
    <xf numFmtId="4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4" fontId="51" fillId="0" borderId="0" xfId="0" applyNumberFormat="1" applyFont="1" applyFill="1" applyBorder="1"/>
    <xf numFmtId="0" fontId="51" fillId="0" borderId="0" xfId="0" applyFont="1" applyFill="1" applyBorder="1"/>
    <xf numFmtId="3" fontId="44" fillId="0" borderId="0" xfId="0" applyNumberFormat="1" applyFont="1" applyFill="1"/>
    <xf numFmtId="4" fontId="52" fillId="0" borderId="0" xfId="0" applyNumberFormat="1" applyFont="1" applyFill="1" applyBorder="1"/>
    <xf numFmtId="0" fontId="52" fillId="0" borderId="0" xfId="0" applyFont="1" applyFill="1" applyBorder="1"/>
    <xf numFmtId="0" fontId="52" fillId="0" borderId="0" xfId="0" applyFont="1" applyFill="1"/>
    <xf numFmtId="0" fontId="43" fillId="0" borderId="0" xfId="0" applyFont="1"/>
    <xf numFmtId="4" fontId="51" fillId="0" borderId="0" xfId="0" applyNumberFormat="1" applyFont="1"/>
    <xf numFmtId="164" fontId="23" fillId="0" borderId="1" xfId="0" applyNumberFormat="1" applyFont="1" applyFill="1" applyBorder="1" applyAlignment="1">
      <alignment shrinkToFit="1"/>
    </xf>
    <xf numFmtId="3" fontId="47" fillId="3" borderId="0" xfId="1" applyFont="1" applyFill="1"/>
    <xf numFmtId="4" fontId="53" fillId="3" borderId="0" xfId="1" applyNumberFormat="1" applyFont="1" applyFill="1"/>
    <xf numFmtId="4" fontId="2" fillId="3" borderId="0" xfId="1" applyNumberFormat="1" applyFont="1" applyFill="1" applyBorder="1" applyAlignment="1">
      <alignment horizontal="right"/>
    </xf>
    <xf numFmtId="4" fontId="47" fillId="3" borderId="0" xfId="1" applyNumberFormat="1" applyFont="1" applyFill="1"/>
    <xf numFmtId="4" fontId="11" fillId="3" borderId="0" xfId="0" applyNumberFormat="1" applyFont="1" applyFill="1"/>
    <xf numFmtId="0" fontId="48" fillId="0" borderId="0" xfId="0" applyFont="1"/>
    <xf numFmtId="0" fontId="45" fillId="2" borderId="0" xfId="0" applyFont="1" applyFill="1"/>
    <xf numFmtId="4" fontId="41" fillId="2" borderId="0" xfId="0" applyNumberFormat="1" applyFont="1" applyFill="1"/>
    <xf numFmtId="4" fontId="54" fillId="0" borderId="0" xfId="0" applyNumberFormat="1" applyFont="1" applyAlignment="1">
      <alignment horizontal="center"/>
    </xf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right"/>
    </xf>
    <xf numFmtId="165" fontId="41" fillId="0" borderId="0" xfId="0" applyNumberFormat="1" applyFont="1" applyAlignment="1">
      <alignment horizontal="right"/>
    </xf>
    <xf numFmtId="165" fontId="45" fillId="2" borderId="0" xfId="0" applyNumberFormat="1" applyFont="1" applyFill="1" applyAlignment="1"/>
    <xf numFmtId="165" fontId="41" fillId="2" borderId="0" xfId="0" applyNumberFormat="1" applyFont="1" applyFill="1" applyAlignment="1"/>
    <xf numFmtId="165" fontId="26" fillId="2" borderId="18" xfId="0" applyNumberFormat="1" applyFont="1" applyFill="1" applyBorder="1" applyAlignment="1"/>
    <xf numFmtId="165" fontId="25" fillId="2" borderId="18" xfId="0" applyNumberFormat="1" applyFont="1" applyFill="1" applyBorder="1" applyAlignment="1"/>
    <xf numFmtId="165" fontId="4" fillId="2" borderId="19" xfId="0" applyNumberFormat="1" applyFont="1" applyFill="1" applyBorder="1" applyAlignment="1"/>
    <xf numFmtId="165" fontId="10" fillId="2" borderId="0" xfId="0" applyNumberFormat="1" applyFont="1" applyFill="1" applyAlignment="1"/>
    <xf numFmtId="165" fontId="0" fillId="2" borderId="0" xfId="0" applyNumberFormat="1" applyFill="1" applyAlignment="1"/>
    <xf numFmtId="165" fontId="4" fillId="2" borderId="0" xfId="0" applyNumberFormat="1" applyFont="1" applyFill="1" applyAlignment="1"/>
    <xf numFmtId="165" fontId="1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horizontal="justify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%20-%20Z&#225;v&#283;re&#269;n&#253;%20&#250;&#269;et%202014%20-%20P&#345;&#237;loha%20&#269;.%2004%20(Financov&#225;n&#23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.x.%20-%20Z&#225;v&#283;re&#269;n&#253;%20&#250;&#269;et%202014%20-%20P&#345;&#237;loha%20&#269;.%2002%20(prijmy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x.x.%20-%20Z&#225;v&#283;re&#269;n&#253;%20&#250;&#269;et%202014%20-%20P&#345;&#237;loha%20&#269;.%2003%20(v&#253;daje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2011/ROK%205.6.2012/x.%20-%20Z&#225;v&#283;re&#269;n&#253;%20&#250;&#269;et%202011%20-%20P&#345;&#237;loha%20&#269;.%204%20(Financov&#225;n&#2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59">
          <cell r="E59">
            <v>257333000</v>
          </cell>
          <cell r="F59">
            <v>808186809.45000005</v>
          </cell>
          <cell r="G59">
            <v>808186809.45000005</v>
          </cell>
        </row>
        <row r="74">
          <cell r="E74">
            <v>43634000</v>
          </cell>
          <cell r="F74">
            <v>43634000</v>
          </cell>
          <cell r="G74">
            <v>43633565.619999997</v>
          </cell>
        </row>
        <row r="83">
          <cell r="E83">
            <v>66667000</v>
          </cell>
          <cell r="F83">
            <v>66667000</v>
          </cell>
          <cell r="G83">
            <v>66666666.640000001</v>
          </cell>
        </row>
        <row r="93">
          <cell r="E93">
            <v>66667000</v>
          </cell>
          <cell r="F93">
            <v>66667000</v>
          </cell>
          <cell r="G93">
            <v>66666672</v>
          </cell>
        </row>
        <row r="102">
          <cell r="G102">
            <v>8097.77</v>
          </cell>
        </row>
        <row r="112">
          <cell r="G112">
            <v>2232.21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Příjmy"/>
      <sheetName val="List1"/>
    </sheetNames>
    <sheetDataSet>
      <sheetData sheetId="0">
        <row r="24">
          <cell r="H24">
            <v>3196712000</v>
          </cell>
          <cell r="I24">
            <v>3204159330</v>
          </cell>
          <cell r="J24">
            <v>3427194311.0100002</v>
          </cell>
        </row>
        <row r="25">
          <cell r="H25">
            <v>289261000</v>
          </cell>
          <cell r="I25">
            <v>269821808.49000001</v>
          </cell>
          <cell r="J25">
            <v>302195702.36000001</v>
          </cell>
        </row>
        <row r="26">
          <cell r="H26">
            <v>18400000</v>
          </cell>
          <cell r="I26">
            <v>18400000</v>
          </cell>
          <cell r="J26">
            <v>6488943.4000000004</v>
          </cell>
        </row>
        <row r="27">
          <cell r="H27">
            <v>80242000</v>
          </cell>
          <cell r="I27">
            <v>6886771693.8699999</v>
          </cell>
          <cell r="J27">
            <v>7419893028.4499998</v>
          </cell>
        </row>
        <row r="29">
          <cell r="H29">
            <v>6388000</v>
          </cell>
          <cell r="I29">
            <v>6922000</v>
          </cell>
          <cell r="J29">
            <v>741982654.72000003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Odbor celkem"/>
      <sheetName val="01 "/>
      <sheetName val="02"/>
      <sheetName val="03"/>
      <sheetName val="04"/>
      <sheetName val="05"/>
      <sheetName val="06"/>
      <sheetName val="07"/>
      <sheetName val="08"/>
      <sheetName val="OPOK"/>
      <sheetName val="SROP"/>
      <sheetName val="List1"/>
      <sheetName val="09"/>
      <sheetName val="10"/>
      <sheetName val="10 - PO"/>
      <sheetName val="10 - soukr.šk."/>
      <sheetName val="11"/>
      <sheetName val="12"/>
      <sheetName val="13 "/>
      <sheetName val="14"/>
      <sheetName val="15"/>
      <sheetName val="16"/>
      <sheetName val="17"/>
      <sheetName val="17-st. akce"/>
      <sheetName val="18"/>
      <sheetName val="30"/>
      <sheetName val="32 "/>
      <sheetName val="37 "/>
      <sheetName val="38"/>
      <sheetName val="39 "/>
      <sheetName val="41 "/>
      <sheetName val="42 "/>
      <sheetName val="47 "/>
      <sheetName val="48 "/>
      <sheetName val="49 "/>
      <sheetName val="36"/>
      <sheetName val="37"/>
      <sheetName val="50"/>
      <sheetName val=" 52 "/>
      <sheetName val="56"/>
      <sheetName val="57 "/>
      <sheetName val="58  "/>
      <sheetName val="59 "/>
      <sheetName val="60 "/>
      <sheetName val="61  "/>
      <sheetName val="62"/>
      <sheetName val="63"/>
      <sheetName val="64 "/>
      <sheetName val="66  "/>
      <sheetName val="67 "/>
      <sheetName val="68 "/>
      <sheetName val="69 "/>
      <sheetName val="71"/>
      <sheetName val="72"/>
      <sheetName val="73  "/>
      <sheetName val="74 "/>
      <sheetName val="75"/>
      <sheetName val="46"/>
      <sheetName val="F - 99"/>
      <sheetName val="F -199 "/>
      <sheetName val="199"/>
      <sheetName val="99"/>
      <sheetName val="List2"/>
    </sheetNames>
    <sheetDataSet>
      <sheetData sheetId="0"/>
      <sheetData sheetId="1">
        <row r="296">
          <cell r="G296">
            <v>3137362000</v>
          </cell>
          <cell r="H296">
            <v>9408680900.4400043</v>
          </cell>
          <cell r="I296">
            <v>9662056659.3000031</v>
          </cell>
        </row>
        <row r="297">
          <cell r="G297">
            <v>527618000</v>
          </cell>
          <cell r="H297">
            <v>1601690741.3699999</v>
          </cell>
          <cell r="I297">
            <v>1306024177.8700001</v>
          </cell>
        </row>
        <row r="299">
          <cell r="G299">
            <v>6388000</v>
          </cell>
          <cell r="H299">
            <v>6922000</v>
          </cell>
          <cell r="I299">
            <v>741982654.72000015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115">
          <cell r="E115">
            <v>0</v>
          </cell>
          <cell r="F1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showRowColHeaders="0" tabSelected="1" view="pageBreakPreview" zoomScaleNormal="100" zoomScaleSheetLayoutView="100" workbookViewId="0">
      <selection activeCell="G25" sqref="G25"/>
    </sheetView>
  </sheetViews>
  <sheetFormatPr defaultRowHeight="12.75" x14ac:dyDescent="0.2"/>
  <cols>
    <col min="1" max="1" width="42.42578125" customWidth="1"/>
    <col min="2" max="2" width="28.140625" customWidth="1"/>
    <col min="3" max="3" width="27.42578125" customWidth="1"/>
    <col min="4" max="4" width="22.5703125" customWidth="1"/>
    <col min="5" max="5" width="8.7109375" customWidth="1"/>
    <col min="6" max="6" width="21.7109375" style="6" bestFit="1" customWidth="1"/>
    <col min="7" max="7" width="24.85546875" customWidth="1"/>
    <col min="8" max="8" width="24" customWidth="1"/>
    <col min="9" max="9" width="20.140625" customWidth="1"/>
    <col min="10" max="10" width="14.42578125" customWidth="1"/>
  </cols>
  <sheetData>
    <row r="1" spans="1:8" ht="20.25" x14ac:dyDescent="0.3">
      <c r="A1" s="1" t="s">
        <v>37</v>
      </c>
      <c r="B1" s="2"/>
      <c r="C1" s="2"/>
      <c r="D1" s="2"/>
      <c r="E1" s="2"/>
      <c r="F1" s="8"/>
      <c r="G1" s="9"/>
    </row>
    <row r="2" spans="1:8" x14ac:dyDescent="0.2">
      <c r="A2" s="123"/>
      <c r="B2" s="123"/>
      <c r="C2" s="123"/>
      <c r="D2" s="123"/>
      <c r="E2" s="123"/>
      <c r="F2" s="124"/>
      <c r="G2" s="9"/>
    </row>
    <row r="3" spans="1:8" s="4" customFormat="1" ht="15.75" hidden="1" x14ac:dyDescent="0.25">
      <c r="A3" s="159" t="s">
        <v>38</v>
      </c>
      <c r="B3" s="159"/>
      <c r="C3" s="159"/>
      <c r="D3" s="160">
        <v>807894696.70000005</v>
      </c>
      <c r="E3" s="159" t="s">
        <v>13</v>
      </c>
      <c r="F3" s="161"/>
      <c r="G3" s="127"/>
      <c r="H3" s="128"/>
    </row>
    <row r="4" spans="1:8" s="4" customFormat="1" ht="15.75" hidden="1" x14ac:dyDescent="0.25">
      <c r="A4" s="159" t="s">
        <v>39</v>
      </c>
      <c r="B4" s="159"/>
      <c r="C4" s="159"/>
      <c r="D4" s="162">
        <f>SUM('[1]4. Financování '!$F$59)</f>
        <v>808186809.45000005</v>
      </c>
      <c r="E4" s="159" t="s">
        <v>13</v>
      </c>
      <c r="F4" s="163">
        <f>D3-D4</f>
        <v>-292112.75</v>
      </c>
    </row>
    <row r="5" spans="1:8" s="129" customFormat="1" ht="18.75" thickBot="1" x14ac:dyDescent="0.3">
      <c r="A5" s="57" t="s">
        <v>2</v>
      </c>
      <c r="B5" s="125"/>
      <c r="C5" s="126"/>
      <c r="D5" s="125"/>
      <c r="E5" s="58" t="s">
        <v>14</v>
      </c>
      <c r="F5" s="127"/>
      <c r="G5" s="128"/>
    </row>
    <row r="6" spans="1:8" s="95" customFormat="1" ht="16.5" thickTop="1" thickBot="1" x14ac:dyDescent="0.25">
      <c r="A6" s="91" t="s">
        <v>11</v>
      </c>
      <c r="B6" s="60" t="s">
        <v>4</v>
      </c>
      <c r="C6" s="60" t="s">
        <v>5</v>
      </c>
      <c r="D6" s="61" t="s">
        <v>7</v>
      </c>
      <c r="E6" s="92" t="s">
        <v>8</v>
      </c>
      <c r="F6" s="93"/>
      <c r="G6" s="94"/>
    </row>
    <row r="7" spans="1:8" s="74" customFormat="1" ht="18" thickTop="1" x14ac:dyDescent="0.25">
      <c r="A7" s="69" t="s">
        <v>27</v>
      </c>
      <c r="B7" s="70">
        <f>SUM('[2]Rekap '!$H$24)</f>
        <v>3196712000</v>
      </c>
      <c r="C7" s="70">
        <f>SUM('[2]Rekap '!$I$24)</f>
        <v>3204159330</v>
      </c>
      <c r="D7" s="70">
        <f>SUM('[2]Rekap '!$J$24)</f>
        <v>3427194311.0100002</v>
      </c>
      <c r="E7" s="71">
        <f t="shared" ref="E7:E13" si="0">D7/C7*100</f>
        <v>106.96079557972544</v>
      </c>
      <c r="F7" s="72"/>
      <c r="G7" s="73"/>
    </row>
    <row r="8" spans="1:8" s="74" customFormat="1" ht="17.25" x14ac:dyDescent="0.25">
      <c r="A8" s="69" t="s">
        <v>28</v>
      </c>
      <c r="B8" s="75">
        <f>SUM('[2]Rekap '!$H$25)</f>
        <v>289261000</v>
      </c>
      <c r="C8" s="75">
        <f>SUM('[2]Rekap '!$I$25)</f>
        <v>269821808.49000001</v>
      </c>
      <c r="D8" s="75">
        <f>SUM('[2]Rekap '!$J$25)</f>
        <v>302195702.36000001</v>
      </c>
      <c r="E8" s="71">
        <f t="shared" si="0"/>
        <v>111.99824953037472</v>
      </c>
      <c r="F8" s="72"/>
      <c r="G8" s="73"/>
    </row>
    <row r="9" spans="1:8" s="74" customFormat="1" ht="17.25" x14ac:dyDescent="0.25">
      <c r="A9" s="69" t="s">
        <v>29</v>
      </c>
      <c r="B9" s="75">
        <f>SUM('[2]Rekap '!$H$26)</f>
        <v>18400000</v>
      </c>
      <c r="C9" s="75">
        <f>SUM('[2]Rekap '!$I$26)</f>
        <v>18400000</v>
      </c>
      <c r="D9" s="75">
        <f>SUM('[2]Rekap '!$J$26)</f>
        <v>6488943.4000000004</v>
      </c>
      <c r="E9" s="71">
        <f t="shared" si="0"/>
        <v>35.265996739130436</v>
      </c>
      <c r="F9" s="72"/>
      <c r="G9" s="73"/>
    </row>
    <row r="10" spans="1:8" s="74" customFormat="1" ht="17.25" x14ac:dyDescent="0.25">
      <c r="A10" s="76" t="s">
        <v>30</v>
      </c>
      <c r="B10" s="77">
        <f>SUM('[2]Rekap '!$H$27)</f>
        <v>80242000</v>
      </c>
      <c r="C10" s="77">
        <f>SUM('[2]Rekap '!$I$27)</f>
        <v>6886771693.8699999</v>
      </c>
      <c r="D10" s="77">
        <f>SUM('[2]Rekap '!$J$27)</f>
        <v>7419893028.4499998</v>
      </c>
      <c r="E10" s="71">
        <f t="shared" si="0"/>
        <v>107.74123723390655</v>
      </c>
      <c r="F10" s="72"/>
      <c r="G10" s="73"/>
    </row>
    <row r="11" spans="1:8" s="83" customFormat="1" ht="17.25" x14ac:dyDescent="0.25">
      <c r="A11" s="78" t="s">
        <v>12</v>
      </c>
      <c r="B11" s="79">
        <f>B7+B8+B9+B10</f>
        <v>3584615000</v>
      </c>
      <c r="C11" s="79">
        <f>C7+C8+C9+C10</f>
        <v>10379152832.360001</v>
      </c>
      <c r="D11" s="79">
        <f>D7+D8+D9+D10</f>
        <v>11155771985.220001</v>
      </c>
      <c r="E11" s="80">
        <f t="shared" si="0"/>
        <v>107.48249077168097</v>
      </c>
      <c r="F11" s="81"/>
      <c r="G11" s="82"/>
    </row>
    <row r="12" spans="1:8" s="74" customFormat="1" ht="17.25" x14ac:dyDescent="0.25">
      <c r="A12" s="84" t="s">
        <v>9</v>
      </c>
      <c r="B12" s="75">
        <f>SUM('[2]Rekap '!$H$29)</f>
        <v>6388000</v>
      </c>
      <c r="C12" s="75">
        <f>SUM('[2]Rekap '!$I$29)</f>
        <v>6922000</v>
      </c>
      <c r="D12" s="75">
        <f>SUM('[2]Rekap '!$J$29)</f>
        <v>741982654.72000003</v>
      </c>
      <c r="E12" s="130">
        <f t="shared" si="0"/>
        <v>10719.194665125688</v>
      </c>
      <c r="F12" s="85"/>
      <c r="G12" s="86"/>
    </row>
    <row r="13" spans="1:8" s="83" customFormat="1" ht="35.25" thickBot="1" x14ac:dyDescent="0.3">
      <c r="A13" s="87" t="s">
        <v>10</v>
      </c>
      <c r="B13" s="88">
        <f>B11-B12</f>
        <v>3578227000</v>
      </c>
      <c r="C13" s="88">
        <f>C11-C12</f>
        <v>10372230832.360001</v>
      </c>
      <c r="D13" s="88">
        <f>D11-D12</f>
        <v>10413789330.500002</v>
      </c>
      <c r="E13" s="89">
        <f t="shared" si="0"/>
        <v>100.40067077961999</v>
      </c>
      <c r="F13" s="81"/>
      <c r="G13" s="90"/>
    </row>
    <row r="14" spans="1:8" s="15" customFormat="1" ht="13.5" thickTop="1" x14ac:dyDescent="0.2">
      <c r="B14" s="35"/>
      <c r="C14" s="35"/>
      <c r="D14" s="25"/>
      <c r="E14" s="23"/>
      <c r="F14" s="24"/>
    </row>
    <row r="15" spans="1:8" s="15" customFormat="1" x14ac:dyDescent="0.2">
      <c r="B15" s="35"/>
      <c r="C15" s="35"/>
      <c r="D15" s="25"/>
      <c r="E15" s="25"/>
      <c r="F15" s="24"/>
    </row>
    <row r="16" spans="1:8" s="15" customFormat="1" ht="18.75" thickBot="1" x14ac:dyDescent="0.3">
      <c r="A16" s="96" t="s">
        <v>3</v>
      </c>
      <c r="B16" s="36"/>
      <c r="C16" s="37"/>
      <c r="D16" s="132"/>
      <c r="E16" s="67" t="s">
        <v>14</v>
      </c>
      <c r="F16" s="12"/>
      <c r="G16" s="13"/>
    </row>
    <row r="17" spans="1:11" s="66" customFormat="1" ht="16.5" thickTop="1" thickBot="1" x14ac:dyDescent="0.25">
      <c r="A17" s="59" t="s">
        <v>0</v>
      </c>
      <c r="B17" s="60" t="s">
        <v>4</v>
      </c>
      <c r="C17" s="60" t="s">
        <v>5</v>
      </c>
      <c r="D17" s="61" t="s">
        <v>7</v>
      </c>
      <c r="E17" s="62" t="s">
        <v>8</v>
      </c>
      <c r="F17" s="63"/>
      <c r="G17" s="64"/>
      <c r="H17" s="64"/>
      <c r="I17" s="65"/>
      <c r="J17" s="65"/>
      <c r="K17" s="65"/>
    </row>
    <row r="18" spans="1:11" s="74" customFormat="1" ht="18" thickTop="1" x14ac:dyDescent="0.25">
      <c r="A18" s="97" t="s">
        <v>16</v>
      </c>
      <c r="B18" s="98">
        <f>SUM('[3]Odbor celkem'!$G$296)</f>
        <v>3137362000</v>
      </c>
      <c r="C18" s="98">
        <f>SUM('[3]Odbor celkem'!$H$296)</f>
        <v>9408680900.4400043</v>
      </c>
      <c r="D18" s="98">
        <f>SUM('[3]Odbor celkem'!$I$296)</f>
        <v>9662056659.3000031</v>
      </c>
      <c r="E18" s="71">
        <f t="shared" ref="E18:E22" si="1">D18/C18*100</f>
        <v>102.69299981093152</v>
      </c>
      <c r="F18" s="99"/>
      <c r="G18" s="100"/>
      <c r="H18" s="101"/>
      <c r="I18" s="102"/>
      <c r="J18" s="83"/>
      <c r="K18" s="83"/>
    </row>
    <row r="19" spans="1:11" s="74" customFormat="1" ht="17.25" x14ac:dyDescent="0.25">
      <c r="A19" s="103" t="s">
        <v>26</v>
      </c>
      <c r="B19" s="104">
        <f>SUM('[3]Odbor celkem'!$G$297)</f>
        <v>527618000</v>
      </c>
      <c r="C19" s="104">
        <f>SUM('[3]Odbor celkem'!$H$297)</f>
        <v>1601690741.3699999</v>
      </c>
      <c r="D19" s="104">
        <f>SUM('[3]Odbor celkem'!$I$297)</f>
        <v>1306024177.8700001</v>
      </c>
      <c r="E19" s="71">
        <f t="shared" si="1"/>
        <v>81.540346343820246</v>
      </c>
      <c r="F19" s="99"/>
      <c r="G19" s="100"/>
      <c r="H19" s="101"/>
      <c r="I19" s="102"/>
      <c r="J19" s="83"/>
      <c r="K19" s="83"/>
    </row>
    <row r="20" spans="1:11" s="83" customFormat="1" ht="17.25" x14ac:dyDescent="0.25">
      <c r="A20" s="105" t="s">
        <v>1</v>
      </c>
      <c r="B20" s="106">
        <f>SUM(B18:B19)</f>
        <v>3664980000</v>
      </c>
      <c r="C20" s="106">
        <f>SUM(C18:C19)</f>
        <v>11010371641.810005</v>
      </c>
      <c r="D20" s="106">
        <f>SUM(D18:D19)</f>
        <v>10968080837.170004</v>
      </c>
      <c r="E20" s="80">
        <f t="shared" si="1"/>
        <v>99.615900298229633</v>
      </c>
      <c r="F20" s="107"/>
      <c r="G20" s="100"/>
      <c r="H20" s="101"/>
      <c r="I20" s="108"/>
      <c r="J20" s="109"/>
      <c r="K20" s="109"/>
    </row>
    <row r="21" spans="1:11" s="74" customFormat="1" ht="17.25" x14ac:dyDescent="0.25">
      <c r="A21" s="110" t="s">
        <v>9</v>
      </c>
      <c r="B21" s="111">
        <f>SUM('[3]Odbor celkem'!$G$299)</f>
        <v>6388000</v>
      </c>
      <c r="C21" s="111">
        <f>SUM('[3]Odbor celkem'!$H$299)</f>
        <v>6922000</v>
      </c>
      <c r="D21" s="111">
        <f>SUM('[3]Odbor celkem'!$I$299)</f>
        <v>741982654.72000015</v>
      </c>
      <c r="E21" s="158">
        <f>D21/C21*100</f>
        <v>10719.194665125688</v>
      </c>
      <c r="F21" s="85"/>
      <c r="G21" s="112"/>
      <c r="H21" s="112"/>
      <c r="I21" s="113"/>
      <c r="J21" s="113"/>
      <c r="K21" s="113"/>
    </row>
    <row r="22" spans="1:11" s="83" customFormat="1" ht="35.25" thickBot="1" x14ac:dyDescent="0.3">
      <c r="A22" s="114" t="s">
        <v>6</v>
      </c>
      <c r="B22" s="115">
        <f>B20-B21</f>
        <v>3658592000</v>
      </c>
      <c r="C22" s="115">
        <f>C20-C21</f>
        <v>11003449641.810005</v>
      </c>
      <c r="D22" s="115">
        <f>D20-D21</f>
        <v>10226098182.450005</v>
      </c>
      <c r="E22" s="116">
        <f t="shared" si="1"/>
        <v>92.935384041689218</v>
      </c>
      <c r="F22" s="90"/>
      <c r="G22" s="90"/>
      <c r="H22" s="117"/>
      <c r="I22" s="118"/>
      <c r="J22" s="118"/>
      <c r="K22" s="118"/>
    </row>
    <row r="23" spans="1:11" s="21" customFormat="1" ht="15" thickTop="1" x14ac:dyDescent="0.2">
      <c r="A23" s="56"/>
      <c r="B23" s="56"/>
      <c r="C23" s="56"/>
      <c r="D23" s="56"/>
      <c r="E23" s="56"/>
      <c r="F23" s="7"/>
      <c r="H23" s="46"/>
    </row>
    <row r="24" spans="1:11" s="21" customFormat="1" ht="14.25" x14ac:dyDescent="0.2">
      <c r="A24" s="56"/>
      <c r="B24" s="56"/>
      <c r="C24" s="56"/>
      <c r="D24" s="56"/>
      <c r="E24" s="56"/>
      <c r="F24" s="7"/>
      <c r="H24" s="46"/>
    </row>
    <row r="25" spans="1:11" s="15" customFormat="1" ht="18.75" thickBot="1" x14ac:dyDescent="0.3">
      <c r="A25" s="96" t="s">
        <v>31</v>
      </c>
      <c r="B25" s="36"/>
      <c r="C25" s="37"/>
      <c r="D25" s="132"/>
      <c r="E25" s="67" t="s">
        <v>14</v>
      </c>
      <c r="F25" s="12"/>
      <c r="G25" s="13"/>
    </row>
    <row r="26" spans="1:11" s="66" customFormat="1" ht="16.5" thickTop="1" thickBot="1" x14ac:dyDescent="0.25">
      <c r="A26" s="59" t="s">
        <v>32</v>
      </c>
      <c r="B26" s="60" t="s">
        <v>4</v>
      </c>
      <c r="C26" s="60" t="s">
        <v>5</v>
      </c>
      <c r="D26" s="61" t="s">
        <v>7</v>
      </c>
      <c r="E26" s="62" t="s">
        <v>8</v>
      </c>
      <c r="F26" s="63"/>
      <c r="G26" s="64"/>
      <c r="H26" s="64"/>
      <c r="I26" s="65"/>
      <c r="J26" s="65"/>
      <c r="K26" s="65"/>
    </row>
    <row r="27" spans="1:11" s="74" customFormat="1" ht="35.25" thickTop="1" x14ac:dyDescent="0.25">
      <c r="A27" s="97" t="s">
        <v>33</v>
      </c>
      <c r="B27" s="98">
        <f>SUM('[1]4. Financování '!$E$59)</f>
        <v>257333000</v>
      </c>
      <c r="C27" s="98">
        <f>SUM('[1]4. Financování '!$F$59)</f>
        <v>808186809.45000005</v>
      </c>
      <c r="D27" s="98">
        <f>SUM('[1]4. Financování '!$G$59)</f>
        <v>808186809.45000005</v>
      </c>
      <c r="E27" s="71">
        <f t="shared" ref="E27:E30" si="2">D27/C27*100</f>
        <v>100</v>
      </c>
      <c r="F27" s="138"/>
      <c r="G27" s="139"/>
      <c r="H27" s="138"/>
      <c r="I27" s="140"/>
      <c r="J27" s="83"/>
      <c r="K27" s="83"/>
    </row>
    <row r="28" spans="1:11" s="74" customFormat="1" ht="34.5" x14ac:dyDescent="0.25">
      <c r="A28" s="97" t="s">
        <v>35</v>
      </c>
      <c r="B28" s="98"/>
      <c r="C28" s="98"/>
      <c r="D28" s="98">
        <f>SUM('[1]4. Financování '!$G$112)+'[1]4. Financování '!$G$102</f>
        <v>10329.98</v>
      </c>
      <c r="E28" s="71"/>
      <c r="F28" s="138"/>
      <c r="G28" s="139"/>
      <c r="H28" s="138"/>
      <c r="I28" s="140"/>
      <c r="J28" s="83"/>
      <c r="K28" s="83"/>
    </row>
    <row r="29" spans="1:11" s="74" customFormat="1" ht="17.25" x14ac:dyDescent="0.25">
      <c r="A29" s="103" t="s">
        <v>34</v>
      </c>
      <c r="B29" s="104">
        <f>-SUM('[1]4. Financování '!$E$93+'[1]4. Financování '!$E$83+'[1]4. Financování '!$E$74)</f>
        <v>-176968000</v>
      </c>
      <c r="C29" s="104">
        <f>-SUM('[1]4. Financování '!$F$93+'[1]4. Financování '!$F$83+'[1]4. Financování '!$F$74)</f>
        <v>-176968000</v>
      </c>
      <c r="D29" s="104">
        <f>-(SUM('[1]4. Financování '!$G$93)+'[1]4. Financování '!$G$83+'[1]4. Financování '!$G$74)</f>
        <v>-176966904.25999999</v>
      </c>
      <c r="E29" s="71">
        <f t="shared" si="2"/>
        <v>99.999380825912027</v>
      </c>
      <c r="F29" s="141"/>
      <c r="G29" s="141"/>
      <c r="H29" s="141"/>
      <c r="I29" s="141"/>
      <c r="J29" s="134"/>
      <c r="K29" s="83"/>
    </row>
    <row r="30" spans="1:11" s="83" customFormat="1" ht="17.25" x14ac:dyDescent="0.25">
      <c r="A30" s="105" t="s">
        <v>36</v>
      </c>
      <c r="B30" s="106">
        <f>SUM(B27:B29)</f>
        <v>80365000</v>
      </c>
      <c r="C30" s="106">
        <f>SUM(C27,C28:C29)</f>
        <v>631218809.45000005</v>
      </c>
      <c r="D30" s="106">
        <f>D27+D28+D29</f>
        <v>631230235.17000008</v>
      </c>
      <c r="E30" s="80">
        <f t="shared" si="2"/>
        <v>100.00181010448816</v>
      </c>
      <c r="F30" s="141"/>
      <c r="G30" s="141"/>
      <c r="H30" s="141"/>
      <c r="I30" s="142"/>
      <c r="J30" s="135"/>
      <c r="K30" s="109"/>
    </row>
    <row r="31" spans="1:11" s="21" customFormat="1" ht="15" x14ac:dyDescent="0.25">
      <c r="A31" s="56"/>
      <c r="B31" s="56"/>
      <c r="C31" s="56"/>
      <c r="D31" s="56"/>
      <c r="E31" s="56"/>
      <c r="F31" s="143"/>
      <c r="G31" s="143"/>
      <c r="H31" s="143"/>
      <c r="I31" s="54"/>
      <c r="J31" s="134"/>
    </row>
    <row r="32" spans="1:11" s="21" customFormat="1" x14ac:dyDescent="0.2">
      <c r="F32" s="144"/>
      <c r="G32" s="145"/>
      <c r="H32" s="55"/>
      <c r="I32" s="145"/>
    </row>
    <row r="33" spans="1:11" s="15" customFormat="1" ht="15.75" hidden="1" thickBot="1" x14ac:dyDescent="0.3">
      <c r="A33" s="26" t="s">
        <v>18</v>
      </c>
      <c r="B33" s="36"/>
      <c r="C33" s="37"/>
      <c r="D33" s="37"/>
      <c r="E33" s="27" t="s">
        <v>14</v>
      </c>
      <c r="F33" s="55"/>
      <c r="G33" s="146"/>
      <c r="H33" s="146"/>
      <c r="I33" s="145"/>
    </row>
    <row r="34" spans="1:11" s="15" customFormat="1" ht="14.25" hidden="1" thickTop="1" thickBot="1" x14ac:dyDescent="0.25">
      <c r="A34" s="28" t="s">
        <v>23</v>
      </c>
      <c r="B34" s="19" t="s">
        <v>4</v>
      </c>
      <c r="C34" s="19" t="s">
        <v>5</v>
      </c>
      <c r="D34" s="20" t="s">
        <v>7</v>
      </c>
      <c r="E34" s="29" t="s">
        <v>8</v>
      </c>
      <c r="F34" s="147"/>
      <c r="G34" s="148"/>
      <c r="H34" s="148"/>
      <c r="I34" s="149"/>
      <c r="J34" s="30"/>
      <c r="K34" s="30"/>
    </row>
    <row r="35" spans="1:11" s="17" customFormat="1" ht="15.75" hidden="1" thickTop="1" x14ac:dyDescent="0.25">
      <c r="A35" s="38" t="s">
        <v>19</v>
      </c>
      <c r="B35" s="40">
        <f>SUM('[4]4. Financování '!$E$46)</f>
        <v>0</v>
      </c>
      <c r="C35" s="41">
        <v>656923546.65999997</v>
      </c>
      <c r="D35" s="42">
        <v>656923546.65999997</v>
      </c>
      <c r="E35" s="18">
        <f>D35/C35*100</f>
        <v>100</v>
      </c>
      <c r="F35" s="50"/>
      <c r="G35" s="51"/>
      <c r="H35" s="52"/>
      <c r="I35" s="53"/>
      <c r="J35" s="54"/>
      <c r="K35" s="16"/>
    </row>
    <row r="36" spans="1:11" s="17" customFormat="1" ht="15" hidden="1" x14ac:dyDescent="0.25">
      <c r="A36" s="38" t="s">
        <v>20</v>
      </c>
      <c r="B36" s="40">
        <v>774593000</v>
      </c>
      <c r="C36" s="41">
        <v>792233935.77999997</v>
      </c>
      <c r="D36" s="42">
        <v>792220756.84000003</v>
      </c>
      <c r="E36" s="18">
        <f>D36/C36*100</f>
        <v>99.998336483782793</v>
      </c>
      <c r="F36" s="50"/>
      <c r="G36" s="51"/>
      <c r="H36" s="52"/>
      <c r="I36" s="52"/>
      <c r="J36" s="52"/>
      <c r="K36" s="45"/>
    </row>
    <row r="37" spans="1:11" s="15" customFormat="1" ht="15" hidden="1" x14ac:dyDescent="0.25">
      <c r="A37" s="39" t="s">
        <v>21</v>
      </c>
      <c r="B37" s="43">
        <v>-35971000</v>
      </c>
      <c r="C37" s="43">
        <v>-35971000</v>
      </c>
      <c r="D37" s="43">
        <v>-35969938.850000001</v>
      </c>
      <c r="E37" s="18">
        <f>D37/C37*100</f>
        <v>99.997049984709903</v>
      </c>
      <c r="F37" s="55"/>
      <c r="G37" s="51"/>
      <c r="H37" s="52"/>
      <c r="I37" s="52"/>
      <c r="J37" s="52"/>
      <c r="K37" s="14"/>
    </row>
    <row r="38" spans="1:11" s="15" customFormat="1" ht="15" hidden="1" x14ac:dyDescent="0.25">
      <c r="A38" s="39" t="s">
        <v>22</v>
      </c>
      <c r="B38" s="43">
        <f>SUM('[4]4. Financování '!$E$115)</f>
        <v>0</v>
      </c>
      <c r="C38" s="43">
        <f>SUM('[4]4. Financování '!$F$115)</f>
        <v>0</v>
      </c>
      <c r="D38" s="43">
        <v>-56.26</v>
      </c>
      <c r="E38" s="18"/>
      <c r="F38" s="55"/>
      <c r="G38" s="51"/>
      <c r="H38" s="52"/>
      <c r="I38" s="53"/>
      <c r="J38" s="54"/>
      <c r="K38" s="14"/>
    </row>
    <row r="39" spans="1:11" s="22" customFormat="1" ht="15.75" hidden="1" x14ac:dyDescent="0.25">
      <c r="A39" s="31" t="s">
        <v>24</v>
      </c>
      <c r="B39" s="44">
        <f>SUM(B35:B38)</f>
        <v>738622000</v>
      </c>
      <c r="C39" s="44">
        <f>SUM(C35:C38)</f>
        <v>1413186482.4400001</v>
      </c>
      <c r="D39" s="44">
        <f>SUM(D35:D38)</f>
        <v>1413174308.3900001</v>
      </c>
      <c r="E39" s="32">
        <f>D39/C39*100</f>
        <v>99.99913853902855</v>
      </c>
      <c r="F39" s="150"/>
      <c r="G39" s="151"/>
      <c r="H39" s="52"/>
      <c r="I39" s="152"/>
      <c r="J39" s="33"/>
      <c r="K39" s="33"/>
    </row>
    <row r="40" spans="1:11" s="21" customFormat="1" x14ac:dyDescent="0.2">
      <c r="B40" s="34">
        <f>B20-B21</f>
        <v>3658592000</v>
      </c>
      <c r="C40" s="34">
        <f>C20-C21</f>
        <v>11003449641.810005</v>
      </c>
      <c r="F40" s="55"/>
      <c r="G40" s="146"/>
      <c r="H40" s="55"/>
      <c r="I40" s="145"/>
    </row>
    <row r="41" spans="1:11" s="68" customFormat="1" ht="17.25" thickBot="1" x14ac:dyDescent="0.3">
      <c r="A41" s="119" t="s">
        <v>40</v>
      </c>
      <c r="B41" s="119"/>
      <c r="C41" s="119"/>
      <c r="D41" s="136">
        <f>D3-D4+D13-D22+D30</f>
        <v>818629270.46999741</v>
      </c>
      <c r="E41" s="119" t="s">
        <v>13</v>
      </c>
      <c r="F41" s="131">
        <v>818629270.47000003</v>
      </c>
      <c r="G41" s="154"/>
      <c r="H41" s="153"/>
      <c r="I41" s="155"/>
    </row>
    <row r="42" spans="1:11" s="3" customFormat="1" ht="16.5" thickTop="1" x14ac:dyDescent="0.25">
      <c r="A42" s="11" t="s">
        <v>15</v>
      </c>
      <c r="D42" s="5"/>
      <c r="E42" s="4"/>
      <c r="F42" s="150"/>
      <c r="G42" s="51"/>
      <c r="H42" s="156"/>
      <c r="I42" s="156"/>
    </row>
    <row r="43" spans="1:11" s="3" customFormat="1" ht="15.75" x14ac:dyDescent="0.25">
      <c r="D43" s="5"/>
      <c r="E43" s="4"/>
      <c r="F43" s="150"/>
      <c r="G43" s="51"/>
      <c r="H43" s="156"/>
      <c r="I43" s="156"/>
    </row>
    <row r="44" spans="1:11" s="3" customFormat="1" ht="15" x14ac:dyDescent="0.25">
      <c r="A44" s="3" t="s">
        <v>17</v>
      </c>
      <c r="D44" s="176">
        <f>SUM(D41)</f>
        <v>818629270.46999741</v>
      </c>
      <c r="E44" s="177"/>
      <c r="F44" s="157"/>
      <c r="G44" s="156"/>
      <c r="H44" s="156"/>
      <c r="I44" s="156"/>
    </row>
    <row r="45" spans="1:11" s="164" customFormat="1" ht="46.5" customHeight="1" x14ac:dyDescent="0.25">
      <c r="A45" s="181" t="s">
        <v>42</v>
      </c>
      <c r="B45" s="182"/>
      <c r="C45" s="182"/>
      <c r="D45" s="178">
        <v>-307323000</v>
      </c>
      <c r="E45" s="179"/>
      <c r="F45" s="167"/>
    </row>
    <row r="46" spans="1:11" s="165" customFormat="1" ht="16.5" customHeight="1" x14ac:dyDescent="0.2">
      <c r="A46" s="47" t="s">
        <v>25</v>
      </c>
      <c r="B46" s="47"/>
      <c r="C46" s="47"/>
      <c r="D46" s="178">
        <v>-1359711.92</v>
      </c>
      <c r="E46" s="179"/>
      <c r="F46" s="166"/>
    </row>
    <row r="47" spans="1:11" s="165" customFormat="1" ht="42.75" customHeight="1" x14ac:dyDescent="0.2">
      <c r="A47" s="180" t="s">
        <v>43</v>
      </c>
      <c r="B47" s="180"/>
      <c r="C47" s="180"/>
      <c r="D47" s="178">
        <v>-26591113.559999999</v>
      </c>
      <c r="E47" s="179"/>
      <c r="F47" s="166"/>
    </row>
    <row r="48" spans="1:11" s="165" customFormat="1" ht="27.75" customHeight="1" x14ac:dyDescent="0.2">
      <c r="A48" s="168" t="s">
        <v>41</v>
      </c>
      <c r="B48" s="168"/>
      <c r="C48" s="168"/>
      <c r="D48" s="178">
        <v>-11191136.210000001</v>
      </c>
      <c r="E48" s="178"/>
      <c r="F48" s="166"/>
    </row>
    <row r="49" spans="1:6" s="165" customFormat="1" ht="27.75" customHeight="1" x14ac:dyDescent="0.2">
      <c r="A49" s="168" t="s">
        <v>44</v>
      </c>
      <c r="B49" s="168"/>
      <c r="C49" s="168"/>
      <c r="D49" s="178">
        <v>-21603762.800000001</v>
      </c>
      <c r="E49" s="178"/>
      <c r="F49" s="166"/>
    </row>
    <row r="50" spans="1:6" s="165" customFormat="1" ht="27.75" customHeight="1" x14ac:dyDescent="0.2">
      <c r="A50" s="168" t="s">
        <v>45</v>
      </c>
      <c r="B50" s="168"/>
      <c r="C50" s="168"/>
      <c r="D50" s="178">
        <v>-13554245.630000001</v>
      </c>
      <c r="E50" s="178"/>
      <c r="F50" s="166"/>
    </row>
    <row r="51" spans="1:6" s="165" customFormat="1" ht="28.5" customHeight="1" x14ac:dyDescent="0.2">
      <c r="A51" s="168" t="s">
        <v>46</v>
      </c>
      <c r="B51" s="168"/>
      <c r="C51" s="168"/>
      <c r="D51" s="178">
        <v>-6951986.96</v>
      </c>
      <c r="E51" s="178"/>
      <c r="F51" s="166"/>
    </row>
    <row r="52" spans="1:6" s="165" customFormat="1" ht="28.5" customHeight="1" x14ac:dyDescent="0.2">
      <c r="A52" s="168" t="s">
        <v>47</v>
      </c>
      <c r="B52" s="168"/>
      <c r="C52" s="168"/>
      <c r="D52" s="178">
        <v>-12728224.74</v>
      </c>
      <c r="E52" s="178"/>
      <c r="F52" s="166"/>
    </row>
    <row r="53" spans="1:6" s="165" customFormat="1" ht="29.25" customHeight="1" x14ac:dyDescent="0.2">
      <c r="A53" s="168" t="s">
        <v>48</v>
      </c>
      <c r="B53" s="168"/>
      <c r="C53" s="168"/>
      <c r="D53" s="178">
        <v>-6420957.7300000004</v>
      </c>
      <c r="E53" s="178"/>
      <c r="F53" s="166"/>
    </row>
    <row r="54" spans="1:6" s="165" customFormat="1" ht="29.25" customHeight="1" x14ac:dyDescent="0.2">
      <c r="A54" s="168" t="s">
        <v>49</v>
      </c>
      <c r="B54" s="168"/>
      <c r="C54" s="168"/>
      <c r="D54" s="178">
        <v>-12556842.65</v>
      </c>
      <c r="E54" s="178"/>
      <c r="F54" s="166"/>
    </row>
    <row r="55" spans="1:6" s="165" customFormat="1" ht="27.75" customHeight="1" x14ac:dyDescent="0.2">
      <c r="A55" s="168" t="s">
        <v>50</v>
      </c>
      <c r="B55" s="168"/>
      <c r="C55" s="168"/>
      <c r="D55" s="178">
        <v>-30394499.829999998</v>
      </c>
      <c r="E55" s="178"/>
      <c r="F55" s="166"/>
    </row>
    <row r="56" spans="1:6" s="47" customFormat="1" ht="26.25" customHeight="1" x14ac:dyDescent="0.2">
      <c r="A56" s="168" t="s">
        <v>51</v>
      </c>
      <c r="B56" s="168"/>
      <c r="C56" s="168"/>
      <c r="D56" s="169">
        <v>-4465684.8499999996</v>
      </c>
      <c r="E56" s="169"/>
      <c r="F56" s="137"/>
    </row>
    <row r="57" spans="1:6" s="47" customFormat="1" ht="26.25" customHeight="1" x14ac:dyDescent="0.2">
      <c r="A57" s="168" t="s">
        <v>52</v>
      </c>
      <c r="B57" s="168"/>
      <c r="C57" s="168"/>
      <c r="D57" s="169">
        <v>-19006133.629999999</v>
      </c>
      <c r="E57" s="169"/>
      <c r="F57" s="137"/>
    </row>
    <row r="58" spans="1:6" s="47" customFormat="1" ht="26.25" customHeight="1" x14ac:dyDescent="0.2">
      <c r="A58" s="168" t="s">
        <v>53</v>
      </c>
      <c r="B58" s="168"/>
      <c r="C58" s="168"/>
      <c r="D58" s="169">
        <v>-6418499.6900000004</v>
      </c>
      <c r="E58" s="169"/>
      <c r="F58" s="137"/>
    </row>
    <row r="59" spans="1:6" s="47" customFormat="1" ht="26.25" customHeight="1" x14ac:dyDescent="0.2">
      <c r="A59" s="168" t="s">
        <v>54</v>
      </c>
      <c r="B59" s="168"/>
      <c r="C59" s="168"/>
      <c r="D59" s="169">
        <v>-5163770.43</v>
      </c>
      <c r="E59" s="169"/>
      <c r="F59" s="137"/>
    </row>
    <row r="60" spans="1:6" s="165" customFormat="1" ht="26.25" customHeight="1" x14ac:dyDescent="0.2">
      <c r="A60" s="168" t="s">
        <v>55</v>
      </c>
      <c r="B60" s="168"/>
      <c r="C60" s="168"/>
      <c r="D60" s="169">
        <v>-290674.48</v>
      </c>
      <c r="E60" s="169"/>
      <c r="F60" s="166"/>
    </row>
    <row r="61" spans="1:6" s="165" customFormat="1" ht="26.25" customHeight="1" x14ac:dyDescent="0.2">
      <c r="A61" s="168" t="s">
        <v>56</v>
      </c>
      <c r="B61" s="168"/>
      <c r="C61" s="168"/>
      <c r="D61" s="169">
        <v>-3036519.74</v>
      </c>
      <c r="E61" s="169"/>
      <c r="F61" s="166"/>
    </row>
    <row r="62" spans="1:6" s="165" customFormat="1" ht="26.25" customHeight="1" x14ac:dyDescent="0.2">
      <c r="A62" s="168" t="s">
        <v>57</v>
      </c>
      <c r="B62" s="168"/>
      <c r="C62" s="168"/>
      <c r="D62" s="169">
        <v>-100023.98</v>
      </c>
      <c r="E62" s="169"/>
      <c r="F62" s="166"/>
    </row>
    <row r="63" spans="1:6" s="165" customFormat="1" ht="26.25" customHeight="1" x14ac:dyDescent="0.2">
      <c r="A63" s="168" t="s">
        <v>58</v>
      </c>
      <c r="B63" s="168"/>
      <c r="C63" s="168"/>
      <c r="D63" s="169">
        <v>-90951.29</v>
      </c>
      <c r="E63" s="169"/>
      <c r="F63" s="166"/>
    </row>
    <row r="64" spans="1:6" s="165" customFormat="1" ht="26.25" customHeight="1" x14ac:dyDescent="0.2">
      <c r="A64" s="168" t="s">
        <v>59</v>
      </c>
      <c r="B64" s="168"/>
      <c r="C64" s="168"/>
      <c r="D64" s="169">
        <v>-6038366.8899999997</v>
      </c>
      <c r="E64" s="169"/>
      <c r="F64" s="166"/>
    </row>
    <row r="65" spans="1:6" s="165" customFormat="1" ht="43.5" customHeight="1" x14ac:dyDescent="0.2">
      <c r="A65" s="183" t="s">
        <v>60</v>
      </c>
      <c r="B65" s="183"/>
      <c r="C65" s="183"/>
      <c r="D65" s="178">
        <v>-46317777.5</v>
      </c>
      <c r="E65" s="179"/>
    </row>
    <row r="66" spans="1:6" s="165" customFormat="1" ht="26.25" customHeight="1" x14ac:dyDescent="0.2">
      <c r="A66" s="168" t="s">
        <v>61</v>
      </c>
      <c r="B66" s="168"/>
      <c r="C66" s="168"/>
      <c r="D66" s="169">
        <f>-242981.89-16800</f>
        <v>-259781.89</v>
      </c>
      <c r="E66" s="169"/>
      <c r="F66" s="166"/>
    </row>
    <row r="67" spans="1:6" s="165" customFormat="1" ht="26.25" customHeight="1" x14ac:dyDescent="0.2">
      <c r="A67" s="168" t="s">
        <v>62</v>
      </c>
      <c r="B67" s="168"/>
      <c r="C67" s="168"/>
      <c r="D67" s="169">
        <v>-394710.64</v>
      </c>
      <c r="E67" s="169"/>
      <c r="F67" s="166"/>
    </row>
    <row r="68" spans="1:6" s="47" customFormat="1" ht="14.25" x14ac:dyDescent="0.2">
      <c r="A68" s="47" t="s">
        <v>63</v>
      </c>
      <c r="D68" s="175">
        <f>-2343213.52-164089.16-43085</f>
        <v>-2550387.6800000002</v>
      </c>
      <c r="E68" s="175"/>
      <c r="F68" s="137"/>
    </row>
    <row r="69" spans="1:6" s="122" customFormat="1" ht="22.5" customHeight="1" thickBot="1" x14ac:dyDescent="0.3">
      <c r="A69" s="120" t="s">
        <v>64</v>
      </c>
      <c r="B69" s="120"/>
      <c r="C69" s="120"/>
      <c r="D69" s="173">
        <f>SUM(D44:E68)</f>
        <v>273820505.74999738</v>
      </c>
      <c r="E69" s="174"/>
      <c r="F69" s="121">
        <f>SUM(D45:E68)</f>
        <v>-544808764.71999991</v>
      </c>
    </row>
    <row r="70" spans="1:6" ht="15" thickTop="1" x14ac:dyDescent="0.2">
      <c r="D70" s="171"/>
      <c r="E70" s="172"/>
      <c r="F70" s="48">
        <f>-SUM(D46:E47)</f>
        <v>27950825.479999997</v>
      </c>
    </row>
    <row r="71" spans="1:6" ht="14.25" x14ac:dyDescent="0.2">
      <c r="C71" s="133"/>
      <c r="D71" s="171"/>
      <c r="E71" s="172"/>
      <c r="F71" s="48">
        <f>SUM(F69:F70)</f>
        <v>-516857939.23999989</v>
      </c>
    </row>
    <row r="72" spans="1:6" x14ac:dyDescent="0.2">
      <c r="D72" s="49"/>
      <c r="E72" s="49"/>
      <c r="F72" s="48"/>
    </row>
    <row r="73" spans="1:6" x14ac:dyDescent="0.2">
      <c r="D73" s="170">
        <f>SUM(D45,D48:E68)</f>
        <v>-516857939.24000001</v>
      </c>
      <c r="E73" s="170"/>
      <c r="F73" s="48">
        <f>F69-D46-D47</f>
        <v>-516857939.23999995</v>
      </c>
    </row>
    <row r="74" spans="1:6" x14ac:dyDescent="0.2">
      <c r="D74" s="49"/>
      <c r="E74" s="49"/>
    </row>
    <row r="75" spans="1:6" x14ac:dyDescent="0.2">
      <c r="D75" s="49"/>
      <c r="E75" s="49"/>
    </row>
    <row r="97" spans="3:3" x14ac:dyDescent="0.2">
      <c r="C97" s="10"/>
    </row>
  </sheetData>
  <mergeCells count="51">
    <mergeCell ref="A48:C48"/>
    <mergeCell ref="D48:E48"/>
    <mergeCell ref="A49:C49"/>
    <mergeCell ref="D49:E49"/>
    <mergeCell ref="D51:E51"/>
    <mergeCell ref="A50:C50"/>
    <mergeCell ref="D50:E50"/>
    <mergeCell ref="D65:E65"/>
    <mergeCell ref="A53:C53"/>
    <mergeCell ref="D53:E53"/>
    <mergeCell ref="A63:C63"/>
    <mergeCell ref="D63:E63"/>
    <mergeCell ref="A65:C65"/>
    <mergeCell ref="A60:C60"/>
    <mergeCell ref="D60:E60"/>
    <mergeCell ref="A64:C64"/>
    <mergeCell ref="D64:E64"/>
    <mergeCell ref="A62:C62"/>
    <mergeCell ref="D62:E62"/>
    <mergeCell ref="A55:C55"/>
    <mergeCell ref="D55:E55"/>
    <mergeCell ref="D56:E56"/>
    <mergeCell ref="A56:C56"/>
    <mergeCell ref="A52:C52"/>
    <mergeCell ref="D52:E52"/>
    <mergeCell ref="A54:C54"/>
    <mergeCell ref="A51:C51"/>
    <mergeCell ref="D54:E54"/>
    <mergeCell ref="D44:E44"/>
    <mergeCell ref="D46:E46"/>
    <mergeCell ref="A47:C47"/>
    <mergeCell ref="D47:E47"/>
    <mergeCell ref="A45:C45"/>
    <mergeCell ref="D45:E45"/>
    <mergeCell ref="D57:E57"/>
    <mergeCell ref="D58:E58"/>
    <mergeCell ref="A59:C59"/>
    <mergeCell ref="D59:E59"/>
    <mergeCell ref="A61:C61"/>
    <mergeCell ref="D61:E61"/>
    <mergeCell ref="A58:C58"/>
    <mergeCell ref="A57:C57"/>
    <mergeCell ref="A66:C66"/>
    <mergeCell ref="D66:E66"/>
    <mergeCell ref="A67:C67"/>
    <mergeCell ref="D67:E67"/>
    <mergeCell ref="D73:E73"/>
    <mergeCell ref="D70:E70"/>
    <mergeCell ref="D71:E71"/>
    <mergeCell ref="D69:E69"/>
    <mergeCell ref="D68:E68"/>
  </mergeCells>
  <phoneticPr fontId="9" type="noConversion"/>
  <pageMargins left="0.9055118110236221" right="0.9055118110236221" top="0.98425196850393704" bottom="0.98425196850393704" header="0.51181102362204722" footer="0.51181102362204722"/>
  <pageSetup paperSize="9" scale="64" firstPageNumber="12" orientation="portrait" useFirstPageNumber="1" r:id="rId1"/>
  <headerFooter alignWithMargins="0">
    <oddFooter xml:space="preserve">&amp;L&amp;"Arial,Kurzíva"Zastupitelstvo Olomouckého kraje 26.6.2015
4. - Závěrečný  účet Olomouckého kraje za rok 2014
Příloha č. 1: Bilance příjmů a výdajů Olomouckého kraje k 31.12.2014&amp;R&amp;"Arial,Kurzíva"Strana &amp;P (celkem 484)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Balabuch Petr</cp:lastModifiedBy>
  <cp:lastPrinted>2015-06-08T09:05:40Z</cp:lastPrinted>
  <dcterms:created xsi:type="dcterms:W3CDTF">2006-05-23T14:00:19Z</dcterms:created>
  <dcterms:modified xsi:type="dcterms:W3CDTF">2015-06-08T10:48:09Z</dcterms:modified>
</cp:coreProperties>
</file>