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11850"/>
  </bookViews>
  <sheets>
    <sheet name="List1" sheetId="1" r:id="rId1"/>
    <sheet name="List2" sheetId="2" r:id="rId2"/>
    <sheet name="List3" sheetId="3" r:id="rId3"/>
  </sheets>
  <definedNames>
    <definedName name="_xlnm.Print_Titles" localSheetId="0">List1!$3:$6</definedName>
    <definedName name="_xlnm.Print_Area" localSheetId="0">List1!$A$1:$K$47</definedName>
  </definedNames>
  <calcPr calcId="145621"/>
</workbook>
</file>

<file path=xl/calcChain.xml><?xml version="1.0" encoding="utf-8"?>
<calcChain xmlns="http://schemas.openxmlformats.org/spreadsheetml/2006/main">
  <c r="F13" i="1" l="1"/>
  <c r="F38" i="1"/>
  <c r="D41" i="1"/>
  <c r="G30" i="1" l="1"/>
  <c r="G31" i="1"/>
  <c r="G32" i="1"/>
  <c r="G33" i="1"/>
  <c r="G35" i="1"/>
  <c r="G36" i="1"/>
  <c r="G37" i="1"/>
  <c r="G38" i="1"/>
  <c r="G39" i="1"/>
  <c r="G40" i="1"/>
  <c r="G42" i="1"/>
  <c r="G29" i="1"/>
  <c r="F29" i="1"/>
  <c r="D34" i="1"/>
  <c r="D30" i="1"/>
  <c r="D43" i="1" l="1"/>
  <c r="H43" i="1"/>
  <c r="G43" i="1"/>
  <c r="F43" i="1"/>
  <c r="E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J43" i="1"/>
  <c r="I43" i="1" l="1"/>
  <c r="E16" i="1"/>
  <c r="E17" i="1" s="1"/>
  <c r="F16" i="1"/>
  <c r="F17" i="1" s="1"/>
  <c r="J17" i="1"/>
  <c r="H17" i="1"/>
  <c r="G17" i="1"/>
  <c r="D17" i="1"/>
  <c r="I16" i="1"/>
  <c r="I17" i="1" s="1"/>
  <c r="I12" i="1"/>
  <c r="F12" i="1"/>
  <c r="G11" i="1" l="1"/>
  <c r="I11" i="1" s="1"/>
  <c r="I10" i="1" l="1"/>
  <c r="I9" i="1"/>
  <c r="F20" i="1" l="1"/>
  <c r="H21" i="1"/>
  <c r="G21" i="1"/>
  <c r="F21" i="1"/>
  <c r="I21" i="1" l="1"/>
  <c r="H20" i="1"/>
  <c r="G20" i="1"/>
  <c r="I20" i="1" l="1"/>
  <c r="H25" i="1"/>
  <c r="G25" i="1"/>
  <c r="F25" i="1"/>
  <c r="I25" i="1" l="1"/>
  <c r="H24" i="1"/>
  <c r="G24" i="1"/>
  <c r="F24" i="1"/>
  <c r="G23" i="1"/>
  <c r="F23" i="1"/>
  <c r="H23" i="1"/>
  <c r="I24" i="1" l="1"/>
  <c r="I23" i="1"/>
  <c r="H22" i="1"/>
  <c r="G22" i="1"/>
  <c r="I22" i="1" s="1"/>
  <c r="F22" i="1"/>
  <c r="J26" i="1" l="1"/>
  <c r="I26" i="1"/>
  <c r="H26" i="1"/>
  <c r="F26" i="1"/>
  <c r="E26" i="1"/>
  <c r="D26" i="1"/>
  <c r="G26" i="1" l="1"/>
  <c r="J13" i="1"/>
  <c r="J45" i="1" s="1"/>
  <c r="E13" i="1"/>
  <c r="E45" i="1" s="1"/>
  <c r="D13" i="1"/>
  <c r="D45" i="1" s="1"/>
  <c r="F45" i="1" l="1"/>
  <c r="G13" i="1"/>
  <c r="G45" i="1" s="1"/>
  <c r="H13" i="1" l="1"/>
  <c r="H45" i="1" s="1"/>
  <c r="I13" i="1" l="1"/>
  <c r="I45" i="1" s="1"/>
</calcChain>
</file>

<file path=xl/sharedStrings.xml><?xml version="1.0" encoding="utf-8"?>
<sst xmlns="http://schemas.openxmlformats.org/spreadsheetml/2006/main" count="126" uniqueCount="81">
  <si>
    <t>Název projektu</t>
  </si>
  <si>
    <t>Usnesení ROK</t>
  </si>
  <si>
    <t>1.</t>
  </si>
  <si>
    <t>Č.</t>
  </si>
  <si>
    <t>Celkové náklady projektu</t>
  </si>
  <si>
    <t>Celkové uznatelné náklady</t>
  </si>
  <si>
    <t>Celkové náklady OK</t>
  </si>
  <si>
    <t xml:space="preserve">Dotace 
</t>
  </si>
  <si>
    <t xml:space="preserve">Podíl OK
</t>
  </si>
  <si>
    <t xml:space="preserve">Celkem </t>
  </si>
  <si>
    <t>Celkové náklady PO</t>
  </si>
  <si>
    <t>Neuznatelné náklady                        (hradí OK/PO)</t>
  </si>
  <si>
    <t>sl. 6 + 7</t>
  </si>
  <si>
    <t>sl. 5 + 8</t>
  </si>
  <si>
    <t>sl. 7 + 8</t>
  </si>
  <si>
    <t>sl. 7+ 8</t>
  </si>
  <si>
    <t>Realizátor</t>
  </si>
  <si>
    <t>OK</t>
  </si>
  <si>
    <t>Vysvětlivky:  OK - Olomoucký kraj, PO - příspěvková organizace Olomouckého kraje</t>
  </si>
  <si>
    <t>Celkem za projekty v Kč</t>
  </si>
  <si>
    <t>4.</t>
  </si>
  <si>
    <t>2.</t>
  </si>
  <si>
    <t>3.</t>
  </si>
  <si>
    <r>
      <t xml:space="preserve">Projekty podané do Integrovaného regionálního operačního programu </t>
    </r>
    <r>
      <rPr>
        <sz val="12"/>
        <rFont val="Arial"/>
        <family val="2"/>
        <charset val="238"/>
      </rPr>
      <t/>
    </r>
  </si>
  <si>
    <t>Podané žádosti a realizované projekty</t>
  </si>
  <si>
    <t>Projekty podané do Operačního programu životní prostředí</t>
  </si>
  <si>
    <t>UR/19/15/2017</t>
  </si>
  <si>
    <t>Realizace energeticky úsporných opatření  – Střední škola gastronomie a služeb, Přerov - budova tělocvičny - a) zateplení</t>
  </si>
  <si>
    <t>UR/22/8/2017</t>
  </si>
  <si>
    <t>Realizace energeticky úsporných opatření  – Střední škola gastronomie a služeb, Přerov - budova tělocvičny - b) vzduchotechnika</t>
  </si>
  <si>
    <t>Realizace energeticky úsporných opatření  – Gymnázium Jakuba Škody Přerov - přístavba GJŠ II. v Havlíčkově ulici - a) zateplení</t>
  </si>
  <si>
    <t>Realizace energeticky úsporných opatření  – Gymnázium Jakuba Škody Přerov - přístavba GJŠ II. v Havlíčkově ulici - b) vzduchotechnika</t>
  </si>
  <si>
    <t>Realizace energeticky úsporných opatření  – Střední škola a Základní škola Lipník nad Bečvou - přístavba školy + oprava fasády přdní části budovy - a) zateplení</t>
  </si>
  <si>
    <t>Realizace energeticky úsporných opatření  – Střední škola a Základní škola Lipník nad Bečvou - přístavba školy + oprava fasády přdní části budovy - b) vzduchotechnika</t>
  </si>
  <si>
    <t>Realizace energeticky úsporných opatření  – Nemocnice Přerov - domov sester 2</t>
  </si>
  <si>
    <t>Muzeum Komenského v Přerově - rekonstrukce budovy ORNIS</t>
  </si>
  <si>
    <t>UR/33/12/2018</t>
  </si>
  <si>
    <t>Muzeum a galerie v Prostějově - přístavba depozitáře</t>
  </si>
  <si>
    <t>5.</t>
  </si>
  <si>
    <t>6.</t>
  </si>
  <si>
    <t>PO</t>
  </si>
  <si>
    <r>
      <t xml:space="preserve">Vybudování přirodovědné expozice a digitalizace a restaurování sbírek Vlastivědného muzea v Olomouci </t>
    </r>
    <r>
      <rPr>
        <i/>
        <sz val="12"/>
        <rFont val="Arial"/>
        <family val="2"/>
        <charset val="238"/>
      </rPr>
      <t>(Vlastivědné muzeum v Olomouci)</t>
    </r>
  </si>
  <si>
    <t>UR/33/27/2018</t>
  </si>
  <si>
    <t>Projekt podaný do Integrovaného regionálního operačního programu v rámci ITI Olomoucké aglomerace</t>
  </si>
  <si>
    <t>7.</t>
  </si>
  <si>
    <t>8.</t>
  </si>
  <si>
    <t>9.</t>
  </si>
  <si>
    <t>10.</t>
  </si>
  <si>
    <t>11.</t>
  </si>
  <si>
    <r>
      <t xml:space="preserve">Podpora přírodních věd, technických oborů a využití digitálních technologií v zájmovém vzdělávání                  </t>
    </r>
    <r>
      <rPr>
        <sz val="12"/>
        <rFont val="Arial"/>
        <family val="2"/>
        <charset val="238"/>
      </rPr>
      <t xml:space="preserve"> (pro příspěvkovou organizaci Střediska volného času ATLAS a BIOS, Přerov)</t>
    </r>
  </si>
  <si>
    <t>UR/34/27/2018</t>
  </si>
  <si>
    <t>15.</t>
  </si>
  <si>
    <t>UR/98/36/2016</t>
  </si>
  <si>
    <t>16.</t>
  </si>
  <si>
    <t>17.</t>
  </si>
  <si>
    <t>18.</t>
  </si>
  <si>
    <r>
      <t xml:space="preserve">Pořízení CNC strojů, konvenčních obráběcích strojů a vybudování multifunkční výukové učebny </t>
    </r>
    <r>
      <rPr>
        <i/>
        <sz val="12"/>
        <rFont val="Arial"/>
        <family val="2"/>
        <charset val="238"/>
      </rPr>
      <t>(Střední odborná škola a střední odborné učiliště strojítrenské a stavební, Jeseník)</t>
    </r>
  </si>
  <si>
    <t>19.</t>
  </si>
  <si>
    <t>20.</t>
  </si>
  <si>
    <t>21.</t>
  </si>
  <si>
    <r>
      <t xml:space="preserve">Vybudování učebny polytechnického vzdělávání </t>
    </r>
    <r>
      <rPr>
        <i/>
        <sz val="12"/>
        <rFont val="Arial"/>
        <family val="2"/>
        <charset val="238"/>
      </rPr>
      <t>(Gymnázium Jakuba Škody, Přerov)</t>
    </r>
  </si>
  <si>
    <t>22.</t>
  </si>
  <si>
    <t>23.</t>
  </si>
  <si>
    <t>24.</t>
  </si>
  <si>
    <r>
      <t xml:space="preserve">Modernizace a vybavení odborné učebny pro obor autolakýrník </t>
    </r>
    <r>
      <rPr>
        <i/>
        <sz val="12"/>
        <rFont val="Arial"/>
        <family val="2"/>
        <charset val="238"/>
      </rPr>
      <t>(Vyšší odborná škola a Střední automobilní, Zábřeh, U Dráhy 6)</t>
    </r>
  </si>
  <si>
    <r>
      <t xml:space="preserve">Zřízení jazykové laboratoře, laboratoře fyziky a odborné učebny fyziky </t>
    </r>
    <r>
      <rPr>
        <i/>
        <sz val="12"/>
        <rFont val="Arial"/>
        <family val="2"/>
        <charset val="238"/>
      </rPr>
      <t>(Gymnázium Zábřeh)</t>
    </r>
  </si>
  <si>
    <t>12.</t>
  </si>
  <si>
    <t>13.</t>
  </si>
  <si>
    <t>14.</t>
  </si>
  <si>
    <r>
      <t xml:space="preserve">Nákup vybavení a zařízení pro odbornou výuku včetně potřebného IT </t>
    </r>
    <r>
      <rPr>
        <i/>
        <sz val="12"/>
        <rFont val="Arial"/>
        <family val="2"/>
        <charset val="238"/>
      </rPr>
      <t>(Střední škola řezbářská, Tovačov, Nádražní 146)</t>
    </r>
  </si>
  <si>
    <t>Projekty podané do Integrovaného regionálního operačního programu s vydaným oprávním aktem</t>
  </si>
  <si>
    <t>28.</t>
  </si>
  <si>
    <r>
      <rPr>
        <b/>
        <sz val="12"/>
        <rFont val="Arial"/>
        <family val="2"/>
        <charset val="238"/>
      </rPr>
      <t>Pořízení nových zařízení a vybavení pro odbornou výuku včetně IT podpory</t>
    </r>
    <r>
      <rPr>
        <sz val="12"/>
        <rFont val="Arial"/>
        <family val="2"/>
        <charset val="238"/>
      </rPr>
      <t xml:space="preserve"> </t>
    </r>
    <r>
      <rPr>
        <i/>
        <sz val="12"/>
        <rFont val="Arial"/>
        <family val="2"/>
        <charset val="238"/>
      </rPr>
      <t>(Střední zdravotnická škola a Vyšší odborná škola zdravotnická Emanuela Pöttinga a Jazyková škola s právem státní jazykové školy)</t>
    </r>
  </si>
  <si>
    <r>
      <t xml:space="preserve">Gymnázium Jana Blahoslava a Střední pedagogická škola Přerov - vybudování chemické laboratoře, dvou jazykových učeben, vybudování fyzikální učebny a konektivity školy </t>
    </r>
    <r>
      <rPr>
        <sz val="12"/>
        <rFont val="Arial"/>
        <family val="2"/>
        <charset val="238"/>
      </rPr>
      <t>(původní název Vybudování chemické laboratoře, dvou jazykových učeben,</t>
    </r>
    <r>
      <rPr>
        <b/>
        <sz val="12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vybudování fyzikální učebny a konektivity školy)</t>
    </r>
  </si>
  <si>
    <r>
      <t>Modernizace infrastruktury Gymnázia Jiřího Wolkera - modernizace učeben ve vazbě na přírodní vědy (</t>
    </r>
    <r>
      <rPr>
        <sz val="12"/>
        <rFont val="Arial"/>
        <family val="2"/>
        <charset val="238"/>
      </rPr>
      <t>původní název Modernizace infrastruktury Gymnázia Jiřího Wolkera - modernizace učeben ve vazbě na přírodní vědy a práce s digitálními technologiemi)</t>
    </r>
  </si>
  <si>
    <r>
      <t xml:space="preserve">Pořízení techniky pro odbornou výuku s IT podporou pro SOŠL  a S Šternberk </t>
    </r>
    <r>
      <rPr>
        <sz val="12"/>
        <rFont val="Arial"/>
        <family val="2"/>
        <charset val="238"/>
      </rPr>
      <t>( původní název - Pořízení techniky pro</t>
    </r>
    <r>
      <rPr>
        <b/>
        <sz val="12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 xml:space="preserve">odbornou výuku a IT podporu)  - </t>
    </r>
    <r>
      <rPr>
        <i/>
        <sz val="12"/>
        <rFont val="Arial"/>
        <family val="2"/>
        <charset val="238"/>
      </rPr>
      <t>Střední odborná škola lesnická a strojírenská Šternberk</t>
    </r>
  </si>
  <si>
    <r>
      <t xml:space="preserve">Rekonstrukce laboratoří biologie a chemie včetně odborných učeben biologie a chemie </t>
    </r>
    <r>
      <rPr>
        <sz val="12"/>
        <rFont val="Arial"/>
        <family val="2"/>
        <charset val="238"/>
      </rPr>
      <t xml:space="preserve">(původní název - Rekonstrukce zastaralých laboratoří biologie a chemie včetně odborných učeben Bi a Ch, skladů a váhovny) - </t>
    </r>
    <r>
      <rPr>
        <i/>
        <sz val="12"/>
        <rFont val="Arial"/>
        <family val="2"/>
        <charset val="238"/>
      </rPr>
      <t>Gymnázium Šternberk</t>
    </r>
  </si>
  <si>
    <r>
      <t xml:space="preserve">Vybudování odborné učebny včetně vnitřního zařízení a materiálového vybavení ve středisku praktického
vyučování oboru instalatér a elektrikář a pořízení nákladního vozidla pro výuku řidičského oprávnění skupiny C a C + E </t>
    </r>
    <r>
      <rPr>
        <sz val="12"/>
        <rFont val="Arial"/>
        <family val="2"/>
        <charset val="238"/>
      </rPr>
      <t>(původní název - Vybudování odborné učebny včetně vnitřního zařízení a materiálového vybavení ve středisku  praktického vyučování v oboru instalatér a elektrikář a pořízení nákladního vozidla s přívěsem pro výuku řidičského oprávnění skupiny C a C+E, konektivita školy)</t>
    </r>
    <r>
      <rPr>
        <b/>
        <sz val="12"/>
        <rFont val="Arial"/>
        <family val="2"/>
        <charset val="238"/>
      </rPr>
      <t xml:space="preserve"> -</t>
    </r>
    <r>
      <rPr>
        <i/>
        <sz val="12"/>
        <rFont val="Arial"/>
        <family val="2"/>
        <charset val="238"/>
      </rPr>
      <t>Švehlova střední škola polytechnická Prostějov</t>
    </r>
  </si>
  <si>
    <r>
      <t>Modernizace učeben pro výuku odborných předmětů na SPŠS Lipník nad Bečvou</t>
    </r>
    <r>
      <rPr>
        <sz val="12"/>
        <rFont val="Arial"/>
        <family val="2"/>
        <charset val="238"/>
      </rPr>
      <t xml:space="preserve"> (původní název - Vybavení odborných učeben pro výuku Grafického designu) - S</t>
    </r>
    <r>
      <rPr>
        <i/>
        <sz val="12"/>
        <rFont val="Arial"/>
        <family val="2"/>
        <charset val="238"/>
      </rPr>
      <t>třední průmyslová škola stavební, Lipník nad Bečvou</t>
    </r>
  </si>
  <si>
    <r>
      <rPr>
        <b/>
        <sz val="12"/>
        <color theme="1"/>
        <rFont val="Arial"/>
        <family val="2"/>
        <charset val="238"/>
      </rPr>
      <t xml:space="preserve">Vybudování </t>
    </r>
    <r>
      <rPr>
        <b/>
        <sz val="12"/>
        <rFont val="Arial"/>
        <family val="2"/>
        <charset val="238"/>
      </rPr>
      <t xml:space="preserve">učeben pro výuku oborů Obalová technika, Tiskař na polygrafických strojích a Reprodukční grafik pro média včetně IT podpory </t>
    </r>
    <r>
      <rPr>
        <i/>
        <sz val="12"/>
        <rFont val="Arial"/>
        <family val="2"/>
        <charset val="238"/>
      </rPr>
      <t>(Střední škola polygrafická Olomouc)</t>
    </r>
  </si>
  <si>
    <r>
      <t>Modernizace cukrářského praktického pracoviště a zajištění bezbariérovosti školy</t>
    </r>
    <r>
      <rPr>
        <sz val="12"/>
        <rFont val="Arial"/>
        <family val="2"/>
        <charset val="238"/>
      </rPr>
      <t xml:space="preserve"> (původní název - Vybavení cukrářského</t>
    </r>
    <r>
      <rPr>
        <b/>
        <sz val="12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 xml:space="preserve">praktického pracoviště, vybavení pracoviště kuchař) - </t>
    </r>
    <r>
      <rPr>
        <i/>
        <sz val="12"/>
        <rFont val="Arial"/>
        <family val="2"/>
        <charset val="238"/>
      </rPr>
      <t>Střední odborná škola obchodu a služeb Olomouc, Štursova 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</si>
</sst>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4"/>
      <name val="Arial"/>
      <family val="2"/>
      <charset val="238"/>
    </font>
    <font>
      <b/>
      <u/>
      <sz val="14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name val="Arial"/>
      <family val="2"/>
      <charset val="238"/>
    </font>
    <font>
      <i/>
      <sz val="12"/>
      <name val="Arial"/>
      <family val="2"/>
      <charset val="238"/>
    </font>
    <font>
      <b/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9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3" fillId="5" borderId="0" xfId="0" applyFont="1" applyFill="1" applyAlignment="1">
      <alignment vertical="center"/>
    </xf>
    <xf numFmtId="4" fontId="0" fillId="0" borderId="0" xfId="0" applyNumberFormat="1"/>
    <xf numFmtId="164" fontId="2" fillId="4" borderId="11" xfId="0" applyNumberFormat="1" applyFont="1" applyFill="1" applyBorder="1" applyAlignment="1">
      <alignment vertical="center"/>
    </xf>
    <xf numFmtId="0" fontId="0" fillId="5" borderId="0" xfId="0" applyFill="1"/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wrapText="1"/>
    </xf>
    <xf numFmtId="164" fontId="0" fillId="0" borderId="0" xfId="0" applyNumberFormat="1"/>
    <xf numFmtId="164" fontId="5" fillId="5" borderId="13" xfId="0" applyNumberFormat="1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left" vertical="center" wrapText="1"/>
    </xf>
    <xf numFmtId="4" fontId="2" fillId="4" borderId="11" xfId="0" applyNumberFormat="1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 wrapText="1"/>
    </xf>
    <xf numFmtId="0" fontId="5" fillId="5" borderId="32" xfId="0" applyFont="1" applyFill="1" applyBorder="1" applyAlignment="1">
      <alignment horizontal="center" vertical="center" wrapText="1"/>
    </xf>
    <xf numFmtId="164" fontId="5" fillId="5" borderId="27" xfId="0" applyNumberFormat="1" applyFont="1" applyFill="1" applyBorder="1" applyAlignment="1">
      <alignment horizontal="right" vertical="center" wrapText="1"/>
    </xf>
    <xf numFmtId="0" fontId="2" fillId="5" borderId="25" xfId="0" applyFont="1" applyFill="1" applyBorder="1" applyAlignment="1">
      <alignment horizontal="center" vertical="center" wrapText="1"/>
    </xf>
    <xf numFmtId="164" fontId="5" fillId="5" borderId="16" xfId="0" applyNumberFormat="1" applyFont="1" applyFill="1" applyBorder="1" applyAlignment="1">
      <alignment horizontal="right" vertical="center" wrapText="1"/>
    </xf>
    <xf numFmtId="49" fontId="5" fillId="5" borderId="29" xfId="0" applyNumberFormat="1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center" vertical="center" wrapText="1"/>
    </xf>
    <xf numFmtId="49" fontId="5" fillId="5" borderId="14" xfId="0" applyNumberFormat="1" applyFont="1" applyFill="1" applyBorder="1" applyAlignment="1">
      <alignment horizontal="center" vertical="center" wrapText="1"/>
    </xf>
    <xf numFmtId="0" fontId="2" fillId="5" borderId="33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2" fillId="5" borderId="35" xfId="0" applyFont="1" applyFill="1" applyBorder="1" applyAlignment="1">
      <alignment horizontal="center" vertical="center" wrapText="1"/>
    </xf>
    <xf numFmtId="164" fontId="5" fillId="0" borderId="13" xfId="0" applyNumberFormat="1" applyFont="1" applyFill="1" applyBorder="1" applyAlignment="1">
      <alignment horizontal="right" vertical="center" wrapText="1"/>
    </xf>
    <xf numFmtId="0" fontId="2" fillId="5" borderId="36" xfId="0" applyFont="1" applyFill="1" applyBorder="1" applyAlignment="1">
      <alignment horizontal="left" vertical="center" wrapText="1"/>
    </xf>
    <xf numFmtId="0" fontId="2" fillId="5" borderId="37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wrapText="1"/>
    </xf>
    <xf numFmtId="0" fontId="5" fillId="4" borderId="31" xfId="0" applyFont="1" applyFill="1" applyBorder="1" applyAlignment="1">
      <alignment horizontal="center" vertical="center" wrapText="1"/>
    </xf>
    <xf numFmtId="164" fontId="2" fillId="4" borderId="35" xfId="0" applyNumberFormat="1" applyFont="1" applyFill="1" applyBorder="1" applyAlignment="1">
      <alignment vertical="center"/>
    </xf>
    <xf numFmtId="0" fontId="2" fillId="4" borderId="3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5" fillId="5" borderId="38" xfId="0" applyFont="1" applyFill="1" applyBorder="1" applyAlignment="1">
      <alignment horizontal="center" vertical="center" wrapText="1"/>
    </xf>
    <xf numFmtId="164" fontId="5" fillId="5" borderId="39" xfId="0" applyNumberFormat="1" applyFont="1" applyFill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164" fontId="5" fillId="0" borderId="13" xfId="0" applyNumberFormat="1" applyFont="1" applyFill="1" applyBorder="1" applyAlignment="1">
      <alignment horizontal="right" vertical="center"/>
    </xf>
    <xf numFmtId="164" fontId="5" fillId="0" borderId="42" xfId="0" applyNumberFormat="1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 wrapText="1"/>
    </xf>
    <xf numFmtId="0" fontId="2" fillId="5" borderId="40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164" fontId="2" fillId="5" borderId="22" xfId="0" applyNumberFormat="1" applyFont="1" applyFill="1" applyBorder="1" applyAlignment="1">
      <alignment vertical="center"/>
    </xf>
    <xf numFmtId="0" fontId="2" fillId="5" borderId="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left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2" fillId="0" borderId="24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9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F60"/>
  <sheetViews>
    <sheetView tabSelected="1" view="pageBreakPreview" zoomScale="80" zoomScaleNormal="80" zoomScaleSheetLayoutView="80" zoomScalePageLayoutView="75" workbookViewId="0">
      <pane ySplit="6" topLeftCell="A40" activePane="bottomLeft" state="frozen"/>
      <selection pane="bottomLeft" activeCell="G34" sqref="G34:I34"/>
    </sheetView>
  </sheetViews>
  <sheetFormatPr defaultRowHeight="12.75" x14ac:dyDescent="0.2"/>
  <cols>
    <col min="1" max="1" width="5.7109375" style="8" customWidth="1"/>
    <col min="2" max="2" width="64.7109375" style="2" customWidth="1"/>
    <col min="3" max="3" width="14.7109375" style="23" customWidth="1"/>
    <col min="4" max="4" width="22.28515625" customWidth="1"/>
    <col min="5" max="5" width="22.140625" customWidth="1"/>
    <col min="6" max="6" width="21" customWidth="1"/>
    <col min="7" max="7" width="20.42578125" customWidth="1"/>
    <col min="8" max="8" width="20.85546875" style="12" customWidth="1"/>
    <col min="9" max="9" width="21.85546875" customWidth="1"/>
    <col min="10" max="10" width="19.7109375" customWidth="1"/>
    <col min="11" max="11" width="21.42578125" style="1" customWidth="1"/>
  </cols>
  <sheetData>
    <row r="1" spans="1:110" ht="20.25" customHeight="1" x14ac:dyDescent="0.25">
      <c r="A1" s="80" t="s">
        <v>24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110" ht="15.75" customHeight="1" thickBot="1" x14ac:dyDescent="0.25">
      <c r="I2" s="6"/>
      <c r="J2" s="6"/>
    </row>
    <row r="3" spans="1:110" s="1" customFormat="1" ht="32.65" customHeight="1" x14ac:dyDescent="0.2">
      <c r="A3" s="93" t="s">
        <v>3</v>
      </c>
      <c r="B3" s="82" t="s">
        <v>0</v>
      </c>
      <c r="C3" s="95" t="s">
        <v>16</v>
      </c>
      <c r="D3" s="84" t="s">
        <v>4</v>
      </c>
      <c r="E3" s="84" t="s">
        <v>5</v>
      </c>
      <c r="F3" s="84" t="s">
        <v>7</v>
      </c>
      <c r="G3" s="84" t="s">
        <v>8</v>
      </c>
      <c r="H3" s="86" t="s">
        <v>11</v>
      </c>
      <c r="I3" s="84" t="s">
        <v>6</v>
      </c>
      <c r="J3" s="84" t="s">
        <v>10</v>
      </c>
      <c r="K3" s="89" t="s">
        <v>1</v>
      </c>
    </row>
    <row r="4" spans="1:110" s="1" customFormat="1" ht="18.600000000000001" customHeight="1" x14ac:dyDescent="0.2">
      <c r="A4" s="94"/>
      <c r="B4" s="83"/>
      <c r="C4" s="96"/>
      <c r="D4" s="85"/>
      <c r="E4" s="85"/>
      <c r="F4" s="85"/>
      <c r="G4" s="85"/>
      <c r="H4" s="87"/>
      <c r="I4" s="85"/>
      <c r="J4" s="85"/>
      <c r="K4" s="90"/>
    </row>
    <row r="5" spans="1:110" s="1" customFormat="1" ht="17.25" customHeight="1" thickBot="1" x14ac:dyDescent="0.25">
      <c r="A5" s="16"/>
      <c r="B5" s="15"/>
      <c r="C5" s="97"/>
      <c r="D5" s="5" t="s">
        <v>13</v>
      </c>
      <c r="E5" s="5" t="s">
        <v>12</v>
      </c>
      <c r="F5" s="92"/>
      <c r="G5" s="92"/>
      <c r="H5" s="88"/>
      <c r="I5" s="5" t="s">
        <v>14</v>
      </c>
      <c r="J5" s="5" t="s">
        <v>15</v>
      </c>
      <c r="K5" s="91"/>
    </row>
    <row r="6" spans="1:110" s="1" customFormat="1" ht="21.4" customHeight="1" thickTop="1" thickBot="1" x14ac:dyDescent="0.25">
      <c r="A6" s="17">
        <v>1</v>
      </c>
      <c r="B6" s="18">
        <v>2</v>
      </c>
      <c r="C6" s="25">
        <v>3</v>
      </c>
      <c r="D6" s="18">
        <v>4</v>
      </c>
      <c r="E6" s="18">
        <v>5</v>
      </c>
      <c r="F6" s="18">
        <v>6</v>
      </c>
      <c r="G6" s="18">
        <v>7</v>
      </c>
      <c r="H6" s="18">
        <v>8</v>
      </c>
      <c r="I6" s="18">
        <v>9</v>
      </c>
      <c r="J6" s="19">
        <v>10</v>
      </c>
      <c r="K6" s="20">
        <v>11</v>
      </c>
    </row>
    <row r="7" spans="1:110" ht="13.5" thickBot="1" x14ac:dyDescent="0.25">
      <c r="A7" s="9"/>
    </row>
    <row r="8" spans="1:110" s="11" customFormat="1" ht="40.5" customHeight="1" thickBot="1" x14ac:dyDescent="0.25">
      <c r="A8" s="71" t="s">
        <v>23</v>
      </c>
      <c r="B8" s="72"/>
      <c r="C8" s="72"/>
      <c r="D8" s="72"/>
      <c r="E8" s="72"/>
      <c r="F8" s="72"/>
      <c r="G8" s="72"/>
      <c r="H8" s="72"/>
      <c r="I8" s="72"/>
      <c r="J8" s="72"/>
      <c r="K8" s="73"/>
    </row>
    <row r="9" spans="1:110" s="11" customFormat="1" ht="57.75" customHeight="1" x14ac:dyDescent="0.2">
      <c r="A9" s="35" t="s">
        <v>2</v>
      </c>
      <c r="B9" s="46" t="s">
        <v>35</v>
      </c>
      <c r="C9" s="33" t="s">
        <v>17</v>
      </c>
      <c r="D9" s="36">
        <v>86625545.599999994</v>
      </c>
      <c r="E9" s="38">
        <v>78365203</v>
      </c>
      <c r="F9" s="36">
        <v>70528682.700000003</v>
      </c>
      <c r="G9" s="38">
        <v>7836520.2999999998</v>
      </c>
      <c r="H9" s="36">
        <v>8260342.5999999996</v>
      </c>
      <c r="I9" s="36">
        <f>G9+H9</f>
        <v>16096862.899999999</v>
      </c>
      <c r="J9" s="36">
        <v>0</v>
      </c>
      <c r="K9" s="37" t="s">
        <v>36</v>
      </c>
    </row>
    <row r="10" spans="1:110" s="11" customFormat="1" ht="57.75" customHeight="1" x14ac:dyDescent="0.2">
      <c r="A10" s="39" t="s">
        <v>21</v>
      </c>
      <c r="B10" s="45" t="s">
        <v>37</v>
      </c>
      <c r="C10" s="32" t="s">
        <v>17</v>
      </c>
      <c r="D10" s="29">
        <v>15872683</v>
      </c>
      <c r="E10" s="29">
        <v>15290068</v>
      </c>
      <c r="F10" s="29">
        <v>13761061.199999999</v>
      </c>
      <c r="G10" s="29">
        <v>1529006.8</v>
      </c>
      <c r="H10" s="29">
        <v>582615</v>
      </c>
      <c r="I10" s="29">
        <f>G10+H10</f>
        <v>2111621.7999999998</v>
      </c>
      <c r="J10" s="29">
        <v>0</v>
      </c>
      <c r="K10" s="40" t="s">
        <v>36</v>
      </c>
    </row>
    <row r="11" spans="1:110" s="11" customFormat="1" ht="57.75" customHeight="1" x14ac:dyDescent="0.2">
      <c r="A11" s="41" t="s">
        <v>22</v>
      </c>
      <c r="B11" s="45" t="s">
        <v>34</v>
      </c>
      <c r="C11" s="42" t="s">
        <v>17</v>
      </c>
      <c r="D11" s="34">
        <v>11311729.560000001</v>
      </c>
      <c r="E11" s="34">
        <v>8748539.3000000007</v>
      </c>
      <c r="F11" s="34">
        <v>3674386.5</v>
      </c>
      <c r="G11" s="29">
        <f>E11-F11</f>
        <v>5074152.8000000007</v>
      </c>
      <c r="H11" s="34">
        <v>2563190.56</v>
      </c>
      <c r="I11" s="34">
        <f t="shared" ref="I11" si="0">G11+H11</f>
        <v>7637343.3600000013</v>
      </c>
      <c r="J11" s="34">
        <v>0</v>
      </c>
      <c r="K11" s="40" t="s">
        <v>26</v>
      </c>
    </row>
    <row r="12" spans="1:110" s="11" customFormat="1" ht="57.75" customHeight="1" thickBot="1" x14ac:dyDescent="0.25">
      <c r="A12" s="43" t="s">
        <v>20</v>
      </c>
      <c r="B12" s="45" t="s">
        <v>41</v>
      </c>
      <c r="C12" s="42" t="s">
        <v>40</v>
      </c>
      <c r="D12" s="34">
        <v>66593183</v>
      </c>
      <c r="E12" s="34">
        <v>66593183</v>
      </c>
      <c r="F12" s="34">
        <f>56604206+3329659</f>
        <v>59933865</v>
      </c>
      <c r="G12" s="29">
        <v>6659318</v>
      </c>
      <c r="H12" s="34">
        <v>0</v>
      </c>
      <c r="I12" s="34">
        <f>G12</f>
        <v>6659318</v>
      </c>
      <c r="J12" s="34">
        <v>0</v>
      </c>
      <c r="K12" s="40" t="s">
        <v>42</v>
      </c>
    </row>
    <row r="13" spans="1:110" s="4" customFormat="1" ht="21" customHeight="1" thickBot="1" x14ac:dyDescent="0.25">
      <c r="A13" s="68" t="s">
        <v>9</v>
      </c>
      <c r="B13" s="69"/>
      <c r="C13" s="24"/>
      <c r="D13" s="13">
        <f t="shared" ref="D13:J13" si="1">SUM(D9:D12)</f>
        <v>180403141.16</v>
      </c>
      <c r="E13" s="13">
        <f t="shared" si="1"/>
        <v>168996993.30000001</v>
      </c>
      <c r="F13" s="13">
        <f>SUM(F9:F12)</f>
        <v>147897995.40000001</v>
      </c>
      <c r="G13" s="13">
        <f t="shared" si="1"/>
        <v>21098997.899999999</v>
      </c>
      <c r="H13" s="13">
        <f t="shared" si="1"/>
        <v>11406148.16</v>
      </c>
      <c r="I13" s="13">
        <f t="shared" si="1"/>
        <v>32505146.060000002</v>
      </c>
      <c r="J13" s="13">
        <f t="shared" si="1"/>
        <v>0</v>
      </c>
      <c r="K13" s="10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</row>
    <row r="14" spans="1:110" ht="18" customHeight="1" thickBot="1" x14ac:dyDescent="0.25">
      <c r="A14" s="9"/>
    </row>
    <row r="15" spans="1:110" s="11" customFormat="1" ht="44.25" customHeight="1" thickBot="1" x14ac:dyDescent="0.25">
      <c r="A15" s="71" t="s">
        <v>43</v>
      </c>
      <c r="B15" s="72"/>
      <c r="C15" s="72"/>
      <c r="D15" s="72"/>
      <c r="E15" s="72"/>
      <c r="F15" s="72"/>
      <c r="G15" s="72"/>
      <c r="H15" s="72"/>
      <c r="I15" s="72"/>
      <c r="J15" s="72"/>
      <c r="K15" s="73"/>
    </row>
    <row r="16" spans="1:110" s="11" customFormat="1" ht="72" customHeight="1" thickBot="1" x14ac:dyDescent="0.25">
      <c r="A16" s="51" t="s">
        <v>38</v>
      </c>
      <c r="B16" s="47" t="s">
        <v>49</v>
      </c>
      <c r="C16" s="52" t="s">
        <v>17</v>
      </c>
      <c r="D16" s="53">
        <v>6996864</v>
      </c>
      <c r="E16" s="53">
        <f>D16</f>
        <v>6996864</v>
      </c>
      <c r="F16" s="53">
        <f>5947334.4+349843.2</f>
        <v>6297177.6000000006</v>
      </c>
      <c r="G16" s="53">
        <v>699686.40000000002</v>
      </c>
      <c r="H16" s="53">
        <v>0</v>
      </c>
      <c r="I16" s="53">
        <f>G16+H16</f>
        <v>699686.40000000002</v>
      </c>
      <c r="J16" s="53">
        <v>0</v>
      </c>
      <c r="K16" s="54" t="s">
        <v>50</v>
      </c>
    </row>
    <row r="17" spans="1:110" s="4" customFormat="1" ht="21" customHeight="1" thickBot="1" x14ac:dyDescent="0.25">
      <c r="A17" s="68" t="s">
        <v>9</v>
      </c>
      <c r="B17" s="69"/>
      <c r="C17" s="48"/>
      <c r="D17" s="49">
        <f t="shared" ref="D17:J17" si="2">SUM(D16:D16)</f>
        <v>6996864</v>
      </c>
      <c r="E17" s="49">
        <f t="shared" si="2"/>
        <v>6996864</v>
      </c>
      <c r="F17" s="49">
        <f t="shared" si="2"/>
        <v>6297177.6000000006</v>
      </c>
      <c r="G17" s="49">
        <f t="shared" si="2"/>
        <v>699686.40000000002</v>
      </c>
      <c r="H17" s="49">
        <f t="shared" si="2"/>
        <v>0</v>
      </c>
      <c r="I17" s="49">
        <f t="shared" si="2"/>
        <v>699686.40000000002</v>
      </c>
      <c r="J17" s="49">
        <f t="shared" si="2"/>
        <v>0</v>
      </c>
      <c r="K17" s="50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</row>
    <row r="18" spans="1:110" ht="18.75" customHeight="1" thickBot="1" x14ac:dyDescent="0.25">
      <c r="A18" s="9"/>
    </row>
    <row r="19" spans="1:110" s="11" customFormat="1" ht="44.25" customHeight="1" thickBot="1" x14ac:dyDescent="0.25">
      <c r="A19" s="77" t="s">
        <v>25</v>
      </c>
      <c r="B19" s="78"/>
      <c r="C19" s="78"/>
      <c r="D19" s="78"/>
      <c r="E19" s="78"/>
      <c r="F19" s="78"/>
      <c r="G19" s="78"/>
      <c r="H19" s="78"/>
      <c r="I19" s="78"/>
      <c r="J19" s="78"/>
      <c r="K19" s="79"/>
    </row>
    <row r="20" spans="1:110" s="11" customFormat="1" ht="57.75" customHeight="1" x14ac:dyDescent="0.2">
      <c r="A20" s="39" t="s">
        <v>39</v>
      </c>
      <c r="B20" s="30" t="s">
        <v>27</v>
      </c>
      <c r="C20" s="32" t="s">
        <v>17</v>
      </c>
      <c r="D20" s="29">
        <v>10732238</v>
      </c>
      <c r="E20" s="44">
        <v>6498360</v>
      </c>
      <c r="F20" s="44">
        <f>E20*0.55</f>
        <v>3574098.0000000005</v>
      </c>
      <c r="G20" s="44">
        <f>E20*0.45</f>
        <v>2924262</v>
      </c>
      <c r="H20" s="44">
        <f t="shared" ref="H20:H25" si="3">D20-E20</f>
        <v>4233878</v>
      </c>
      <c r="I20" s="29">
        <f t="shared" ref="I20:I25" si="4">G20+H20</f>
        <v>7158140</v>
      </c>
      <c r="J20" s="29">
        <v>0</v>
      </c>
      <c r="K20" s="40" t="s">
        <v>28</v>
      </c>
    </row>
    <row r="21" spans="1:110" s="11" customFormat="1" ht="57.75" customHeight="1" x14ac:dyDescent="0.2">
      <c r="A21" s="39" t="s">
        <v>44</v>
      </c>
      <c r="B21" s="30" t="s">
        <v>29</v>
      </c>
      <c r="C21" s="32" t="s">
        <v>17</v>
      </c>
      <c r="D21" s="29">
        <v>1366505</v>
      </c>
      <c r="E21" s="44">
        <v>1366505</v>
      </c>
      <c r="F21" s="44">
        <f>E21*0.7</f>
        <v>956553.49999999988</v>
      </c>
      <c r="G21" s="44">
        <f>E21*0.3</f>
        <v>409951.5</v>
      </c>
      <c r="H21" s="44">
        <f t="shared" si="3"/>
        <v>0</v>
      </c>
      <c r="I21" s="29">
        <f t="shared" si="4"/>
        <v>409951.5</v>
      </c>
      <c r="J21" s="29">
        <v>0</v>
      </c>
      <c r="K21" s="40" t="s">
        <v>28</v>
      </c>
    </row>
    <row r="22" spans="1:110" s="11" customFormat="1" ht="57.75" customHeight="1" x14ac:dyDescent="0.2">
      <c r="A22" s="39" t="s">
        <v>45</v>
      </c>
      <c r="B22" s="30" t="s">
        <v>30</v>
      </c>
      <c r="C22" s="32" t="s">
        <v>17</v>
      </c>
      <c r="D22" s="29">
        <v>14786753</v>
      </c>
      <c r="E22" s="44">
        <v>6458511</v>
      </c>
      <c r="F22" s="44">
        <f>E22*0.55</f>
        <v>3552181.0500000003</v>
      </c>
      <c r="G22" s="44">
        <f>E22*0.45</f>
        <v>2906329.95</v>
      </c>
      <c r="H22" s="44">
        <f t="shared" si="3"/>
        <v>8328242</v>
      </c>
      <c r="I22" s="29">
        <f t="shared" si="4"/>
        <v>11234571.949999999</v>
      </c>
      <c r="J22" s="29">
        <v>0</v>
      </c>
      <c r="K22" s="40" t="s">
        <v>28</v>
      </c>
    </row>
    <row r="23" spans="1:110" s="11" customFormat="1" ht="57.75" customHeight="1" x14ac:dyDescent="0.2">
      <c r="A23" s="39" t="s">
        <v>46</v>
      </c>
      <c r="B23" s="30" t="s">
        <v>31</v>
      </c>
      <c r="C23" s="32" t="s">
        <v>17</v>
      </c>
      <c r="D23" s="29">
        <v>5645991</v>
      </c>
      <c r="E23" s="44">
        <v>4698397</v>
      </c>
      <c r="F23" s="44">
        <f>E23*0.7</f>
        <v>3288877.9</v>
      </c>
      <c r="G23" s="44">
        <f>E23*0.3</f>
        <v>1409519.0999999999</v>
      </c>
      <c r="H23" s="44">
        <f t="shared" si="3"/>
        <v>947594</v>
      </c>
      <c r="I23" s="29">
        <f t="shared" si="4"/>
        <v>2357113.0999999996</v>
      </c>
      <c r="J23" s="29">
        <v>0</v>
      </c>
      <c r="K23" s="40" t="s">
        <v>28</v>
      </c>
    </row>
    <row r="24" spans="1:110" s="11" customFormat="1" ht="57.75" customHeight="1" x14ac:dyDescent="0.2">
      <c r="A24" s="39" t="s">
        <v>47</v>
      </c>
      <c r="B24" s="30" t="s">
        <v>32</v>
      </c>
      <c r="C24" s="32" t="s">
        <v>17</v>
      </c>
      <c r="D24" s="29">
        <v>11228241</v>
      </c>
      <c r="E24" s="44">
        <v>8763246</v>
      </c>
      <c r="F24" s="44">
        <f>E24*0.55</f>
        <v>4819785.3000000007</v>
      </c>
      <c r="G24" s="44">
        <f>E24*0.45</f>
        <v>3943460.7</v>
      </c>
      <c r="H24" s="44">
        <f t="shared" si="3"/>
        <v>2464995</v>
      </c>
      <c r="I24" s="29">
        <f t="shared" si="4"/>
        <v>6408455.7000000002</v>
      </c>
      <c r="J24" s="29">
        <v>0</v>
      </c>
      <c r="K24" s="40" t="s">
        <v>28</v>
      </c>
    </row>
    <row r="25" spans="1:110" s="11" customFormat="1" ht="69" customHeight="1" thickBot="1" x14ac:dyDescent="0.25">
      <c r="A25" s="39" t="s">
        <v>48</v>
      </c>
      <c r="B25" s="30" t="s">
        <v>33</v>
      </c>
      <c r="C25" s="32" t="s">
        <v>17</v>
      </c>
      <c r="D25" s="29">
        <v>1495660</v>
      </c>
      <c r="E25" s="44">
        <v>1495660</v>
      </c>
      <c r="F25" s="44">
        <f>E25*0.7</f>
        <v>1046961.9999999999</v>
      </c>
      <c r="G25" s="44">
        <f>E25*0.3</f>
        <v>448698</v>
      </c>
      <c r="H25" s="44">
        <f t="shared" si="3"/>
        <v>0</v>
      </c>
      <c r="I25" s="29">
        <f t="shared" si="4"/>
        <v>448698</v>
      </c>
      <c r="J25" s="29">
        <v>0</v>
      </c>
      <c r="K25" s="40" t="s">
        <v>28</v>
      </c>
    </row>
    <row r="26" spans="1:110" s="4" customFormat="1" ht="21" customHeight="1" thickBot="1" x14ac:dyDescent="0.25">
      <c r="A26" s="68" t="s">
        <v>9</v>
      </c>
      <c r="B26" s="69"/>
      <c r="C26" s="24"/>
      <c r="D26" s="13">
        <f t="shared" ref="D26:J26" si="5">SUM(D20:D25)</f>
        <v>45255388</v>
      </c>
      <c r="E26" s="13">
        <f t="shared" si="5"/>
        <v>29280679</v>
      </c>
      <c r="F26" s="13">
        <f t="shared" si="5"/>
        <v>17238457.75</v>
      </c>
      <c r="G26" s="13">
        <f t="shared" si="5"/>
        <v>12042221.25</v>
      </c>
      <c r="H26" s="13">
        <f t="shared" si="5"/>
        <v>15974709</v>
      </c>
      <c r="I26" s="13">
        <f t="shared" si="5"/>
        <v>28016930.249999996</v>
      </c>
      <c r="J26" s="13">
        <f t="shared" si="5"/>
        <v>0</v>
      </c>
      <c r="K26" s="10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</row>
    <row r="27" spans="1:110" s="11" customFormat="1" ht="21" customHeight="1" thickBot="1" x14ac:dyDescent="0.25">
      <c r="A27" s="62"/>
      <c r="B27" s="63"/>
      <c r="C27" s="64"/>
      <c r="D27" s="65"/>
      <c r="E27" s="65"/>
      <c r="F27" s="65"/>
      <c r="G27" s="65"/>
      <c r="H27" s="65"/>
      <c r="I27" s="65"/>
      <c r="J27" s="65"/>
      <c r="K27" s="66"/>
    </row>
    <row r="28" spans="1:110" s="11" customFormat="1" ht="48.75" customHeight="1" thickBot="1" x14ac:dyDescent="0.25">
      <c r="A28" s="77" t="s">
        <v>70</v>
      </c>
      <c r="B28" s="78"/>
      <c r="C28" s="78"/>
      <c r="D28" s="78"/>
      <c r="E28" s="78"/>
      <c r="F28" s="78"/>
      <c r="G28" s="78"/>
      <c r="H28" s="78"/>
      <c r="I28" s="78"/>
      <c r="J28" s="78"/>
      <c r="K28" s="79"/>
    </row>
    <row r="29" spans="1:110" s="4" customFormat="1" ht="73.5" customHeight="1" x14ac:dyDescent="0.2">
      <c r="A29" s="61" t="s">
        <v>66</v>
      </c>
      <c r="B29" s="67" t="s">
        <v>72</v>
      </c>
      <c r="C29" s="57" t="s">
        <v>40</v>
      </c>
      <c r="D29" s="58">
        <v>3370561.54</v>
      </c>
      <c r="E29" s="58">
        <v>3370561.54</v>
      </c>
      <c r="F29" s="58">
        <f>E29*0.9</f>
        <v>3033505.3859999999</v>
      </c>
      <c r="G29" s="58">
        <f>E29*0.1</f>
        <v>337056.15400000004</v>
      </c>
      <c r="H29" s="58">
        <v>0</v>
      </c>
      <c r="I29" s="58">
        <f t="shared" ref="I29:I42" si="6">G29+H29</f>
        <v>337056.15400000004</v>
      </c>
      <c r="J29" s="59">
        <v>0</v>
      </c>
      <c r="K29" s="60" t="s">
        <v>52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</row>
    <row r="30" spans="1:110" s="4" customFormat="1" ht="64.5" customHeight="1" x14ac:dyDescent="0.2">
      <c r="A30" s="55" t="s">
        <v>67</v>
      </c>
      <c r="B30" s="56" t="s">
        <v>79</v>
      </c>
      <c r="C30" s="57" t="s">
        <v>40</v>
      </c>
      <c r="D30" s="58">
        <f>E30+H30</f>
        <v>3790437.27</v>
      </c>
      <c r="E30" s="58">
        <v>3729937.27</v>
      </c>
      <c r="F30" s="58">
        <v>3356943.54</v>
      </c>
      <c r="G30" s="58">
        <f t="shared" ref="G30:G42" si="7">E30*0.1</f>
        <v>372993.72700000001</v>
      </c>
      <c r="H30" s="58">
        <v>60500</v>
      </c>
      <c r="I30" s="58">
        <f t="shared" si="6"/>
        <v>433493.72700000001</v>
      </c>
      <c r="J30" s="59">
        <v>0</v>
      </c>
      <c r="K30" s="60" t="s">
        <v>52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</row>
    <row r="31" spans="1:110" s="4" customFormat="1" ht="57" customHeight="1" x14ac:dyDescent="0.2">
      <c r="A31" s="55" t="s">
        <v>68</v>
      </c>
      <c r="B31" s="56" t="s">
        <v>69</v>
      </c>
      <c r="C31" s="57" t="s">
        <v>40</v>
      </c>
      <c r="D31" s="58">
        <v>3624715.77</v>
      </c>
      <c r="E31" s="58">
        <v>3564215.77</v>
      </c>
      <c r="F31" s="58">
        <v>3207794.19</v>
      </c>
      <c r="G31" s="58">
        <f t="shared" si="7"/>
        <v>356421.57700000005</v>
      </c>
      <c r="H31" s="58">
        <v>60500</v>
      </c>
      <c r="I31" s="58">
        <f t="shared" si="6"/>
        <v>416921.57700000005</v>
      </c>
      <c r="J31" s="59">
        <v>0</v>
      </c>
      <c r="K31" s="60" t="s">
        <v>52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</row>
    <row r="32" spans="1:110" s="4" customFormat="1" ht="122.25" customHeight="1" x14ac:dyDescent="0.2">
      <c r="A32" s="55" t="s">
        <v>51</v>
      </c>
      <c r="B32" s="56" t="s">
        <v>73</v>
      </c>
      <c r="C32" s="57" t="s">
        <v>40</v>
      </c>
      <c r="D32" s="58">
        <v>4755984</v>
      </c>
      <c r="E32" s="58">
        <v>4701784</v>
      </c>
      <c r="F32" s="58">
        <v>4231605.5999999996</v>
      </c>
      <c r="G32" s="58">
        <f t="shared" si="7"/>
        <v>470178.4</v>
      </c>
      <c r="H32" s="58">
        <v>54200</v>
      </c>
      <c r="I32" s="58">
        <f t="shared" si="6"/>
        <v>524378.4</v>
      </c>
      <c r="J32" s="59">
        <v>0</v>
      </c>
      <c r="K32" s="60" t="s">
        <v>52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</row>
    <row r="33" spans="1:110" s="4" customFormat="1" ht="66.75" customHeight="1" x14ac:dyDescent="0.2">
      <c r="A33" s="55" t="s">
        <v>53</v>
      </c>
      <c r="B33" s="56" t="s">
        <v>56</v>
      </c>
      <c r="C33" s="57" t="s">
        <v>40</v>
      </c>
      <c r="D33" s="58">
        <v>4910500</v>
      </c>
      <c r="E33" s="58">
        <v>4850000</v>
      </c>
      <c r="F33" s="58">
        <v>4365000</v>
      </c>
      <c r="G33" s="58">
        <f t="shared" si="7"/>
        <v>485000</v>
      </c>
      <c r="H33" s="58">
        <v>60500</v>
      </c>
      <c r="I33" s="58">
        <f t="shared" si="6"/>
        <v>545500</v>
      </c>
      <c r="J33" s="59">
        <v>0</v>
      </c>
      <c r="K33" s="60" t="s">
        <v>52</v>
      </c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</row>
    <row r="34" spans="1:110" s="4" customFormat="1" ht="99" customHeight="1" x14ac:dyDescent="0.2">
      <c r="A34" s="55" t="s">
        <v>54</v>
      </c>
      <c r="B34" s="56" t="s">
        <v>74</v>
      </c>
      <c r="C34" s="57" t="s">
        <v>40</v>
      </c>
      <c r="D34" s="58">
        <f>E34+H34</f>
        <v>4624594.42</v>
      </c>
      <c r="E34" s="58">
        <v>4564094.42</v>
      </c>
      <c r="F34" s="58">
        <v>4107684.97</v>
      </c>
      <c r="G34" s="58">
        <v>456409.45</v>
      </c>
      <c r="H34" s="58">
        <v>60500</v>
      </c>
      <c r="I34" s="58">
        <f t="shared" si="6"/>
        <v>516909.45</v>
      </c>
      <c r="J34" s="59">
        <v>0</v>
      </c>
      <c r="K34" s="60" t="s">
        <v>52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</row>
    <row r="35" spans="1:110" s="4" customFormat="1" ht="88.5" customHeight="1" x14ac:dyDescent="0.2">
      <c r="A35" s="55" t="s">
        <v>55</v>
      </c>
      <c r="B35" s="56" t="s">
        <v>78</v>
      </c>
      <c r="C35" s="57" t="s">
        <v>40</v>
      </c>
      <c r="D35" s="58">
        <v>1497980</v>
      </c>
      <c r="E35" s="58">
        <v>1497980</v>
      </c>
      <c r="F35" s="58">
        <v>1348182</v>
      </c>
      <c r="G35" s="58">
        <f t="shared" si="7"/>
        <v>149798</v>
      </c>
      <c r="H35" s="58">
        <v>0</v>
      </c>
      <c r="I35" s="58">
        <f t="shared" si="6"/>
        <v>149798</v>
      </c>
      <c r="J35" s="59">
        <v>0</v>
      </c>
      <c r="K35" s="60" t="s">
        <v>52</v>
      </c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</row>
    <row r="36" spans="1:110" s="4" customFormat="1" ht="81" customHeight="1" x14ac:dyDescent="0.2">
      <c r="A36" s="55" t="s">
        <v>57</v>
      </c>
      <c r="B36" s="56" t="s">
        <v>60</v>
      </c>
      <c r="C36" s="57" t="s">
        <v>40</v>
      </c>
      <c r="D36" s="58">
        <v>4511528.43</v>
      </c>
      <c r="E36" s="58">
        <v>4451028.43</v>
      </c>
      <c r="F36" s="58">
        <v>4005925.59</v>
      </c>
      <c r="G36" s="58">
        <f t="shared" si="7"/>
        <v>445102.84299999999</v>
      </c>
      <c r="H36" s="58">
        <v>60500</v>
      </c>
      <c r="I36" s="58">
        <f t="shared" si="6"/>
        <v>505602.84299999999</v>
      </c>
      <c r="J36" s="59">
        <v>0</v>
      </c>
      <c r="K36" s="60" t="s">
        <v>52</v>
      </c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</row>
    <row r="37" spans="1:110" s="4" customFormat="1" ht="87.75" customHeight="1" x14ac:dyDescent="0.2">
      <c r="A37" s="55" t="s">
        <v>58</v>
      </c>
      <c r="B37" s="56" t="s">
        <v>76</v>
      </c>
      <c r="C37" s="57" t="s">
        <v>40</v>
      </c>
      <c r="D37" s="58">
        <v>3218942</v>
      </c>
      <c r="E37" s="58">
        <v>3158442</v>
      </c>
      <c r="F37" s="58">
        <v>2842597.8</v>
      </c>
      <c r="G37" s="58">
        <f t="shared" si="7"/>
        <v>315844.2</v>
      </c>
      <c r="H37" s="58">
        <v>60500</v>
      </c>
      <c r="I37" s="58">
        <f t="shared" si="6"/>
        <v>376344.2</v>
      </c>
      <c r="J37" s="59">
        <v>0</v>
      </c>
      <c r="K37" s="60" t="s">
        <v>52</v>
      </c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</row>
    <row r="38" spans="1:110" s="4" customFormat="1" ht="98.25" customHeight="1" x14ac:dyDescent="0.2">
      <c r="A38" s="55" t="s">
        <v>59</v>
      </c>
      <c r="B38" s="56" t="s">
        <v>75</v>
      </c>
      <c r="C38" s="57" t="s">
        <v>40</v>
      </c>
      <c r="D38" s="58">
        <v>3100000</v>
      </c>
      <c r="E38" s="58">
        <v>3100000</v>
      </c>
      <c r="F38" s="58">
        <f>E38*0.9</f>
        <v>2790000</v>
      </c>
      <c r="G38" s="58">
        <f t="shared" si="7"/>
        <v>310000</v>
      </c>
      <c r="H38" s="58">
        <v>0</v>
      </c>
      <c r="I38" s="58">
        <f t="shared" si="6"/>
        <v>310000</v>
      </c>
      <c r="J38" s="59">
        <v>0</v>
      </c>
      <c r="K38" s="60" t="s">
        <v>52</v>
      </c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</row>
    <row r="39" spans="1:110" s="4" customFormat="1" ht="81.75" customHeight="1" x14ac:dyDescent="0.2">
      <c r="A39" s="55" t="s">
        <v>61</v>
      </c>
      <c r="B39" s="56" t="s">
        <v>80</v>
      </c>
      <c r="C39" s="57" t="s">
        <v>40</v>
      </c>
      <c r="D39" s="58">
        <v>4454987.9800000004</v>
      </c>
      <c r="E39" s="58">
        <v>4454987.9800000004</v>
      </c>
      <c r="F39" s="58">
        <v>4009489.18</v>
      </c>
      <c r="G39" s="58">
        <f t="shared" si="7"/>
        <v>445498.79800000007</v>
      </c>
      <c r="H39" s="58">
        <v>0</v>
      </c>
      <c r="I39" s="58">
        <f t="shared" si="6"/>
        <v>445498.79800000007</v>
      </c>
      <c r="J39" s="59">
        <v>0</v>
      </c>
      <c r="K39" s="60" t="s">
        <v>52</v>
      </c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</row>
    <row r="40" spans="1:110" s="4" customFormat="1" ht="58.5" customHeight="1" x14ac:dyDescent="0.2">
      <c r="A40" s="55" t="s">
        <v>62</v>
      </c>
      <c r="B40" s="56" t="s">
        <v>64</v>
      </c>
      <c r="C40" s="57" t="s">
        <v>40</v>
      </c>
      <c r="D40" s="58">
        <v>3544157.93</v>
      </c>
      <c r="E40" s="58">
        <v>3483657.93</v>
      </c>
      <c r="F40" s="58">
        <v>3135292.14</v>
      </c>
      <c r="G40" s="58">
        <f t="shared" si="7"/>
        <v>348365.79300000006</v>
      </c>
      <c r="H40" s="58">
        <v>60500</v>
      </c>
      <c r="I40" s="58">
        <f t="shared" si="6"/>
        <v>408865.79300000006</v>
      </c>
      <c r="J40" s="59">
        <v>0</v>
      </c>
      <c r="K40" s="60" t="s">
        <v>52</v>
      </c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</row>
    <row r="41" spans="1:110" s="4" customFormat="1" ht="185.25" customHeight="1" x14ac:dyDescent="0.2">
      <c r="A41" s="55" t="s">
        <v>63</v>
      </c>
      <c r="B41" s="56" t="s">
        <v>77</v>
      </c>
      <c r="C41" s="57" t="s">
        <v>40</v>
      </c>
      <c r="D41" s="58">
        <f>E41+H41</f>
        <v>7631610</v>
      </c>
      <c r="E41" s="58">
        <v>7571110</v>
      </c>
      <c r="F41" s="58">
        <v>6813999</v>
      </c>
      <c r="G41" s="58">
        <v>757111</v>
      </c>
      <c r="H41" s="58">
        <v>60500</v>
      </c>
      <c r="I41" s="58">
        <f t="shared" si="6"/>
        <v>817611</v>
      </c>
      <c r="J41" s="59">
        <v>0</v>
      </c>
      <c r="K41" s="60" t="s">
        <v>52</v>
      </c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</row>
    <row r="42" spans="1:110" s="4" customFormat="1" ht="50.25" customHeight="1" thickBot="1" x14ac:dyDescent="0.25">
      <c r="A42" s="61" t="s">
        <v>71</v>
      </c>
      <c r="B42" s="56" t="s">
        <v>65</v>
      </c>
      <c r="C42" s="57" t="s">
        <v>40</v>
      </c>
      <c r="D42" s="58">
        <v>4014847.2</v>
      </c>
      <c r="E42" s="58">
        <v>3954347.2</v>
      </c>
      <c r="F42" s="58">
        <v>3558912.48</v>
      </c>
      <c r="G42" s="58">
        <f t="shared" si="7"/>
        <v>395434.72000000003</v>
      </c>
      <c r="H42" s="58">
        <v>60500</v>
      </c>
      <c r="I42" s="58">
        <f t="shared" si="6"/>
        <v>455934.72000000003</v>
      </c>
      <c r="J42" s="59">
        <v>0</v>
      </c>
      <c r="K42" s="60" t="s">
        <v>52</v>
      </c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</row>
    <row r="43" spans="1:110" s="4" customFormat="1" ht="21" customHeight="1" thickBot="1" x14ac:dyDescent="0.25">
      <c r="A43" s="68" t="s">
        <v>9</v>
      </c>
      <c r="B43" s="69"/>
      <c r="C43" s="24"/>
      <c r="D43" s="13">
        <f t="shared" ref="D43:I43" si="8">SUM(D29:D42)</f>
        <v>57050846.539999999</v>
      </c>
      <c r="E43" s="13">
        <f t="shared" si="8"/>
        <v>56452146.539999999</v>
      </c>
      <c r="F43" s="13">
        <f t="shared" si="8"/>
        <v>50806931.875999995</v>
      </c>
      <c r="G43" s="13">
        <f t="shared" si="8"/>
        <v>5645214.6619999995</v>
      </c>
      <c r="H43" s="13">
        <f t="shared" si="8"/>
        <v>598700</v>
      </c>
      <c r="I43" s="13">
        <f t="shared" si="8"/>
        <v>6243914.6619999995</v>
      </c>
      <c r="J43" s="13">
        <f>SUM(J41:J42)</f>
        <v>0</v>
      </c>
      <c r="K43" s="10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</row>
    <row r="44" spans="1:110" s="4" customFormat="1" ht="27.75" customHeight="1" thickBot="1" x14ac:dyDescent="0.25">
      <c r="A44" s="77"/>
      <c r="B44" s="78"/>
      <c r="C44" s="78"/>
      <c r="D44" s="78"/>
      <c r="E44" s="78"/>
      <c r="F44" s="78"/>
      <c r="G44" s="78"/>
      <c r="H44" s="78"/>
      <c r="I44" s="78"/>
      <c r="J44" s="78"/>
      <c r="K44" s="79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</row>
    <row r="45" spans="1:110" s="4" customFormat="1" ht="34.5" customHeight="1" thickBot="1" x14ac:dyDescent="0.25">
      <c r="A45" s="74" t="s">
        <v>19</v>
      </c>
      <c r="B45" s="75"/>
      <c r="C45" s="76"/>
      <c r="D45" s="13">
        <f t="shared" ref="D45:J45" si="9">D13+D17+D26+D43</f>
        <v>289706239.69999999</v>
      </c>
      <c r="E45" s="13">
        <f t="shared" si="9"/>
        <v>261726682.84</v>
      </c>
      <c r="F45" s="13">
        <f t="shared" si="9"/>
        <v>222240562.62599999</v>
      </c>
      <c r="G45" s="13">
        <f t="shared" si="9"/>
        <v>39486120.211999997</v>
      </c>
      <c r="H45" s="13">
        <f t="shared" si="9"/>
        <v>27979557.16</v>
      </c>
      <c r="I45" s="13">
        <f t="shared" si="9"/>
        <v>67465677.371999994</v>
      </c>
      <c r="J45" s="13">
        <f t="shared" si="9"/>
        <v>0</v>
      </c>
      <c r="K45" s="31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</row>
    <row r="46" spans="1:110" x14ac:dyDescent="0.2">
      <c r="A46" s="9"/>
    </row>
    <row r="47" spans="1:110" s="21" customFormat="1" ht="15" x14ac:dyDescent="0.25">
      <c r="A47" s="70" t="s">
        <v>18</v>
      </c>
      <c r="B47" s="70"/>
      <c r="C47" s="70"/>
      <c r="D47" s="70"/>
      <c r="E47" s="70"/>
      <c r="F47" s="70"/>
      <c r="G47" s="70"/>
      <c r="H47" s="70"/>
      <c r="I47" s="70"/>
      <c r="J47" s="70"/>
      <c r="K47" s="70"/>
    </row>
    <row r="48" spans="1:110" x14ac:dyDescent="0.2">
      <c r="B48" s="7"/>
      <c r="C48" s="22"/>
    </row>
    <row r="49" spans="2:7" x14ac:dyDescent="0.2">
      <c r="B49" s="7"/>
      <c r="C49" s="22"/>
      <c r="G49" s="28"/>
    </row>
    <row r="50" spans="2:7" x14ac:dyDescent="0.2">
      <c r="F50" s="28"/>
    </row>
    <row r="55" spans="2:7" x14ac:dyDescent="0.2">
      <c r="F55" s="28"/>
    </row>
    <row r="57" spans="2:7" x14ac:dyDescent="0.2">
      <c r="B57" s="27"/>
      <c r="C57" s="26"/>
    </row>
    <row r="60" spans="2:7" x14ac:dyDescent="0.2">
      <c r="G60" s="14"/>
    </row>
  </sheetData>
  <mergeCells count="23">
    <mergeCell ref="A1:K1"/>
    <mergeCell ref="B3:B4"/>
    <mergeCell ref="D3:D4"/>
    <mergeCell ref="E3:E4"/>
    <mergeCell ref="H3:H5"/>
    <mergeCell ref="K3:K5"/>
    <mergeCell ref="F3:F5"/>
    <mergeCell ref="G3:G5"/>
    <mergeCell ref="A3:A4"/>
    <mergeCell ref="I3:I4"/>
    <mergeCell ref="J3:J4"/>
    <mergeCell ref="C3:C5"/>
    <mergeCell ref="A26:B26"/>
    <mergeCell ref="A47:K47"/>
    <mergeCell ref="A8:K8"/>
    <mergeCell ref="A13:B13"/>
    <mergeCell ref="A45:C45"/>
    <mergeCell ref="A44:K44"/>
    <mergeCell ref="A19:K19"/>
    <mergeCell ref="A15:K15"/>
    <mergeCell ref="A17:B17"/>
    <mergeCell ref="A28:K28"/>
    <mergeCell ref="A43:B4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2" firstPageNumber="2" fitToHeight="0" orientation="landscape" useFirstPageNumber="1" r:id="rId1"/>
  <headerFooter scaleWithDoc="0" alignWithMargins="0">
    <oddHeader>&amp;LPříloha č.1</oddHeader>
    <oddFooter>&amp;L&amp;"Arial,Kurzíva"Zastupitelstvo Olomouckého kraje 26 2. 2018
32.- Projekty spolufinancované z evropských a národních fondů ke schválení financování
Příloha č. 1 . Podané žádosti a realizované projekty&amp;R&amp;"Arial,Kurzíva"Strana &amp;P (celkem 4)</oddFooter>
  </headerFooter>
  <rowBreaks count="1" manualBreakCount="1">
    <brk id="21" max="10" man="1"/>
  </rowBreaks>
  <colBreaks count="1" manualBreakCount="1">
    <brk id="3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7" sqref="I37"/>
    </sheetView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List1!Názvy_tisku</vt:lpstr>
      <vt:lpstr>List1!Oblast_tisku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Pavel Poles</dc:creator>
  <cp:lastModifiedBy>Stašková Vendula</cp:lastModifiedBy>
  <cp:lastPrinted>2018-02-08T08:53:51Z</cp:lastPrinted>
  <dcterms:created xsi:type="dcterms:W3CDTF">2010-05-05T13:52:59Z</dcterms:created>
  <dcterms:modified xsi:type="dcterms:W3CDTF">2018-02-13T11:13:47Z</dcterms:modified>
</cp:coreProperties>
</file>