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Úvěrový rámec\KB\SMLOUVA O ÚVĚRU (100 mil. Kč)\1. čerpání\ZOK\"/>
    </mc:Choice>
  </mc:AlternateContent>
  <bookViews>
    <workbookView xWindow="-1005" yWindow="1815" windowWidth="15570" windowHeight="9975"/>
  </bookViews>
  <sheets>
    <sheet name="Přehled úvěru" sheetId="6" r:id="rId1"/>
    <sheet name="Dotace - aktualizace" sheetId="9" state="hidden" r:id="rId2"/>
  </sheets>
  <definedNames>
    <definedName name="_xlnm.Print_Titles" localSheetId="0">'Přehled úvěru'!$2:$3</definedName>
    <definedName name="_xlnm.Print_Area" localSheetId="0">'Přehled úvěru'!$B$1:$I$9</definedName>
  </definedNames>
  <calcPr calcId="162913"/>
</workbook>
</file>

<file path=xl/calcChain.xml><?xml version="1.0" encoding="utf-8"?>
<calcChain xmlns="http://schemas.openxmlformats.org/spreadsheetml/2006/main">
  <c r="I5" i="6" l="1"/>
  <c r="I6" i="6"/>
  <c r="I7" i="6"/>
  <c r="I8" i="6"/>
  <c r="I4" i="6"/>
  <c r="G5" i="6"/>
  <c r="G6" i="6"/>
  <c r="G7" i="6"/>
  <c r="G8" i="6"/>
  <c r="G4" i="6"/>
  <c r="G9" i="6" s="1"/>
  <c r="F9" i="6" l="1"/>
  <c r="E9" i="6"/>
  <c r="H9" i="6" l="1"/>
  <c r="L19" i="9"/>
  <c r="I19" i="9"/>
  <c r="H19" i="9"/>
  <c r="G19" i="9"/>
  <c r="F19" i="9"/>
  <c r="M18" i="9"/>
  <c r="K18" i="9"/>
  <c r="J18" i="9"/>
  <c r="M17" i="9"/>
  <c r="K17" i="9"/>
  <c r="J17" i="9"/>
  <c r="M16" i="9"/>
  <c r="K16" i="9"/>
  <c r="J16" i="9"/>
  <c r="M15" i="9"/>
  <c r="K15" i="9"/>
  <c r="J15" i="9"/>
  <c r="H11" i="9"/>
  <c r="G11" i="9"/>
  <c r="F11" i="9"/>
  <c r="M10" i="9"/>
  <c r="K10" i="9"/>
  <c r="J10" i="9"/>
  <c r="L9" i="9"/>
  <c r="I9" i="9"/>
  <c r="K9" i="9" s="1"/>
  <c r="L8" i="9"/>
  <c r="M8" i="9" s="1"/>
  <c r="I8" i="9"/>
  <c r="J8" i="9" s="1"/>
  <c r="L7" i="9"/>
  <c r="I7" i="9"/>
  <c r="M7" i="9" s="1"/>
  <c r="M6" i="9"/>
  <c r="K6" i="9"/>
  <c r="J6" i="9"/>
  <c r="I9" i="6" l="1"/>
  <c r="H21" i="9"/>
  <c r="L11" i="9"/>
  <c r="L21" i="9" s="1"/>
  <c r="F21" i="9"/>
  <c r="K19" i="9"/>
  <c r="G21" i="9"/>
  <c r="M19" i="9"/>
  <c r="J7" i="9"/>
  <c r="J9" i="9"/>
  <c r="K7" i="9"/>
  <c r="M9" i="9"/>
  <c r="M11" i="9" s="1"/>
  <c r="M21" i="9" s="1"/>
  <c r="I11" i="9"/>
  <c r="I21" i="9" s="1"/>
  <c r="K8" i="9"/>
  <c r="K11" i="9" l="1"/>
  <c r="K21" i="9" s="1"/>
</calcChain>
</file>

<file path=xl/sharedStrings.xml><?xml version="1.0" encoding="utf-8"?>
<sst xmlns="http://schemas.openxmlformats.org/spreadsheetml/2006/main" count="63" uniqueCount="39">
  <si>
    <t>ORG</t>
  </si>
  <si>
    <t>Název projektu</t>
  </si>
  <si>
    <t>Celkem</t>
  </si>
  <si>
    <t>Předfinancování 2015</t>
  </si>
  <si>
    <t>Celkové náklady</t>
  </si>
  <si>
    <t>ORJ</t>
  </si>
  <si>
    <t>§</t>
  </si>
  <si>
    <t>Dotace</t>
  </si>
  <si>
    <t>Celkem OK 2015</t>
  </si>
  <si>
    <t>Podíl OK 2015</t>
  </si>
  <si>
    <t>Seskup. Pol.</t>
  </si>
  <si>
    <t>v tis. Kč</t>
  </si>
  <si>
    <t>Podíl OK 2015 v %</t>
  </si>
  <si>
    <t>RU 2015</t>
  </si>
  <si>
    <t>Zůstatek          Podíl OK</t>
  </si>
  <si>
    <t>II/439 Ústí – průtah – hranice okr. Vsetín</t>
  </si>
  <si>
    <t>II/446 Chomoutov - Pňovice, křižovatka silnic II/446 a III/44613</t>
  </si>
  <si>
    <t>III/44317 Velká Bystřice - okružní křižovatka</t>
  </si>
  <si>
    <t>III/36916 Šumperk - okružní křižovatka, ul. Temenická</t>
  </si>
  <si>
    <t>Realizace energeticky úsporných opatření - Domov důchodců Prostějov</t>
  </si>
  <si>
    <t>SSOK</t>
  </si>
  <si>
    <t>Silnice II/373 Chudobín – směr Slavětín</t>
  </si>
  <si>
    <t>Silnice II/644  hr. okresu – Mohelnice, ve staničení 11,034 – 20,396</t>
  </si>
  <si>
    <t>Stavební úpravy silnice II/150 v Dřevohosticích</t>
  </si>
  <si>
    <t>II/150 Rokytnice - Předmostí</t>
  </si>
  <si>
    <t>Projekty spolufinancované z evropských fondů - po aktualizaci</t>
  </si>
  <si>
    <t>Celkem SSOK</t>
  </si>
  <si>
    <t>v Kč</t>
  </si>
  <si>
    <t>II/433 Prostějov - Mořice</t>
  </si>
  <si>
    <t>Přehled čerpání uvěru</t>
  </si>
  <si>
    <t>II/447 Strukov - Šternberk</t>
  </si>
  <si>
    <t>Schválený rozpočet OK 2018</t>
  </si>
  <si>
    <t>Uznatelné náklady</t>
  </si>
  <si>
    <t>Neuznatelné náklady</t>
  </si>
  <si>
    <t>II/449 Křiž. II/366 - MÚK Unčovice</t>
  </si>
  <si>
    <t>II/441 Křiž. R35 - hr. Kraje Moravskoslezkého</t>
  </si>
  <si>
    <t>II/444 Medlov - průtah</t>
  </si>
  <si>
    <t>Čerpání úvěru KB celkem</t>
  </si>
  <si>
    <t>1. dílčí čerpání úvěru KB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</si>
</sst>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3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13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</cellStyleXfs>
  <cellXfs count="106">
    <xf numFmtId="0" fontId="0" fillId="0" borderId="0" xfId="0"/>
    <xf numFmtId="0" fontId="1" fillId="0" borderId="0" xfId="0" applyFont="1" applyAlignment="1">
      <alignment horizontal="right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horizontal="right"/>
    </xf>
    <xf numFmtId="0" fontId="7" fillId="0" borderId="0" xfId="1" applyFont="1" applyFill="1" applyBorder="1"/>
    <xf numFmtId="0" fontId="6" fillId="0" borderId="0" xfId="1" applyFont="1" applyFill="1" applyAlignment="1">
      <alignment horizontal="right"/>
    </xf>
    <xf numFmtId="0" fontId="7" fillId="0" borderId="0" xfId="1" applyFont="1" applyFill="1"/>
    <xf numFmtId="0" fontId="10" fillId="0" borderId="13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left" vertical="center" wrapText="1"/>
    </xf>
    <xf numFmtId="3" fontId="11" fillId="0" borderId="8" xfId="1" applyNumberFormat="1" applyFont="1" applyFill="1" applyBorder="1" applyAlignment="1">
      <alignment horizontal="center" vertical="center"/>
    </xf>
    <xf numFmtId="3" fontId="10" fillId="0" borderId="8" xfId="1" applyNumberFormat="1" applyFont="1" applyFill="1" applyBorder="1" applyAlignment="1">
      <alignment horizontal="center" vertical="center" wrapText="1"/>
    </xf>
    <xf numFmtId="9" fontId="10" fillId="0" borderId="8" xfId="1" applyNumberFormat="1" applyFont="1" applyFill="1" applyBorder="1" applyAlignment="1">
      <alignment horizontal="center" vertical="center" wrapText="1"/>
    </xf>
    <xf numFmtId="3" fontId="6" fillId="0" borderId="8" xfId="1" applyNumberFormat="1" applyFont="1" applyFill="1" applyBorder="1" applyAlignment="1">
      <alignment horizontal="center" vertical="center" wrapText="1"/>
    </xf>
    <xf numFmtId="3" fontId="7" fillId="0" borderId="8" xfId="1" applyNumberFormat="1" applyFont="1" applyFill="1" applyBorder="1" applyAlignment="1">
      <alignment horizontal="center" vertical="center" wrapText="1"/>
    </xf>
    <xf numFmtId="3" fontId="7" fillId="0" borderId="14" xfId="1" applyNumberFormat="1" applyFont="1" applyFill="1" applyBorder="1" applyAlignment="1">
      <alignment horizontal="center" vertical="center"/>
    </xf>
    <xf numFmtId="0" fontId="10" fillId="0" borderId="15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left" vertical="center" wrapText="1"/>
    </xf>
    <xf numFmtId="3" fontId="10" fillId="0" borderId="3" xfId="1" applyNumberFormat="1" applyFont="1" applyFill="1" applyBorder="1" applyAlignment="1">
      <alignment horizontal="center" vertical="center"/>
    </xf>
    <xf numFmtId="3" fontId="10" fillId="0" borderId="3" xfId="1" applyNumberFormat="1" applyFont="1" applyFill="1" applyBorder="1" applyAlignment="1">
      <alignment horizontal="center" vertical="center" wrapText="1"/>
    </xf>
    <xf numFmtId="3" fontId="6" fillId="0" borderId="3" xfId="1" applyNumberFormat="1" applyFont="1" applyFill="1" applyBorder="1" applyAlignment="1">
      <alignment horizontal="center" vertical="center" wrapText="1"/>
    </xf>
    <xf numFmtId="3" fontId="7" fillId="0" borderId="3" xfId="1" applyNumberFormat="1" applyFont="1" applyFill="1" applyBorder="1" applyAlignment="1">
      <alignment horizontal="center" vertical="center"/>
    </xf>
    <xf numFmtId="3" fontId="7" fillId="0" borderId="16" xfId="1" applyNumberFormat="1" applyFont="1" applyFill="1" applyBorder="1" applyAlignment="1">
      <alignment horizontal="center" vertical="center"/>
    </xf>
    <xf numFmtId="3" fontId="7" fillId="0" borderId="3" xfId="1" applyNumberFormat="1" applyFont="1" applyFill="1" applyBorder="1" applyAlignment="1">
      <alignment horizontal="center" vertical="center" wrapText="1"/>
    </xf>
    <xf numFmtId="0" fontId="10" fillId="0" borderId="11" xfId="1" applyFont="1" applyFill="1" applyBorder="1" applyAlignment="1">
      <alignment horizontal="center" vertical="center"/>
    </xf>
    <xf numFmtId="0" fontId="10" fillId="0" borderId="12" xfId="1" applyFont="1" applyFill="1" applyBorder="1" applyAlignment="1">
      <alignment horizontal="center" vertical="center"/>
    </xf>
    <xf numFmtId="0" fontId="10" fillId="2" borderId="12" xfId="1" applyFont="1" applyFill="1" applyBorder="1" applyAlignment="1">
      <alignment horizontal="left" vertical="center" wrapText="1"/>
    </xf>
    <xf numFmtId="3" fontId="10" fillId="0" borderId="12" xfId="1" applyNumberFormat="1" applyFont="1" applyFill="1" applyBorder="1" applyAlignment="1">
      <alignment horizontal="center" vertical="center"/>
    </xf>
    <xf numFmtId="3" fontId="10" fillId="0" borderId="12" xfId="1" applyNumberFormat="1" applyFont="1" applyFill="1" applyBorder="1" applyAlignment="1">
      <alignment horizontal="center" vertical="center" wrapText="1"/>
    </xf>
    <xf numFmtId="9" fontId="10" fillId="0" borderId="4" xfId="1" applyNumberFormat="1" applyFont="1" applyFill="1" applyBorder="1" applyAlignment="1">
      <alignment horizontal="center" vertical="center" wrapText="1"/>
    </xf>
    <xf numFmtId="3" fontId="6" fillId="0" borderId="12" xfId="1" applyNumberFormat="1" applyFont="1" applyFill="1" applyBorder="1" applyAlignment="1">
      <alignment horizontal="center" vertical="center" wrapText="1"/>
    </xf>
    <xf numFmtId="3" fontId="7" fillId="0" borderId="17" xfId="1" applyNumberFormat="1" applyFont="1" applyFill="1" applyBorder="1" applyAlignment="1">
      <alignment horizontal="center" vertical="center"/>
    </xf>
    <xf numFmtId="3" fontId="7" fillId="0" borderId="18" xfId="1" applyNumberFormat="1" applyFont="1" applyFill="1" applyBorder="1" applyAlignment="1">
      <alignment horizontal="center" vertical="center"/>
    </xf>
    <xf numFmtId="3" fontId="12" fillId="0" borderId="2" xfId="1" applyNumberFormat="1" applyFont="1" applyFill="1" applyBorder="1" applyAlignment="1">
      <alignment horizontal="center" vertical="center"/>
    </xf>
    <xf numFmtId="3" fontId="12" fillId="0" borderId="20" xfId="1" applyNumberFormat="1" applyFont="1" applyFill="1" applyBorder="1" applyAlignment="1">
      <alignment horizontal="center" vertical="center"/>
    </xf>
    <xf numFmtId="3" fontId="12" fillId="0" borderId="21" xfId="1" applyNumberFormat="1" applyFont="1" applyFill="1" applyBorder="1" applyAlignment="1">
      <alignment horizontal="center" vertical="center"/>
    </xf>
    <xf numFmtId="0" fontId="13" fillId="0" borderId="0" xfId="1" applyFont="1" applyFill="1"/>
    <xf numFmtId="0" fontId="7" fillId="0" borderId="0" xfId="1" applyFont="1" applyFill="1" applyAlignment="1">
      <alignment wrapText="1"/>
    </xf>
    <xf numFmtId="0" fontId="7" fillId="4" borderId="15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left" vertical="center" wrapText="1"/>
    </xf>
    <xf numFmtId="3" fontId="7" fillId="0" borderId="3" xfId="1" applyNumberFormat="1" applyFont="1" applyFill="1" applyBorder="1" applyAlignment="1">
      <alignment horizontal="center"/>
    </xf>
    <xf numFmtId="0" fontId="7" fillId="4" borderId="22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10" fillId="0" borderId="17" xfId="1" applyFont="1" applyFill="1" applyBorder="1" applyAlignment="1">
      <alignment horizontal="center" vertical="center"/>
    </xf>
    <xf numFmtId="0" fontId="10" fillId="2" borderId="17" xfId="1" applyFont="1" applyFill="1" applyBorder="1" applyAlignment="1">
      <alignment horizontal="left" vertical="center" wrapText="1"/>
    </xf>
    <xf numFmtId="3" fontId="10" fillId="0" borderId="17" xfId="1" applyNumberFormat="1" applyFont="1" applyFill="1" applyBorder="1" applyAlignment="1">
      <alignment horizontal="center" vertical="center"/>
    </xf>
    <xf numFmtId="3" fontId="10" fillId="0" borderId="17" xfId="1" applyNumberFormat="1" applyFont="1" applyFill="1" applyBorder="1" applyAlignment="1">
      <alignment horizontal="center" vertical="center" wrapText="1"/>
    </xf>
    <xf numFmtId="3" fontId="6" fillId="0" borderId="17" xfId="1" applyNumberFormat="1" applyFont="1" applyFill="1" applyBorder="1" applyAlignment="1">
      <alignment horizontal="center" vertical="center" wrapText="1"/>
    </xf>
    <xf numFmtId="3" fontId="14" fillId="0" borderId="0" xfId="11" applyNumberFormat="1" applyFont="1" applyFill="1"/>
    <xf numFmtId="0" fontId="6" fillId="0" borderId="0" xfId="1" applyFont="1" applyFill="1" applyBorder="1"/>
    <xf numFmtId="3" fontId="12" fillId="5" borderId="2" xfId="1" applyNumberFormat="1" applyFont="1" applyFill="1" applyBorder="1" applyAlignment="1">
      <alignment horizontal="center" vertical="center"/>
    </xf>
    <xf numFmtId="3" fontId="12" fillId="5" borderId="20" xfId="1" applyNumberFormat="1" applyFont="1" applyFill="1" applyBorder="1" applyAlignment="1">
      <alignment horizontal="center" vertical="center"/>
    </xf>
    <xf numFmtId="0" fontId="2" fillId="0" borderId="0" xfId="0" applyFont="1" applyBorder="1" applyAlignment="1"/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 wrapText="1"/>
    </xf>
    <xf numFmtId="0" fontId="5" fillId="0" borderId="23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vertical="center" wrapText="1"/>
    </xf>
    <xf numFmtId="0" fontId="5" fillId="0" borderId="30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vertical="center" wrapText="1"/>
    </xf>
    <xf numFmtId="0" fontId="4" fillId="0" borderId="35" xfId="0" applyFont="1" applyFill="1" applyBorder="1" applyAlignment="1">
      <alignment vertical="center" wrapText="1"/>
    </xf>
    <xf numFmtId="4" fontId="5" fillId="0" borderId="23" xfId="0" applyNumberFormat="1" applyFont="1" applyFill="1" applyBorder="1" applyAlignment="1">
      <alignment horizontal="right" vertical="center"/>
    </xf>
    <xf numFmtId="4" fontId="5" fillId="0" borderId="31" xfId="0" applyNumberFormat="1" applyFont="1" applyFill="1" applyBorder="1" applyAlignment="1">
      <alignment horizontal="right" vertical="center"/>
    </xf>
    <xf numFmtId="4" fontId="5" fillId="0" borderId="3" xfId="0" applyNumberFormat="1" applyFont="1" applyFill="1" applyBorder="1" applyAlignment="1">
      <alignment horizontal="right" vertical="center"/>
    </xf>
    <xf numFmtId="4" fontId="5" fillId="0" borderId="33" xfId="0" applyNumberFormat="1" applyFont="1" applyFill="1" applyBorder="1" applyAlignment="1">
      <alignment horizontal="right" vertical="center"/>
    </xf>
    <xf numFmtId="4" fontId="4" fillId="0" borderId="35" xfId="0" applyNumberFormat="1" applyFont="1" applyFill="1" applyBorder="1" applyAlignment="1">
      <alignment horizontal="right" vertical="center"/>
    </xf>
    <xf numFmtId="4" fontId="4" fillId="0" borderId="36" xfId="0" applyNumberFormat="1" applyFont="1" applyFill="1" applyBorder="1" applyAlignment="1">
      <alignment horizontal="right" vertical="center"/>
    </xf>
    <xf numFmtId="4" fontId="5" fillId="0" borderId="24" xfId="0" applyNumberFormat="1" applyFont="1" applyFill="1" applyBorder="1" applyAlignment="1">
      <alignment horizontal="right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vertical="center" wrapText="1"/>
    </xf>
    <xf numFmtId="0" fontId="2" fillId="0" borderId="0" xfId="0" applyFont="1" applyBorder="1" applyAlignment="1">
      <alignment horizontal="left"/>
    </xf>
    <xf numFmtId="4" fontId="5" fillId="0" borderId="29" xfId="0" applyNumberFormat="1" applyFont="1" applyFill="1" applyBorder="1" applyAlignment="1">
      <alignment horizontal="right" vertical="center"/>
    </xf>
    <xf numFmtId="0" fontId="16" fillId="3" borderId="40" xfId="0" applyFont="1" applyFill="1" applyBorder="1" applyAlignment="1">
      <alignment horizontal="center" vertical="center" wrapText="1"/>
    </xf>
    <xf numFmtId="0" fontId="16" fillId="3" borderId="38" xfId="0" applyFont="1" applyFill="1" applyBorder="1" applyAlignment="1">
      <alignment horizontal="center" vertical="center" wrapText="1"/>
    </xf>
    <xf numFmtId="0" fontId="16" fillId="3" borderId="39" xfId="0" applyFont="1" applyFill="1" applyBorder="1" applyAlignment="1">
      <alignment horizontal="center" vertical="center" wrapText="1"/>
    </xf>
    <xf numFmtId="0" fontId="16" fillId="3" borderId="37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1" fillId="3" borderId="27" xfId="0" applyFont="1" applyFill="1" applyBorder="1" applyAlignment="1">
      <alignment horizontal="center" vertical="center" wrapText="1"/>
    </xf>
    <xf numFmtId="0" fontId="1" fillId="3" borderId="29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9" fillId="0" borderId="7" xfId="10" applyFont="1" applyFill="1" applyBorder="1" applyAlignment="1">
      <alignment horizontal="center" vertical="center" wrapText="1"/>
    </xf>
    <xf numFmtId="0" fontId="9" fillId="0" borderId="6" xfId="10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6" fillId="5" borderId="2" xfId="1" applyFont="1" applyFill="1" applyBorder="1" applyAlignment="1">
      <alignment horizontal="center" vertical="center" wrapText="1"/>
    </xf>
    <xf numFmtId="0" fontId="8" fillId="0" borderId="1" xfId="10" applyFont="1" applyFill="1" applyBorder="1" applyAlignment="1">
      <alignment horizontal="center" vertical="center" wrapText="1"/>
    </xf>
    <xf numFmtId="0" fontId="8" fillId="0" borderId="2" xfId="10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center" vertical="center" wrapText="1"/>
    </xf>
    <xf numFmtId="0" fontId="12" fillId="0" borderId="19" xfId="1" applyFont="1" applyFill="1" applyBorder="1" applyAlignment="1">
      <alignment horizontal="left" vertical="center"/>
    </xf>
    <xf numFmtId="0" fontId="12" fillId="0" borderId="20" xfId="1" applyFont="1" applyFill="1" applyBorder="1" applyAlignment="1">
      <alignment horizontal="left" vertical="center"/>
    </xf>
    <xf numFmtId="0" fontId="13" fillId="0" borderId="5" xfId="1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left"/>
    </xf>
  </cellXfs>
  <cellStyles count="13">
    <cellStyle name="Excel Built-in Normal" xfId="12"/>
    <cellStyle name="Normální" xfId="0" builtinId="0"/>
    <cellStyle name="Normální 10" xfId="1"/>
    <cellStyle name="normální 2" xfId="2"/>
    <cellStyle name="Normální 3" xfId="3"/>
    <cellStyle name="Normální 4" xfId="4"/>
    <cellStyle name="Normální 5" xfId="5"/>
    <cellStyle name="Normální 6" xfId="6"/>
    <cellStyle name="Normální 7" xfId="7"/>
    <cellStyle name="Normální 8" xfId="8"/>
    <cellStyle name="Normální 9" xfId="9"/>
    <cellStyle name="normální_kultura2-upravené priority-3" xfId="10"/>
    <cellStyle name="normální_Sešit1" xfId="11"/>
  </cellStyles>
  <dxfs count="0"/>
  <tableStyles count="0" defaultTableStyle="TableStyleMedium2" defaultPivotStyle="PivotStyleLight16"/>
  <colors>
    <mruColors>
      <color rgb="FFFF33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0"/>
  <sheetViews>
    <sheetView tabSelected="1" zoomScaleNormal="100" zoomScaleSheetLayoutView="100" workbookViewId="0">
      <selection activeCell="I14" sqref="I14"/>
    </sheetView>
  </sheetViews>
  <sheetFormatPr defaultRowHeight="15" x14ac:dyDescent="0.25"/>
  <cols>
    <col min="1" max="1" width="1.5703125" customWidth="1"/>
    <col min="2" max="2" width="6.7109375" customWidth="1"/>
    <col min="3" max="3" width="13.5703125" customWidth="1"/>
    <col min="4" max="4" width="53.5703125" customWidth="1"/>
    <col min="5" max="5" width="20.7109375" customWidth="1"/>
    <col min="6" max="7" width="20.28515625" customWidth="1"/>
    <col min="8" max="8" width="16.28515625" hidden="1" customWidth="1"/>
    <col min="9" max="9" width="19.7109375" customWidth="1"/>
  </cols>
  <sheetData>
    <row r="1" spans="2:9" ht="19.5" thickBot="1" x14ac:dyDescent="0.35">
      <c r="B1" s="79" t="s">
        <v>29</v>
      </c>
      <c r="C1" s="79"/>
      <c r="D1" s="79"/>
      <c r="E1" s="79"/>
      <c r="F1" s="73"/>
      <c r="G1" s="73"/>
      <c r="H1" s="54"/>
      <c r="I1" s="1" t="s">
        <v>27</v>
      </c>
    </row>
    <row r="2" spans="2:9" ht="24.75" customHeight="1" thickTop="1" x14ac:dyDescent="0.25">
      <c r="B2" s="84" t="s">
        <v>5</v>
      </c>
      <c r="C2" s="82" t="s">
        <v>0</v>
      </c>
      <c r="D2" s="82" t="s">
        <v>1</v>
      </c>
      <c r="E2" s="76" t="s">
        <v>31</v>
      </c>
      <c r="F2" s="77"/>
      <c r="G2" s="78"/>
      <c r="H2" s="86" t="s">
        <v>38</v>
      </c>
      <c r="I2" s="80" t="s">
        <v>37</v>
      </c>
    </row>
    <row r="3" spans="2:9" ht="30.75" customHeight="1" thickBot="1" x14ac:dyDescent="0.3">
      <c r="B3" s="85"/>
      <c r="C3" s="83"/>
      <c r="D3" s="83"/>
      <c r="E3" s="75" t="s">
        <v>32</v>
      </c>
      <c r="F3" s="75" t="s">
        <v>33</v>
      </c>
      <c r="G3" s="75" t="s">
        <v>2</v>
      </c>
      <c r="H3" s="87"/>
      <c r="I3" s="81"/>
    </row>
    <row r="4" spans="2:9" ht="22.5" customHeight="1" thickTop="1" x14ac:dyDescent="0.25">
      <c r="B4" s="59">
        <v>50</v>
      </c>
      <c r="C4" s="57">
        <v>100913</v>
      </c>
      <c r="D4" s="58" t="s">
        <v>28</v>
      </c>
      <c r="E4" s="63">
        <v>17790000</v>
      </c>
      <c r="F4" s="63">
        <v>14015000</v>
      </c>
      <c r="G4" s="63">
        <f>E4+F4</f>
        <v>31805000</v>
      </c>
      <c r="H4" s="63">
        <v>532.4</v>
      </c>
      <c r="I4" s="64">
        <f>SUM(H4)</f>
        <v>532.4</v>
      </c>
    </row>
    <row r="5" spans="2:9" ht="22.5" customHeight="1" x14ac:dyDescent="0.25">
      <c r="B5" s="60">
        <v>50</v>
      </c>
      <c r="C5" s="55">
        <v>100919</v>
      </c>
      <c r="D5" s="56" t="s">
        <v>30</v>
      </c>
      <c r="E5" s="65">
        <v>9893000</v>
      </c>
      <c r="F5" s="65">
        <v>21837000</v>
      </c>
      <c r="G5" s="65">
        <f t="shared" ref="G5:G8" si="0">E5+F5</f>
        <v>31730000</v>
      </c>
      <c r="H5" s="65"/>
      <c r="I5" s="66">
        <f t="shared" ref="I5:I8" si="1">SUM(H5)</f>
        <v>0</v>
      </c>
    </row>
    <row r="6" spans="2:9" ht="22.5" customHeight="1" x14ac:dyDescent="0.25">
      <c r="B6" s="60">
        <v>12</v>
      </c>
      <c r="C6" s="55" t="s">
        <v>20</v>
      </c>
      <c r="D6" s="56" t="s">
        <v>34</v>
      </c>
      <c r="E6" s="65">
        <v>9200000</v>
      </c>
      <c r="F6" s="65">
        <v>1800000</v>
      </c>
      <c r="G6" s="65">
        <f t="shared" si="0"/>
        <v>11000000</v>
      </c>
      <c r="H6" s="65"/>
      <c r="I6" s="66">
        <f t="shared" si="1"/>
        <v>0</v>
      </c>
    </row>
    <row r="7" spans="2:9" ht="22.5" customHeight="1" x14ac:dyDescent="0.25">
      <c r="B7" s="60">
        <v>12</v>
      </c>
      <c r="C7" s="55" t="s">
        <v>20</v>
      </c>
      <c r="D7" s="56" t="s">
        <v>35</v>
      </c>
      <c r="E7" s="65">
        <v>16646000</v>
      </c>
      <c r="F7" s="65">
        <v>3254000</v>
      </c>
      <c r="G7" s="65">
        <f t="shared" si="0"/>
        <v>19900000</v>
      </c>
      <c r="H7" s="65"/>
      <c r="I7" s="66">
        <f t="shared" si="1"/>
        <v>0</v>
      </c>
    </row>
    <row r="8" spans="2:9" ht="22.5" customHeight="1" thickBot="1" x14ac:dyDescent="0.3">
      <c r="B8" s="70">
        <v>12</v>
      </c>
      <c r="C8" s="71" t="s">
        <v>20</v>
      </c>
      <c r="D8" s="72" t="s">
        <v>36</v>
      </c>
      <c r="E8" s="69">
        <v>4654000</v>
      </c>
      <c r="F8" s="69">
        <v>911000</v>
      </c>
      <c r="G8" s="69">
        <f t="shared" si="0"/>
        <v>5565000</v>
      </c>
      <c r="H8" s="69"/>
      <c r="I8" s="74">
        <f t="shared" si="1"/>
        <v>0</v>
      </c>
    </row>
    <row r="9" spans="2:9" ht="20.100000000000001" customHeight="1" thickTop="1" thickBot="1" x14ac:dyDescent="0.3">
      <c r="B9" s="61"/>
      <c r="C9" s="62"/>
      <c r="D9" s="62"/>
      <c r="E9" s="67">
        <f>SUM(E4:E8)</f>
        <v>58183000</v>
      </c>
      <c r="F9" s="67">
        <f>SUM(F4:F8)</f>
        <v>41817000</v>
      </c>
      <c r="G9" s="67">
        <f>SUM(G4:G8)</f>
        <v>100000000</v>
      </c>
      <c r="H9" s="67">
        <f>SUM(H4:H4)</f>
        <v>532.4</v>
      </c>
      <c r="I9" s="68">
        <f>SUM(I4:I4)</f>
        <v>532.4</v>
      </c>
    </row>
    <row r="10" spans="2:9" ht="15.75" thickTop="1" x14ac:dyDescent="0.25"/>
  </sheetData>
  <mergeCells count="7">
    <mergeCell ref="E2:G2"/>
    <mergeCell ref="B1:E1"/>
    <mergeCell ref="I2:I3"/>
    <mergeCell ref="C2:C3"/>
    <mergeCell ref="D2:D3"/>
    <mergeCell ref="B2:B3"/>
    <mergeCell ref="H2:H3"/>
  </mergeCells>
  <pageMargins left="0.70866141732283472" right="0.70866141732283472" top="0.39370078740157483" bottom="0.39370078740157483" header="0.31496062992125984" footer="0.31496062992125984"/>
  <pageSetup paperSize="9" scale="84" firstPageNumber="4" fitToHeight="0" orientation="landscape" useFirstPageNumber="1" r:id="rId1"/>
  <headerFooter>
    <oddFooter>&amp;LZastupitelstvo Olomouckého kraje 26. 02. 2018                                                                   
6.6. - Rozpočet Olomouckého kraje 2018 - čerpání úvěru KB
Příloha č. 2 - přehled čerpání úvěru&amp;RStrana &amp;P (celkem 4)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27"/>
  <sheetViews>
    <sheetView zoomScale="90" zoomScaleNormal="90" workbookViewId="0">
      <selection sqref="A1:G1"/>
    </sheetView>
  </sheetViews>
  <sheetFormatPr defaultRowHeight="15" x14ac:dyDescent="0.2"/>
  <cols>
    <col min="1" max="1" width="11.42578125" style="6" customWidth="1"/>
    <col min="2" max="2" width="6.7109375" style="6" customWidth="1"/>
    <col min="3" max="3" width="9.28515625" style="6" customWidth="1"/>
    <col min="4" max="4" width="9.7109375" style="6" customWidth="1"/>
    <col min="5" max="5" width="37.85546875" style="39" customWidth="1"/>
    <col min="6" max="6" width="16.85546875" style="6" customWidth="1"/>
    <col min="7" max="7" width="15" style="6" customWidth="1"/>
    <col min="8" max="8" width="19.5703125" style="6" customWidth="1"/>
    <col min="9" max="10" width="15.7109375" style="6" customWidth="1"/>
    <col min="11" max="11" width="16.42578125" style="6" customWidth="1"/>
    <col min="12" max="12" width="12.7109375" style="6" bestFit="1" customWidth="1"/>
    <col min="13" max="13" width="14.140625" style="6" customWidth="1"/>
    <col min="14" max="16384" width="9.140625" style="6"/>
  </cols>
  <sheetData>
    <row r="1" spans="1:13" s="4" customFormat="1" ht="15.75" x14ac:dyDescent="0.25">
      <c r="A1" s="105" t="s">
        <v>25</v>
      </c>
      <c r="B1" s="105"/>
      <c r="C1" s="105"/>
      <c r="D1" s="105"/>
      <c r="E1" s="105"/>
      <c r="F1" s="105"/>
      <c r="G1" s="105"/>
      <c r="H1" s="2"/>
      <c r="I1" s="2"/>
      <c r="J1" s="2"/>
      <c r="K1" s="3"/>
    </row>
    <row r="2" spans="1:13" s="4" customFormat="1" ht="15.7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3"/>
    </row>
    <row r="3" spans="1:13" ht="16.5" thickBo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5"/>
      <c r="M3" s="3" t="s">
        <v>11</v>
      </c>
    </row>
    <row r="4" spans="1:13" ht="32.25" customHeight="1" x14ac:dyDescent="0.2">
      <c r="A4" s="88" t="s">
        <v>0</v>
      </c>
      <c r="B4" s="90" t="s">
        <v>5</v>
      </c>
      <c r="C4" s="90" t="s">
        <v>6</v>
      </c>
      <c r="D4" s="92" t="s">
        <v>10</v>
      </c>
      <c r="E4" s="92" t="s">
        <v>1</v>
      </c>
      <c r="F4" s="100" t="s">
        <v>4</v>
      </c>
      <c r="G4" s="92" t="s">
        <v>7</v>
      </c>
      <c r="H4" s="96" t="s">
        <v>3</v>
      </c>
      <c r="I4" s="92" t="s">
        <v>9</v>
      </c>
      <c r="J4" s="92" t="s">
        <v>12</v>
      </c>
      <c r="K4" s="92" t="s">
        <v>8</v>
      </c>
      <c r="L4" s="98" t="s">
        <v>13</v>
      </c>
      <c r="M4" s="94" t="s">
        <v>14</v>
      </c>
    </row>
    <row r="5" spans="1:13" ht="39" customHeight="1" thickBot="1" x14ac:dyDescent="0.25">
      <c r="A5" s="89"/>
      <c r="B5" s="91"/>
      <c r="C5" s="91"/>
      <c r="D5" s="93"/>
      <c r="E5" s="93"/>
      <c r="F5" s="101"/>
      <c r="G5" s="93"/>
      <c r="H5" s="97"/>
      <c r="I5" s="93"/>
      <c r="J5" s="93"/>
      <c r="K5" s="93"/>
      <c r="L5" s="99"/>
      <c r="M5" s="95"/>
    </row>
    <row r="6" spans="1:13" ht="30" x14ac:dyDescent="0.2">
      <c r="A6" s="7">
        <v>100916</v>
      </c>
      <c r="B6" s="8">
        <v>50</v>
      </c>
      <c r="C6" s="8">
        <v>2212</v>
      </c>
      <c r="D6" s="8">
        <v>61</v>
      </c>
      <c r="E6" s="9" t="s">
        <v>15</v>
      </c>
      <c r="F6" s="10">
        <v>60163</v>
      </c>
      <c r="G6" s="10">
        <v>55924</v>
      </c>
      <c r="H6" s="11">
        <v>27962</v>
      </c>
      <c r="I6" s="11">
        <v>4239</v>
      </c>
      <c r="J6" s="12">
        <f>(I6/F6)</f>
        <v>7.0458587503947609E-2</v>
      </c>
      <c r="K6" s="13">
        <f>H6+I6</f>
        <v>32201</v>
      </c>
      <c r="L6" s="14">
        <v>2299</v>
      </c>
      <c r="M6" s="15">
        <f>I6-L6</f>
        <v>1940</v>
      </c>
    </row>
    <row r="7" spans="1:13" ht="35.25" customHeight="1" x14ac:dyDescent="0.2">
      <c r="A7" s="16">
        <v>100932</v>
      </c>
      <c r="B7" s="17">
        <v>50</v>
      </c>
      <c r="C7" s="18">
        <v>3122</v>
      </c>
      <c r="D7" s="18">
        <v>61</v>
      </c>
      <c r="E7" s="19" t="s">
        <v>16</v>
      </c>
      <c r="F7" s="20">
        <v>6191</v>
      </c>
      <c r="G7" s="20">
        <v>5341</v>
      </c>
      <c r="H7" s="21">
        <v>1602</v>
      </c>
      <c r="I7" s="21">
        <f>281+569</f>
        <v>850</v>
      </c>
      <c r="J7" s="12">
        <f>(I7/F7)</f>
        <v>0.13729607494750445</v>
      </c>
      <c r="K7" s="22">
        <f>H7+I7</f>
        <v>2452</v>
      </c>
      <c r="L7" s="23">
        <f>69+781</f>
        <v>850</v>
      </c>
      <c r="M7" s="24">
        <f>I7-L7</f>
        <v>0</v>
      </c>
    </row>
    <row r="8" spans="1:13" ht="30" x14ac:dyDescent="0.2">
      <c r="A8" s="16">
        <v>100934</v>
      </c>
      <c r="B8" s="17">
        <v>50</v>
      </c>
      <c r="C8" s="18">
        <v>3122</v>
      </c>
      <c r="D8" s="18">
        <v>61</v>
      </c>
      <c r="E8" s="19" t="s">
        <v>17</v>
      </c>
      <c r="F8" s="20">
        <v>22588</v>
      </c>
      <c r="G8" s="20">
        <v>19620</v>
      </c>
      <c r="H8" s="21">
        <v>5886</v>
      </c>
      <c r="I8" s="21">
        <f>1033+1935</f>
        <v>2968</v>
      </c>
      <c r="J8" s="12">
        <f>(I8/F8)</f>
        <v>0.13139720205418806</v>
      </c>
      <c r="K8" s="22">
        <f>H8+I8</f>
        <v>8854</v>
      </c>
      <c r="L8" s="23">
        <f>156+2812</f>
        <v>2968</v>
      </c>
      <c r="M8" s="24">
        <f>I8-L8</f>
        <v>0</v>
      </c>
    </row>
    <row r="9" spans="1:13" ht="30" x14ac:dyDescent="0.2">
      <c r="A9" s="16">
        <v>100965</v>
      </c>
      <c r="B9" s="17">
        <v>50</v>
      </c>
      <c r="C9" s="18">
        <v>3122</v>
      </c>
      <c r="D9" s="18">
        <v>61</v>
      </c>
      <c r="E9" s="19" t="s">
        <v>18</v>
      </c>
      <c r="F9" s="20">
        <v>12328</v>
      </c>
      <c r="G9" s="20">
        <v>11105</v>
      </c>
      <c r="H9" s="25">
        <v>3332</v>
      </c>
      <c r="I9" s="21">
        <f>584+638</f>
        <v>1222</v>
      </c>
      <c r="J9" s="12">
        <f>(I9/F9)</f>
        <v>9.9123945489941592E-2</v>
      </c>
      <c r="K9" s="22">
        <f>H9+I9</f>
        <v>4554</v>
      </c>
      <c r="L9" s="23">
        <f>61+1161</f>
        <v>1222</v>
      </c>
      <c r="M9" s="24">
        <f>I9-L9</f>
        <v>0</v>
      </c>
    </row>
    <row r="10" spans="1:13" ht="48.75" customHeight="1" thickBot="1" x14ac:dyDescent="0.25">
      <c r="A10" s="26">
        <v>100883</v>
      </c>
      <c r="B10" s="27">
        <v>52</v>
      </c>
      <c r="C10" s="27">
        <v>3121</v>
      </c>
      <c r="D10" s="27">
        <v>61</v>
      </c>
      <c r="E10" s="28" t="s">
        <v>19</v>
      </c>
      <c r="F10" s="29">
        <v>40427</v>
      </c>
      <c r="G10" s="29">
        <v>16830</v>
      </c>
      <c r="H10" s="30">
        <v>0</v>
      </c>
      <c r="I10" s="30">
        <v>23597</v>
      </c>
      <c r="J10" s="31">
        <f>(I10/F10)</f>
        <v>0.58369406584708239</v>
      </c>
      <c r="K10" s="32">
        <f>H10+I10</f>
        <v>23597</v>
      </c>
      <c r="L10" s="33">
        <v>2000</v>
      </c>
      <c r="M10" s="34">
        <f>I10-L10</f>
        <v>21597</v>
      </c>
    </row>
    <row r="11" spans="1:13" s="38" customFormat="1" ht="18.75" thickBot="1" x14ac:dyDescent="0.3">
      <c r="A11" s="102" t="s">
        <v>2</v>
      </c>
      <c r="B11" s="103"/>
      <c r="C11" s="103"/>
      <c r="D11" s="103"/>
      <c r="E11" s="103"/>
      <c r="F11" s="35">
        <f>SUM(F6:F10)</f>
        <v>141697</v>
      </c>
      <c r="G11" s="35">
        <f>SUM(G6:G10)</f>
        <v>108820</v>
      </c>
      <c r="H11" s="52">
        <f>SUM(H6:H10)</f>
        <v>38782</v>
      </c>
      <c r="I11" s="35">
        <f>SUM(I6:I10)</f>
        <v>32876</v>
      </c>
      <c r="J11" s="36"/>
      <c r="K11" s="35">
        <f>SUM(K6:K10)</f>
        <v>71658</v>
      </c>
      <c r="L11" s="36">
        <f>SUM(L6:L10)</f>
        <v>9339</v>
      </c>
      <c r="M11" s="37">
        <f>SUM(M6:M10)</f>
        <v>23537</v>
      </c>
    </row>
    <row r="12" spans="1:13" ht="15.75" thickBot="1" x14ac:dyDescent="0.25"/>
    <row r="13" spans="1:13" ht="15.75" customHeight="1" x14ac:dyDescent="0.2">
      <c r="A13" s="88" t="s">
        <v>0</v>
      </c>
      <c r="B13" s="90" t="s">
        <v>5</v>
      </c>
      <c r="C13" s="90" t="s">
        <v>6</v>
      </c>
      <c r="D13" s="92" t="s">
        <v>10</v>
      </c>
      <c r="E13" s="92" t="s">
        <v>1</v>
      </c>
      <c r="F13" s="100" t="s">
        <v>4</v>
      </c>
      <c r="G13" s="92" t="s">
        <v>7</v>
      </c>
      <c r="H13" s="96" t="s">
        <v>3</v>
      </c>
      <c r="I13" s="92" t="s">
        <v>9</v>
      </c>
      <c r="J13" s="92" t="s">
        <v>12</v>
      </c>
      <c r="K13" s="92" t="s">
        <v>8</v>
      </c>
      <c r="L13" s="98" t="s">
        <v>13</v>
      </c>
      <c r="M13" s="94" t="s">
        <v>14</v>
      </c>
    </row>
    <row r="14" spans="1:13" ht="39" customHeight="1" thickBot="1" x14ac:dyDescent="0.25">
      <c r="A14" s="89"/>
      <c r="B14" s="91"/>
      <c r="C14" s="91"/>
      <c r="D14" s="93"/>
      <c r="E14" s="93"/>
      <c r="F14" s="101"/>
      <c r="G14" s="93"/>
      <c r="H14" s="97"/>
      <c r="I14" s="93"/>
      <c r="J14" s="93"/>
      <c r="K14" s="93"/>
      <c r="L14" s="99"/>
      <c r="M14" s="95"/>
    </row>
    <row r="15" spans="1:13" ht="30" x14ac:dyDescent="0.2">
      <c r="A15" s="40" t="s">
        <v>20</v>
      </c>
      <c r="B15" s="17">
        <v>50</v>
      </c>
      <c r="C15" s="17">
        <v>2212</v>
      </c>
      <c r="D15" s="17">
        <v>61</v>
      </c>
      <c r="E15" s="41" t="s">
        <v>21</v>
      </c>
      <c r="F15" s="20">
        <v>33567</v>
      </c>
      <c r="G15" s="20">
        <v>31889</v>
      </c>
      <c r="H15" s="21">
        <v>11567</v>
      </c>
      <c r="I15" s="21">
        <v>1678</v>
      </c>
      <c r="J15" s="12">
        <f>(I15/F15)</f>
        <v>4.9989573092620726E-2</v>
      </c>
      <c r="K15" s="22">
        <f>H15+I15</f>
        <v>13245</v>
      </c>
      <c r="L15" s="42">
        <v>0</v>
      </c>
      <c r="M15" s="24">
        <f>I15-L15</f>
        <v>1678</v>
      </c>
    </row>
    <row r="16" spans="1:13" ht="45" x14ac:dyDescent="0.2">
      <c r="A16" s="40" t="s">
        <v>20</v>
      </c>
      <c r="B16" s="17">
        <v>50</v>
      </c>
      <c r="C16" s="17">
        <v>2212</v>
      </c>
      <c r="D16" s="17">
        <v>61</v>
      </c>
      <c r="E16" s="41" t="s">
        <v>22</v>
      </c>
      <c r="F16" s="20">
        <v>60281</v>
      </c>
      <c r="G16" s="20">
        <v>57267</v>
      </c>
      <c r="H16" s="21">
        <v>17281</v>
      </c>
      <c r="I16" s="21">
        <v>3014</v>
      </c>
      <c r="J16" s="12">
        <f>(I16/F16)</f>
        <v>4.9999170551251637E-2</v>
      </c>
      <c r="K16" s="22">
        <f>H16+I16</f>
        <v>20295</v>
      </c>
      <c r="L16" s="23">
        <v>0</v>
      </c>
      <c r="M16" s="24">
        <f>I16-L16</f>
        <v>3014</v>
      </c>
    </row>
    <row r="17" spans="1:13" ht="30" x14ac:dyDescent="0.2">
      <c r="A17" s="40" t="s">
        <v>20</v>
      </c>
      <c r="B17" s="17">
        <v>50</v>
      </c>
      <c r="C17" s="18">
        <v>3122</v>
      </c>
      <c r="D17" s="18">
        <v>61</v>
      </c>
      <c r="E17" s="19" t="s">
        <v>23</v>
      </c>
      <c r="F17" s="20">
        <v>9705</v>
      </c>
      <c r="G17" s="20">
        <v>9220</v>
      </c>
      <c r="H17" s="21">
        <v>2205</v>
      </c>
      <c r="I17" s="21">
        <v>485</v>
      </c>
      <c r="J17" s="12">
        <f>(I17/F17)</f>
        <v>4.9974240082431738E-2</v>
      </c>
      <c r="K17" s="22">
        <f>H17+I17</f>
        <v>2690</v>
      </c>
      <c r="L17" s="23">
        <v>0</v>
      </c>
      <c r="M17" s="24">
        <f>I17-L17</f>
        <v>485</v>
      </c>
    </row>
    <row r="18" spans="1:13" ht="16.5" thickBot="1" x14ac:dyDescent="0.25">
      <c r="A18" s="43" t="s">
        <v>20</v>
      </c>
      <c r="B18" s="44">
        <v>50</v>
      </c>
      <c r="C18" s="45">
        <v>3113</v>
      </c>
      <c r="D18" s="45">
        <v>61</v>
      </c>
      <c r="E18" s="46" t="s">
        <v>24</v>
      </c>
      <c r="F18" s="47">
        <v>21812</v>
      </c>
      <c r="G18" s="47">
        <v>20703</v>
      </c>
      <c r="H18" s="48">
        <v>7562</v>
      </c>
      <c r="I18" s="48">
        <v>1109</v>
      </c>
      <c r="J18" s="31">
        <f>(I18/F18)</f>
        <v>5.0843572345497891E-2</v>
      </c>
      <c r="K18" s="49">
        <f>H18+I18</f>
        <v>8671</v>
      </c>
      <c r="L18" s="33">
        <v>0</v>
      </c>
      <c r="M18" s="34">
        <f>I18-L18</f>
        <v>1109</v>
      </c>
    </row>
    <row r="19" spans="1:13" ht="18.75" thickBot="1" x14ac:dyDescent="0.25">
      <c r="A19" s="102" t="s">
        <v>26</v>
      </c>
      <c r="B19" s="103"/>
      <c r="C19" s="103"/>
      <c r="D19" s="103"/>
      <c r="E19" s="103"/>
      <c r="F19" s="36">
        <f>SUM(F15:F18)</f>
        <v>125365</v>
      </c>
      <c r="G19" s="36">
        <f t="shared" ref="G19:I19" si="0">SUM(G15:G18)</f>
        <v>119079</v>
      </c>
      <c r="H19" s="53">
        <f>SUM(H15:H18)</f>
        <v>38615</v>
      </c>
      <c r="I19" s="36">
        <f t="shared" si="0"/>
        <v>6286</v>
      </c>
      <c r="J19" s="36"/>
      <c r="K19" s="36">
        <f t="shared" ref="K19:M19" si="1">SUM(K15:K18)</f>
        <v>44901</v>
      </c>
      <c r="L19" s="36">
        <f t="shared" si="1"/>
        <v>0</v>
      </c>
      <c r="M19" s="37">
        <f t="shared" si="1"/>
        <v>6286</v>
      </c>
    </row>
    <row r="20" spans="1:13" ht="15.75" thickBot="1" x14ac:dyDescent="0.25"/>
    <row r="21" spans="1:13" ht="18.75" thickBot="1" x14ac:dyDescent="0.25">
      <c r="A21" s="102" t="s">
        <v>2</v>
      </c>
      <c r="B21" s="103"/>
      <c r="C21" s="103"/>
      <c r="D21" s="103"/>
      <c r="E21" s="103"/>
      <c r="F21" s="36">
        <f>F11+F19</f>
        <v>267062</v>
      </c>
      <c r="G21" s="36">
        <f t="shared" ref="G21:M21" si="2">G11+G19</f>
        <v>227899</v>
      </c>
      <c r="H21" s="53">
        <f t="shared" si="2"/>
        <v>77397</v>
      </c>
      <c r="I21" s="36">
        <f t="shared" si="2"/>
        <v>39162</v>
      </c>
      <c r="J21" s="36"/>
      <c r="K21" s="36">
        <f t="shared" si="2"/>
        <v>116559</v>
      </c>
      <c r="L21" s="36">
        <f t="shared" si="2"/>
        <v>9339</v>
      </c>
      <c r="M21" s="37">
        <f t="shared" si="2"/>
        <v>29823</v>
      </c>
    </row>
    <row r="22" spans="1:13" ht="18" x14ac:dyDescent="0.25">
      <c r="K22" s="104"/>
      <c r="L22" s="104"/>
      <c r="M22" s="50"/>
    </row>
    <row r="25" spans="1:13" ht="15.75" x14ac:dyDescent="0.25">
      <c r="G25" s="51"/>
    </row>
    <row r="27" spans="1:13" ht="15.75" x14ac:dyDescent="0.25">
      <c r="G27" s="51"/>
    </row>
  </sheetData>
  <mergeCells count="31">
    <mergeCell ref="A19:E19"/>
    <mergeCell ref="A21:E21"/>
    <mergeCell ref="K22:L22"/>
    <mergeCell ref="A1:G1"/>
    <mergeCell ref="H13:H14"/>
    <mergeCell ref="I13:I14"/>
    <mergeCell ref="J13:J14"/>
    <mergeCell ref="K13:K14"/>
    <mergeCell ref="L13:L14"/>
    <mergeCell ref="F13:F14"/>
    <mergeCell ref="G13:G14"/>
    <mergeCell ref="A11:E11"/>
    <mergeCell ref="A13:A14"/>
    <mergeCell ref="B13:B14"/>
    <mergeCell ref="C13:C14"/>
    <mergeCell ref="D13:D14"/>
    <mergeCell ref="E13:E14"/>
    <mergeCell ref="M4:M5"/>
    <mergeCell ref="G4:G5"/>
    <mergeCell ref="H4:H5"/>
    <mergeCell ref="I4:I5"/>
    <mergeCell ref="J4:J5"/>
    <mergeCell ref="K4:K5"/>
    <mergeCell ref="L4:L5"/>
    <mergeCell ref="F4:F5"/>
    <mergeCell ref="M13:M14"/>
    <mergeCell ref="A4:A5"/>
    <mergeCell ref="B4:B5"/>
    <mergeCell ref="C4:C5"/>
    <mergeCell ref="D4:D5"/>
    <mergeCell ref="E4:E5"/>
  </mergeCells>
  <pageMargins left="0.70866141732283472" right="0.70866141732283472" top="0.78740157480314965" bottom="0.78740157480314965" header="0.31496062992125984" footer="0.31496062992125984"/>
  <pageSetup paperSize="9" scale="55" orientation="landscape" r:id="rId1"/>
  <headerFooter>
    <oddFooter>&amp;L&amp;"Arial,Kurzíva"Zastupitelstvo Olomouckého kraje 20-02-2015
6.1. Rozpočet Olomouckého kraje 2015 - investice
Příloha č. 1: Návrh nových investičních akcí 2015&amp;RStrana &amp;P (celkem 22)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Přehled úvěru</vt:lpstr>
      <vt:lpstr>Dotace - aktualizace</vt:lpstr>
      <vt:lpstr>'Přehled úvěru'!Názvy_tisku</vt:lpstr>
      <vt:lpstr>'Přehled úvěru'!Oblast_tisku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Foret Oldřich</dc:creator>
  <cp:lastModifiedBy>Foret Oldřich</cp:lastModifiedBy>
  <cp:lastPrinted>2018-02-06T09:34:23Z</cp:lastPrinted>
  <dcterms:created xsi:type="dcterms:W3CDTF">2013-11-04T07:24:03Z</dcterms:created>
  <dcterms:modified xsi:type="dcterms:W3CDTF">2018-02-06T09:34:26Z</dcterms:modified>
</cp:coreProperties>
</file>