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26.2.2018\2018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1'!$A$1:$E$999</definedName>
    <definedName name="_xlnm.Print_Area" localSheetId="1">'Příloha č. 2'!$A$1:$E$48</definedName>
  </definedNames>
  <calcPr calcId="162913"/>
</workbook>
</file>

<file path=xl/calcChain.xml><?xml version="1.0" encoding="utf-8"?>
<calcChain xmlns="http://schemas.openxmlformats.org/spreadsheetml/2006/main">
  <c r="B44" i="5" l="1"/>
  <c r="C42" i="5"/>
  <c r="C44" i="5" s="1"/>
  <c r="B37" i="5"/>
  <c r="B39" i="5" s="1"/>
  <c r="B48" i="5" s="1"/>
  <c r="C36" i="5"/>
  <c r="C35" i="5"/>
  <c r="C34" i="5"/>
  <c r="C30" i="5"/>
  <c r="C29" i="5"/>
  <c r="C28" i="5"/>
  <c r="C26" i="5"/>
  <c r="C37" i="5" s="1"/>
  <c r="C39" i="5" s="1"/>
  <c r="C48" i="5" s="1"/>
  <c r="B23" i="5"/>
  <c r="B47" i="5" s="1"/>
  <c r="B21" i="5"/>
  <c r="C20" i="5"/>
  <c r="C18" i="5"/>
  <c r="C13" i="5"/>
  <c r="C12" i="5"/>
  <c r="C8" i="5"/>
  <c r="C6" i="5"/>
  <c r="C21" i="5" s="1"/>
  <c r="C23" i="5" s="1"/>
  <c r="C47" i="5" s="1"/>
  <c r="E47" i="4" l="1"/>
  <c r="E40" i="4"/>
  <c r="E22" i="4"/>
  <c r="E23" i="4" s="1"/>
  <c r="E15" i="4"/>
  <c r="E994" i="1"/>
  <c r="E998" i="1" s="1"/>
  <c r="E984" i="1"/>
  <c r="E962" i="1"/>
  <c r="E963" i="1" s="1"/>
  <c r="E944" i="1"/>
  <c r="E943" i="1"/>
  <c r="E924" i="1"/>
  <c r="E925" i="1" s="1"/>
  <c r="E916" i="1"/>
  <c r="E909" i="1"/>
  <c r="E902" i="1"/>
  <c r="G909" i="1" s="1"/>
  <c r="G916" i="1" s="1"/>
  <c r="E881" i="1"/>
  <c r="E883" i="1" s="1"/>
  <c r="E877" i="1"/>
  <c r="E853" i="1"/>
  <c r="E820" i="1"/>
  <c r="E798" i="1"/>
  <c r="E772" i="1"/>
  <c r="E752" i="1"/>
  <c r="E745" i="1"/>
  <c r="E727" i="1"/>
  <c r="E720" i="1"/>
  <c r="E700" i="1"/>
  <c r="E693" i="1"/>
  <c r="E667" i="1"/>
  <c r="E658" i="1"/>
  <c r="E638" i="1"/>
  <c r="E631" i="1"/>
  <c r="E612" i="1"/>
  <c r="E605" i="1"/>
  <c r="E586" i="1"/>
  <c r="E579" i="1"/>
  <c r="E559" i="1"/>
  <c r="E560" i="1" s="1"/>
  <c r="E553" i="1"/>
  <c r="E533" i="1"/>
  <c r="E534" i="1" s="1"/>
  <c r="E527" i="1"/>
  <c r="E509" i="1"/>
  <c r="E502" i="1"/>
  <c r="E483" i="1"/>
  <c r="E475" i="1"/>
  <c r="E449" i="1"/>
  <c r="E448" i="1"/>
  <c r="E442" i="1"/>
  <c r="E423" i="1"/>
  <c r="E415" i="1"/>
  <c r="E397" i="1"/>
  <c r="E390" i="1"/>
  <c r="E371" i="1"/>
  <c r="G371" i="1" s="1"/>
  <c r="E363" i="1"/>
  <c r="E356" i="1"/>
  <c r="G363" i="1" s="1"/>
  <c r="E335" i="1"/>
  <c r="E328" i="1"/>
  <c r="E307" i="1"/>
  <c r="E300" i="1"/>
  <c r="E282" i="1"/>
  <c r="E274" i="1"/>
  <c r="E273" i="1"/>
  <c r="E275" i="1" s="1"/>
  <c r="G282" i="1" s="1"/>
  <c r="E267" i="1"/>
  <c r="E241" i="1"/>
  <c r="E234" i="1"/>
  <c r="G241" i="1" s="1"/>
  <c r="E233" i="1"/>
  <c r="E232" i="1"/>
  <c r="E226" i="1"/>
  <c r="G202" i="1"/>
  <c r="E201" i="1"/>
  <c r="E194" i="1"/>
  <c r="G190" i="1"/>
  <c r="E190" i="1"/>
  <c r="G201" i="1" s="1"/>
  <c r="E183" i="1"/>
  <c r="E176" i="1"/>
  <c r="G183" i="1" s="1"/>
  <c r="E150" i="1"/>
  <c r="E152" i="1" s="1"/>
  <c r="E146" i="1"/>
  <c r="E139" i="1"/>
  <c r="E122" i="1"/>
  <c r="E117" i="1"/>
  <c r="E118" i="1" s="1"/>
  <c r="G122" i="1" s="1"/>
  <c r="E111" i="1"/>
  <c r="E90" i="1"/>
  <c r="E91" i="1" s="1"/>
  <c r="G91" i="1" s="1"/>
  <c r="E84" i="1"/>
  <c r="E77" i="1"/>
  <c r="E59" i="1"/>
  <c r="E60" i="1" s="1"/>
  <c r="E49" i="1"/>
  <c r="E42" i="1"/>
  <c r="E25" i="1"/>
  <c r="E17" i="1"/>
  <c r="G60" i="1" l="1"/>
  <c r="G152" i="1"/>
  <c r="G151" i="1"/>
</calcChain>
</file>

<file path=xl/comments1.xml><?xml version="1.0" encoding="utf-8"?>
<comments xmlns="http://schemas.openxmlformats.org/spreadsheetml/2006/main">
  <authors>
    <author>Navrátilová Lenka</author>
  </authors>
  <commentLis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4+10 poj z
5+837 poj k+rez
39+42 poj š
57+47 poj k
58+83 poj š
83+380 dary ples oth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54+3000 s+z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8+37903 (celkem 114503)
37+286
49+4661
55+9
56+152
82+1799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79+22 (celkem 127+1ve výd)
59+7410 (PO3483+rez3927)
60+19
</t>
        </r>
      </text>
    </comment>
    <comment ref="C2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79-1 FV soc
59+7410 (PO3483+rez3927)
60+19
84+6
83+380 dary ples oth
</t>
        </r>
      </text>
    </comment>
    <comment ref="C2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35+1118752
54+3000 s+z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62+2367
64+8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
7+52674
8+76600 (celkem 114503)
9+6131
10+1514
11+1056
12+11422
13+85800
28+11000
36+11421
38+3237
46+16 (celkem 8432)
48+7916 (celkem 10917)
79+105 (celkem 127+1ve výd)
61+13542
62+2367
63+506
64+8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</t>
        </r>
      </text>
    </comment>
  </commentList>
</comments>
</file>

<file path=xl/sharedStrings.xml><?xml version="1.0" encoding="utf-8"?>
<sst xmlns="http://schemas.openxmlformats.org/spreadsheetml/2006/main" count="830" uniqueCount="175">
  <si>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</si>
  <si>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</si>
  <si>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</si>
  <si>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</si>
  <si>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</si>
  <si>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</si>
  <si>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</si>
  <si>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</si>
  <si>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</si>
  <si>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</si>
  <si>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</si>
  <si>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</si>
  <si>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</si>
  <si>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</si>
  <si>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</si>
  <si>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</si>
  <si>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</si>
  <si>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</si>
  <si>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</si>
  <si>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</si>
  <si>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</si>
  <si>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</si>
  <si>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</si>
  <si>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</si>
  <si>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</si>
  <si>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</si>
  <si>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</si>
  <si>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</si>
  <si>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</si>
  <si>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</si>
  <si>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</si>
  <si>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</si>
  <si>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</si>
  <si>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49/18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</si>
  <si>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</si>
  <si>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</si>
  <si>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2018 poskytnutá na základě avíza Ministerstva školství, mládeže a tělovýchovy ČR č.j.: MŠMT-34139/2016-41 ze dne 29.1.2018 v celkové výši 4 660 555,- Kč na projekty využívající zjednodušené vykazování nákladů pro příspěvkové organizace Olomouckého kraje v rámci Operačního programu Výzkum, vývoj a vzdělávání.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</si>
  <si>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</si>
  <si>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</si>
  <si>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</si>
  <si>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</si>
  <si>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</si>
  <si>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</si>
  <si>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</si>
  <si>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</si>
  <si>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</si>
  <si>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 xml:space="preserve"> -Rozpočtová změna 50/18</t>
  </si>
  <si>
    <t>důvod: neinvestiční dotace ze státního rozpočtu ČR na rok 2018 poskytnutá na základě rozhodnutí Ministerstva školství, mládeže a tělovýchovy ČR č.j.: 100-12/2018 ze dne 24.1.2017 v celkové výši 6 049 800,- Kč na rozvojový program "Podpora odborného vzdělávání ve školním roce 2017/2018“.</t>
  </si>
  <si>
    <t>5336 - Neinvestiční transfery zřízeným PO</t>
  </si>
  <si>
    <t>52 - Neinvestiční transfery soukrompr.subj.</t>
  </si>
  <si>
    <t xml:space="preserve"> -Rozpočtová změna 51/18</t>
  </si>
  <si>
    <t>důvod: neinvestiční dotace ze státního rozpočtu ČR na rok 2018 poskytnutá na základě rozhodnutí Ministerstva školství, mládeže a tělovýchovy ČR č.j.: 51013/2018 ze dne 9.1.2018 v celkové výši 1 366 000,- Kč na rozvojový program "Podpora soutěží a přehlídek v zájmovém vzdělávání pro rok 2018".</t>
  </si>
  <si>
    <t>53 - Neinvestiční transfery veřejnopráv. subj.</t>
  </si>
  <si>
    <t xml:space="preserve"> -Rozpočtová změna 52/18</t>
  </si>
  <si>
    <t xml:space="preserve">důvod: neinvestiční dotace ze státního rozpočtu ČR na rok 2018 poskytnutá na základě rozhodnutí Ministerstva školství, mládeže a tělovýchovy ČR č.j.: MSMT-28967-12/2017-3 ze dne 31.1.2018 v celkové výši 10 528 912,- Kč na "Rozvojový program na podporu navýšení kapacit ve školských poradenských zařízeních v roce 2018" pro soukromá a krajská školská poradenská zařízení. </t>
  </si>
  <si>
    <t xml:space="preserve"> -Rozpočtová změna 53/18</t>
  </si>
  <si>
    <t>důvod: neinvestiční dotace ze státního rozpočtu ČR na rok 2018 poskytnutá na základě rozhodnutí Ministerstva školství, mládeže a tělovýchovy ČR č.j.: 21088-12/2017-64 ze dne 31.1.2018 v celkové výši 2 965 025,- Kč na rozvojový program "Podpora výuky plavání v základních školách v roce 2018".</t>
  </si>
  <si>
    <t>seskupení položek</t>
  </si>
  <si>
    <t xml:space="preserve"> -Rozpočtová změna 54/18</t>
  </si>
  <si>
    <t>poskytovatel: Ministerstvo práce a sociálních věcí</t>
  </si>
  <si>
    <t>důvod: neinvestiční dotace ze státního rozpočtu ČR na rok 2018 poskytnutá na základě rozhodnutí Ministerstva práce a sociálních věcí ČR č.j.: MPSV-2017/266491-231/1 ze dne 17.1.2018 v celkové výši 3 000 000,- Kč k zajištění výplaty státního příspěvku pro zřizovatele zařízení pro děti vyžadující okamžitou pomoc podle § 42g a násl. zákona č. 359/1999 Sb., o sociálně - právní ochraně dětí na rok 2018. Záloha pro Fond ohrožených dětí je 1 800 000,- Kč na období prosinec 2017 až březen 2018, pro příspěvkové organizace Dětské centrum Ostrůvek, Olomouc, a Středisko sociální prevence Olomouc, je 214 320,- Kč na období prosinec 2017.</t>
  </si>
  <si>
    <t>Odbor ekonomický</t>
  </si>
  <si>
    <t>ORJ - 07</t>
  </si>
  <si>
    <t>59 - Ostatní neinvestiční výdaje</t>
  </si>
  <si>
    <t>Odbor sociálních věcí</t>
  </si>
  <si>
    <t>ORJ - 11</t>
  </si>
  <si>
    <t>52 - Neinvestiční transfery soukromopr. subj.</t>
  </si>
  <si>
    <t>Odbor zdravotnictví</t>
  </si>
  <si>
    <t>ORJ - 14</t>
  </si>
  <si>
    <t xml:space="preserve"> -Rozpočtová změna 55/18</t>
  </si>
  <si>
    <t>poskytovatel: Ministerstvo pro místní rozvoj ČR</t>
  </si>
  <si>
    <t>důvod: odbor strategického rozvoje kraje požádal ekonomický odbor dne 12.2.2018 o provedení rozpočtové změny. Důvodem navrhované změny je zapojení finančních prostředků do rozpočtu Olomouckého kraje v celkové výši 8 956,08 Kč. Finanční prostředky byly poukázány na účet Olomouckého kraje jako neinvestiční dotace z Ministerstva pro místní rozvoj na financování projektu v oblasti regionálního rozvoje "Projekt technické pomoci Olomouckého kraje v rámci INTERREG V-A Česká republika - Polsko".</t>
  </si>
  <si>
    <t>Odbor strategického rozvoje kraje</t>
  </si>
  <si>
    <t>ORJ - 74</t>
  </si>
  <si>
    <t>Odbor kancelář ředitele</t>
  </si>
  <si>
    <t>ORJ - 03</t>
  </si>
  <si>
    <t>50 - Výdaje na platy, ost. platby za pr. práci a poj.</t>
  </si>
  <si>
    <t>51 - Neinvestiční nákupy a související výdaje</t>
  </si>
  <si>
    <t xml:space="preserve"> -Rozpočtová změna 56/18</t>
  </si>
  <si>
    <t xml:space="preserve">poskytovatel: Ministerstvo financí ČR - Národní fond  </t>
  </si>
  <si>
    <t>důvod: odbor strategického rozvoje kraje požádal ekonomický odbor dne 12.2.2018 o provedení rozpočtové změny. Důvodem navrhované změny je zapojení finančních prostředků do rozpočtu Olomouckého kraje v celkové výši 151 763,22 Kč. Finanční prostředky byly poukázány na účet Olomouckého kraje jako neinvestiční dotace z Ministerstva financí - Národního fondu na financování projektu v oblasti regionálního rozvoje "Projekt technické pomoci Olomouckého kraje v rámci INTERREG V-A Česká republika - Polsko".</t>
  </si>
  <si>
    <t>4118 - Neinv. přijaté transfery z Národ. fondu</t>
  </si>
  <si>
    <t xml:space="preserve"> -Rozpočtová změna 57/18</t>
  </si>
  <si>
    <t>důvod: odbor podpory řízení příspěvkových organizací požádal ekonomický odbor dne 5.2.2018 o provedení rozpočtové změny. Důvodem navrhované změny je zapojení finančních prostředků do rozpočtu Olomouckého kraje ve výši 47 437,- Kč. Česká pojišťovna a.s., uhradila na účet Olomouckého kraje pojistné plnění k pojistné události pro příspěvkovou organizaci Olomouckého kraje Vlastivědné muzeum v Šumperku za opravu vrat.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</si>
  <si>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</si>
  <si>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</si>
  <si>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</si>
  <si>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</si>
  <si>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58/18</t>
  </si>
  <si>
    <t>důvod: odbor podpory řízení příspěvkových organizací požádal ekonomický odbor dne 1.2.2018 o provedení rozpočtové změny. Důvodem navrhované změny je zapojení finančních prostředků do rozpočtu Olomouckého kraje ve výši 83 258,- Kč. Česká pojišťovna a.s., uhradila na účet Olomouckého kraje pojistné plnění k pojistné události pro příspěvkovou organizaci Olomouckého kraje Gymnázium Jana Blahoslava a Střední pedagogická škola, Přerov, za opravu po vodovodní škodě.</t>
  </si>
  <si>
    <t xml:space="preserve"> -Rozpočtová změna 59/18</t>
  </si>
  <si>
    <t>důvod: odbor dopravy a silničního hospodářství požádal ekonomický odbor dne 7.2.2018 o provedení rozpočtové změny. Důvodem navrhované změny je zapojení finančních prostředků do rozpočtu Olomouckého kraje ve výši 7 410 061,16 Kč. Finanční prostředky budou zapojeny jako odvod z fondu investic v rámci finančního vypořádání příspěvkové organizace Správa silnic Olomouckého kraje na základě usnesení Rady Olomouckého kraje č. UR/34/9/2018 ze dne 5.2.2018, část prostředků bude použita pro příspěvkovou organizaci Správa silnic Olomouckého kraje na základě usnesení Rady Olomouckého kraje č. UR/34/10/2018 ze dne 5.2.2018, část prostředků bude převedena do rezervy na investice Olomouckého kraje.</t>
  </si>
  <si>
    <t>Odbor dopravy a silničního hospodářství</t>
  </si>
  <si>
    <t>ORJ - 12</t>
  </si>
  <si>
    <t>2229 - Ostatní přijaté vratky transferů</t>
  </si>
  <si>
    <t>6351 - Investiční transfery zřízeným PO</t>
  </si>
  <si>
    <t xml:space="preserve"> -Rozpočtová změna 60/18</t>
  </si>
  <si>
    <t xml:space="preserve"> -Rozpočtová změna 61/18</t>
  </si>
  <si>
    <t>8113 - Krátkodobé přijaté půjčené prostředky</t>
  </si>
  <si>
    <t xml:space="preserve"> -Rozpočtová změna 62/18</t>
  </si>
  <si>
    <t>Odbor investic</t>
  </si>
  <si>
    <t>ORJ - 52</t>
  </si>
  <si>
    <t>61 - Investiční nákupy a související výdaje</t>
  </si>
  <si>
    <t xml:space="preserve"> -Rozpočtová změna 63/18</t>
  </si>
  <si>
    <t xml:space="preserve"> -Rozpočtová změna 64/18</t>
  </si>
  <si>
    <t xml:space="preserve">důvod: odbor investic  požádal ekonomický odbor dne 15.1.2018 o provedení rozpočtové změny. Důvodem navrhované změny je zapojení finančních prostředků do rozpočtu Olomouckého kraje ve výši 7 744,- Kč. Jedná se o zapojení finančních prostředků z revolvingového úvěru u Komerční banky, a.s., na financování projektu v oblasti školství "Realizace energeticky úsporných opatření - OU a praktická škola Lipová-lázně", na základě usnesení Rady Olomouckého kraje č. UR/34/55/2018 ze dne 5.2.2018 (bod 15.2.). </t>
  </si>
  <si>
    <t xml:space="preserve"> -Rozpočtová změna 65/18</t>
  </si>
  <si>
    <t>druh rozpočtové změny: vnitřní rozpočtová změna - přesun mezi jednotlivými položkami, paragrafy a odbory ekonomickým a investic</t>
  </si>
  <si>
    <t>důvod: odbor investic požádal ekonomický odbor dne 5.2.2018 o provedení rozpočtové změny. Důvodem navrhované změny je převedení finančních prostředků z odboru ekonomického na odbor investic v celkové výši 5 582,70 Kč. Finanční prostředky budou použity na předfinancování  projektu v oblasti kultury "Muzeum Komenského v Přerově - rekonstrukce budovy" a budou hrazeny z rezervy na investice Olomouckého kraje.</t>
  </si>
  <si>
    <t xml:space="preserve"> -Rozpočtová změna 66/18</t>
  </si>
  <si>
    <t>důvod: odbor investic požádal ekonomický odbor dne 9.2.2018 o provedení rozpočtové změny. Důvodem navrhované změny je převedení finančních prostředků z odboru ekonomického na odbor investic v celkové výši 19 057,50 Kč. Finanční prostředky budou použity na předfinancování  projektu v oblasti kultury "Realizace depozitáře pro Vědeckou knihovnu v Olomouci" a budou hrazeny z rezervy na investice Olomouckého kraje.</t>
  </si>
  <si>
    <t xml:space="preserve"> -Rozpočtová změna 67/18</t>
  </si>
  <si>
    <t>důvod: odbor investic požádal ekonomický odbor dne 9.2.2018 o provedení rozpočtové změny. Důvodem navrhované změny je převedení finančních prostředků z odboru ekonomického na odbor investic v celkové výši 284 076,10 Kč. Finanční prostředky budou použity na předfinancování  projektu v oblasti kultury "Muzeum Komenského v Přerově - Záchrana a zpřístupnění paláce na hradě Helfštýn" a budou hrazeny z rezervy na investice Olomouckého kraje.</t>
  </si>
  <si>
    <t xml:space="preserve"> -Rozpočtová změna 68/18</t>
  </si>
  <si>
    <t>důvod: odbor investic požádal ekonomický odbor dne 12.2.2018 o provedení rozpočtové změny. Důvodem navrhované změny je převedení finančních prostředků z odboru ekonomického na odbor investic v celkové výši 4 408 287,62 Kč. Finanční prostředky budou použity na předfinancování  projektu v oblasti kultury "Realizace depozitáře pro Vědeckou knihovnu v Olomouci" a budou hrazeny z rezervy na investice Olomouckého kraje.</t>
  </si>
  <si>
    <t xml:space="preserve"> -Rozpočtová změna 69/18</t>
  </si>
  <si>
    <t>druh rozpočtové změny: vnitřní rozpočtová změna - přesun mezi jednotlivými položkami, paragrafy a odbory ekonomickým a majetkovým, právním a správních činností</t>
  </si>
  <si>
    <t>důvod: odbor majetkový, právní a správních činností požádal ekonomický odbor dne 8.2.2018 o provedení rozpočtové změny. Důvodem navrhované změny je převedení finančních prostředků z odboru ekonomického na odbor majetkový, právní a správních činností ve výši 583 200,- Kč. Finanční prostředky budou použity na úhradu soudního poplatku při vymáhání škody po společnosti Vyroubal Krajhanzl Školout, advokátní kancelář, s. r. o., a budou hrazeny z rezervy Olomouckého kraje.</t>
  </si>
  <si>
    <t>Odbor majetkový, právní a správních činností</t>
  </si>
  <si>
    <t>ORJ - 04</t>
  </si>
  <si>
    <t>5192 - Poskyt. neinv. příspěvky a náhrady</t>
  </si>
  <si>
    <t xml:space="preserve"> -Rozpočtová změna 70/18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</si>
  <si>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</si>
  <si>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6.2.2018 o provedení rozpočtové změny. Důvodem navrhované změny je převedení finančních prostředků z odboru ekonomického na odbor strategického rozvoje kraje v celkové výši        1 920 000,- Kč. Finanční prostředky budou použity na poskytnutí individuálních dotací na základě usnesení Rady Olomouckého kraje č. UR/34/25/2018 ze dne 5.2.2018, materiál je součástí programu jednání Zastupitelstva Olomouckého kraje dne 26.2.2018, prostředky budou čerpány z rezervy Olomouckého kraje na individuální dotace.</t>
  </si>
  <si>
    <t>ORJ - 08</t>
  </si>
  <si>
    <t xml:space="preserve"> -Rozpočtová změna 71/18</t>
  </si>
  <si>
    <t>druh rozpočtové změny: vnitřní rozpočtová změna - přesun mezi jednotlivými položkami, paragrafy a odbory ekonomickým a školství a mládeže</t>
  </si>
  <si>
    <t>důvod: odbor školství a mládeže požádal ekonomický odbor dne 12.2.2018 o provedení rozpočtové změny. Důvodem navrhované změny je převedení finančních prostředků z odboru ekonomického na odbor školství a mládeže ve výši 49 000,- Kč. Finanční prostředky budou použity na poskytnutí individuální dotace na základě usnesení Rady Olomouckého kraje č. UR/34/35/2018 ze dne 5.2.2018, prostředky budou čerpány z rezervy Olomouckého kraje na individuální dotace.</t>
  </si>
  <si>
    <t xml:space="preserve"> -Rozpočtová změna 72/18</t>
  </si>
  <si>
    <t>důvod: odbor investic požádal ekonomický odbor dne 5.2.2018 o provedení rozpočtové změny. Důvodem navrhované změny je převedení finančních prostředků z odboru ekonomického na odbor investic ve výši 500 000,- Kč. Finanční prostředky budou použity na financování investičního projektu v oblasti školství "REÚO - OA Mohelnice - budovy internátu a jídelna", na základě usnesení Rady Olomouckého kraje č. UR/33/26/2018 ze dne 22.1.2018, a budou hrazeny z rezervy na investice Olomouckého kraje.</t>
  </si>
  <si>
    <t>Odbor veřejných zakázek a investic</t>
  </si>
  <si>
    <t xml:space="preserve"> -Rozpočtová změna 73/18</t>
  </si>
  <si>
    <t>druh rozpočtové změny: vnitřní rozpočtová změna - přesun mezi jednotlivými položkami, paragrafy a odbory kancelář ředitele a podpory řízení příspěvkových organizací</t>
  </si>
  <si>
    <t>důvod: odbor podpory řízení příspěvkových organizací požádal ekonomický odbor dne 13.2.2018 o provedení rozpočtové změny. Důvodem navrhované změny je převedení finančních prostředků z odboru podpory řízení příspěvkových organizací do rozpočtu odboru kancelář ředitele ve výši 247 550,- Kč. Finanční prostředky budou použity na úhradu smlouvy "Kolektivní pojištění odpovědnosti z výkonu povolání".</t>
  </si>
  <si>
    <t xml:space="preserve"> -Rozpočtová změna 74/18</t>
  </si>
  <si>
    <t>druh rozpočtové změny: vnitřní rozpočtová změna - přesun mezi jednotlivými položkami, paragrafy v rámci odboru kancelář hejtmana</t>
  </si>
  <si>
    <t>důvod: odbor kancelář hejtmana požádal ekonomický odbor dne 8.2.2018 o provedení rozpočtové změny. Důvodem navrhované změny je přesun finančních prostředků v rámci odboru kancelář hejtmana v celkové výši 100 000,- Kč. Finanční prostředky budou použity na zajištění "Společenského večeru složek Integrovaného záchranného systému" dne 16.3.2018.</t>
  </si>
  <si>
    <t>Odbor kancelář hejtmana</t>
  </si>
  <si>
    <t>ORJ - 18</t>
  </si>
  <si>
    <t xml:space="preserve"> -Rozpočtová změna 75/18</t>
  </si>
  <si>
    <t>druh rozpočtové změny: vnitřní rozpočtová změna - přesun mezi jednotlivými položkami, paragrafy v rámci odboru investic</t>
  </si>
  <si>
    <t>důvod: odbor investic požádal ekonomický odbor dne 15.2.2018 o provedení rozpočtové změny. Důvodem navrhované změny je přesun finančních prostředků v rámci odboru investic ve výši 343 463,34 Kč. Finanční prostředky budou použity na financování investiční akce v oblasti zdravotnictví "ZZS OK - VZ Šumperk - oprava potrubí SUV, TUV a sociálních zařízení v I. a II. NP".</t>
  </si>
  <si>
    <t>ORJ - 17</t>
  </si>
  <si>
    <t xml:space="preserve"> -Rozpočtová změna 76/18</t>
  </si>
  <si>
    <t>druh rozpočtové změny: vnitřní rozpočtová změna - přesun mezi jednotlivými položkami, paragrafy v rámci odboru podpory řízení příspěvkových organizací</t>
  </si>
  <si>
    <t xml:space="preserve"> -Rozpočtová změna 77/18</t>
  </si>
  <si>
    <t xml:space="preserve"> -Rozpočtová změna 78/18</t>
  </si>
  <si>
    <t xml:space="preserve"> -Rozpočtová změna 79/18</t>
  </si>
  <si>
    <t>důvod: odbor ekonomický požádal dne 13.2.2018 o provedení rozpočtové změny. Důvodem navrhované změny je zapojení finančních prostředků do rozpočtu Olomouckého kraje v celkové výši 127 105,52 Kč, přesun finančních prostředků v rámci odboru ekonomického ve výši 23 128,06 Kč a převedení finančních prostředků z odboru sociálních věcí na odbor ekonomický ve výši 621,06. Jedná se o zapojení finančních prostředků z finančního vypořádání za rok 2017, prostředky budou zaslány na účty Ministerstva financí a Ministerstva zdravotnictví.</t>
  </si>
  <si>
    <t>8115 - Změna stavu krát. prostředků na BÚ</t>
  </si>
  <si>
    <t xml:space="preserve"> -Rozpočtová změna 80/18</t>
  </si>
  <si>
    <t>důvod: odbor investic požádal ekonomický odbor dne 13.2.2018 o provedení rozpočtové změny. Důvodem navrhované změny je přesun finančních prostředků v rámci odboru investic v celkové výši 1 069 931,- Kč. Finanční prostředky budou použity na financování výdajů projektu v oblasti sociální "Domov u Třebůvky Loštice - rekonstrukce bytových jader".</t>
  </si>
  <si>
    <t>ÚZ</t>
  </si>
  <si>
    <t xml:space="preserve"> -Rozpočtová změna 81/18</t>
  </si>
  <si>
    <t>důvod: odbor investic požádal ekonomický odbor dne 13.2.2018 o provedení rozpočtové změny. Důvodem navrhované změny je přesun finančních prostředků v rámci odboru investic v celkové výši 1 970 060,93 Kč. Finanční prostředky budou použity na financování výdajů projektu v oblasti sociální "Vincentinum - poskytovatel sociálních služeb Šternberk - stravovací provoz".</t>
  </si>
  <si>
    <t xml:space="preserve"> -Rozpočtová změna 82/18</t>
  </si>
  <si>
    <t>důvod: odbor strategického rozvoje kraje požádal ekonomický odbor dne 14.2.2018 o provedení rozpočtové změny. Důvodem navrhované změny je zapojení finančních prostředků do rozpočtu Olomouckého kraje ve výši 1 799 032,71 Kč. Finanční prostředky byly poukázány na účet Olomouckého kraje z Ministerstva školství, mládeže a tělovýchovy jako neinvestiční dotace na financování projektu v oblasti regionálního rozvoje "Smart Akcelerátor Olomouckého kraje" v rámci Operačního programu Výzkum, vývoj a vzdělávání, část prostředků ve výši 1 364 540,21 Kč bude na základě smlouvy o partnerství převedena partnerovi projektu OK4Inovace.</t>
  </si>
  <si>
    <t xml:space="preserve"> -Rozpočtová změna 83/18</t>
  </si>
  <si>
    <t>důvod: odbor kancelář hejtmana požádal ekonomický odbor dne 8.2.2018 o provedení rozpočtové změny. Důvodem navrhované změny je zapojení finančních prostředků do rozpočtu Olomouckého kraje v celkové výši 380 000,- Kč. Jedná se o zapojení finančních prostředků na základě smluv o poskytnutí finančních darů v rámci konání IX. Reprezentačního plesu Olomouckého kraje.</t>
  </si>
  <si>
    <t>2321 - Přijaté neinvestiční dary</t>
  </si>
  <si>
    <t xml:space="preserve"> -Rozpočtová změna 84/18</t>
  </si>
  <si>
    <t>důvod: odbor investic požádal ekonomický odbor dne 26.1.2018 o provedení rozpočtové změny. Důvodem navrhované změny je zapojení finančních prostředků do rozpočtu Olomouckého kraje ve výši 6 050,- Kč. Jedná se o zapojení finančních prostředků na základě "Smlouvy o pachtu a provozování vodovodu" s Moravskou vodárenskou, a.s., (2017/03785/OMPSČ/OSM).</t>
  </si>
  <si>
    <t>2132 - Příjmy z pronájmu ostat. nemov. a j. č.</t>
  </si>
  <si>
    <t>Dotace do oblasti školství</t>
  </si>
  <si>
    <t>Dotace do oblasti sociální</t>
  </si>
  <si>
    <t>Dotace pro Krajský úřad</t>
  </si>
  <si>
    <t>OP VVV, OPŽP, OPZ, OPPS, NF</t>
  </si>
  <si>
    <t>Zapojení finančního vypořádání</t>
  </si>
  <si>
    <t>důvod: odbor podpory řízení příspěvkových organizací požádal ekonomický odbor dne 5.2.2018 o provedení rozpočtové změny. Důvodem navrhované změny je zapojení finančních prostředků do rozpočtu Olomouckého kraje ve výši 19 227,86 Kč. Finanční prostředky budou zapojeny jako odvod z fondu investic v rámci finančního vypořádání příspěvkové organizace Odborný léčebný ústav Paseka, finanční prostředky budou převedeny do rezervy na investice Olomouckého kraje, na základě usnesení Rady Olomouckého kraje č. UR/35/19/2018 ze dne 19.2.2018 (bod 5.1).</t>
  </si>
  <si>
    <t xml:space="preserve">důvod: odbor dopravy a silničního hospodářství požádal ekonomický dne 2.2.2018 o provedení rozpočtové změny. Důvodem navrhované změny je zapojení finančních prostředků do rozpočtu Olomouckého kraje ve výši 13 541 731,43 Kč. Jedná se o zapojení finančních prostředků z revolvingového úvěru u Komerční banky, a.s., na financování projektu v oblasti dopravy "MÚK Unčovice II/449 křiž. II/366", na základě usnesení Rady Olomouckého kraje č. UR/35/35/2018 ze dne 19.2.2018 (bod 10.2). </t>
  </si>
  <si>
    <t xml:space="preserve">důvod: odbor investic  požádal ekonomický odbor dne 7. a 12.2.2018 o provedení rozpočtové změny. Důvodem navrhované změny je zapojení finančních prostředků do rozpočtu Olomouckého kraje v celkové výši 2 366 872,- Kč. Jedná se o zapojení finančních prostředků z revolvingového úvěru u Komerční banky, a.s., na financování projektu v oblasti školství "Realizace energeticky úsporných opatření - OU a praktická škola Lipová-lázně", na základě usnesení Rady Olomouckého kraje č. UR/35/35/2018 ze dne 19.2.2018 (bod 10.2.). </t>
  </si>
  <si>
    <t xml:space="preserve">důvod: odbor podpory řízení příspěvkových organizací požádal ekonomický dne 7.2.2018 o provedení rozpočtové změny. Důvodem navrhované změny je zapojení finančních prostředků do rozpočtu Olomouckého kraje ve výši 506 100,60 Kč. Jedná se o zapojení finančních prostředků z revolvingového úvěru u Komerční banky, a.s., na předfinancování projektu "Pořízení nových zařízení a vybavení pro odbornou výuku včetně IT podpory"  pro příspěvkovou organizaci Střední zdravotnická škola a Vyšší odborná škola zdravotnická Emanuela Pöttinga a Jazyková škola s právem státní jazykové zkoušky Olomouc, na základě usnesení Rady Olomouckého kraje č. UR/35/35/2018 ze dne 19.2.2018 (bod 10.2). </t>
  </si>
  <si>
    <t>důvod: odbor podpory řízení příspěvkových organizací požádal ekonomický odbor dne 7.2.2018 o provedení rozpočtové změny. Důvodem navrhované změny je přesun finančních prostředků v rámci odboru podpory řízení příspěvkových organizací ve výši       139 528,- Kč. Finanční prostředky budou použity na poskytnutí investičního příspěvku pro příspěvkovou organizaci v oblasti sociální Domov Na zámečku Rokytnice na akci "Kanalizační přípojka", prostředky budou převedeny z rezervy odboru podpory řízení příspěvkových organizací, na základě usnesení Rady Olomouckého kraje č. UR/35/19/2018 ze dne 19.2.2018 (bod 5.1.).</t>
  </si>
  <si>
    <t>důvod: odbor podpory řízení příspěvkových organizací požádal ekonomický odbor dne 7.2.2018 o provedení rozpočtové změny. Důvodem navrhované změny je přesun finančních prostředků v rámci odboru podpory řízení příspěvkových organizací ve výši       191 000,- Kč. Finanční prostředky budou použity na poskytnutí investičního příspěvku pro příspěvkovou organizaci v oblasti školství SOŠ a SOU strojírenské a stavební Jeseník na akci "Kompresor včetně kondenzační sušičky pro výukové CNC obráběcí stroje", prostředky budou převedeny z rezervy odboru podpory řízení příspěvkových organizací, na základě usnesení Rady Olomouckého kraje č. UR/35/19/2018 ze dne 19.2.2018 (bod 5.1.).</t>
  </si>
  <si>
    <t>důvod: odbor podpory řízení příspěvkových organizací požádal ekonomický odbor dne 13.2.2018 o provedení rozpočtové změny. Důvodem navrhované změny je přesun finančních prostředků v rámci odboru podpory řízení příspěvkových organizací ve výši      185 765,30 Kč. Finanční prostředky budou použity na financování Dodatků ke Smlouvě o poskytování služeb v oblasti bezpečnosti a ochrany zdraví při práci a požární ochrany pro školské příspěvkové organizace zřizované Olomouckým krajem a ke Smlouvě o dílo na poskytování služeb v oblasti bezpečnosti a ochrany zdraví při práci, požární ochrany a ochrany životního prostředí pro zařízení sociálních služeb zřizovaná Olomouckým krajem, prostředky budou převedeny z rezervy odboru podpory řízení příspěvkových organizací, na základě usnesení Rady Olomouckého kraje č. UR/35/21/2018 ze dne 19.2.2018 (bod 5.3.).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</si>
</sst>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"/>
    <numFmt numFmtId="165" formatCode="00000"/>
    <numFmt numFmtId="166" formatCode="00,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11"/>
      <color indexed="10"/>
      <name val="Arial"/>
      <family val="2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16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19" fillId="0" borderId="6" xfId="0" applyFont="1" applyBorder="1" applyAlignment="1"/>
    <xf numFmtId="0" fontId="2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4" fontId="16" fillId="0" borderId="0" xfId="0" applyNumberFormat="1" applyFont="1" applyFill="1" applyBorder="1" applyAlignment="1"/>
    <xf numFmtId="4" fontId="0" fillId="0" borderId="0" xfId="0" applyNumberFormat="1"/>
    <xf numFmtId="0" fontId="19" fillId="0" borderId="6" xfId="0" applyFont="1" applyFill="1" applyBorder="1" applyAlignment="1"/>
    <xf numFmtId="0" fontId="19" fillId="0" borderId="6" xfId="0" applyFont="1" applyBorder="1" applyAlignment="1">
      <alignment horizontal="center" wrapText="1"/>
    </xf>
    <xf numFmtId="0" fontId="19" fillId="0" borderId="7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6" fillId="0" borderId="10" xfId="0" applyFont="1" applyFill="1" applyBorder="1"/>
    <xf numFmtId="4" fontId="16" fillId="0" borderId="6" xfId="0" applyNumberFormat="1" applyFont="1" applyFill="1" applyBorder="1"/>
    <xf numFmtId="0" fontId="2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9" fillId="0" borderId="6" xfId="0" applyNumberFormat="1" applyFont="1" applyFill="1" applyBorder="1"/>
    <xf numFmtId="0" fontId="7" fillId="0" borderId="0" xfId="0" applyFont="1" applyAlignment="1">
      <alignment horizontal="justify" vertical="top" wrapText="1"/>
    </xf>
    <xf numFmtId="0" fontId="9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7" xfId="0" applyFont="1" applyBorder="1"/>
    <xf numFmtId="165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20" fillId="0" borderId="9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4" fontId="19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0" fontId="0" fillId="0" borderId="0" xfId="0" applyFont="1"/>
    <xf numFmtId="0" fontId="23" fillId="0" borderId="0" xfId="0" applyFont="1"/>
    <xf numFmtId="0" fontId="19" fillId="0" borderId="0" xfId="0" applyFont="1" applyAlignment="1">
      <alignment horizontal="right"/>
    </xf>
    <xf numFmtId="0" fontId="19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19" fillId="0" borderId="6" xfId="0" applyNumberFormat="1" applyFont="1" applyBorder="1"/>
    <xf numFmtId="0" fontId="16" fillId="0" borderId="10" xfId="0" applyFont="1" applyBorder="1"/>
    <xf numFmtId="4" fontId="16" fillId="0" borderId="6" xfId="0" applyNumberFormat="1" applyFont="1" applyBorder="1"/>
    <xf numFmtId="0" fontId="5" fillId="0" borderId="6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Alignment="1"/>
    <xf numFmtId="0" fontId="9" fillId="0" borderId="0" xfId="0" applyFont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4" fontId="19" fillId="0" borderId="6" xfId="0" applyNumberFormat="1" applyFont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0" fontId="23" fillId="0" borderId="0" xfId="0" applyFont="1" applyFill="1"/>
    <xf numFmtId="0" fontId="19" fillId="0" borderId="0" xfId="0" applyFont="1" applyFill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19" fillId="0" borderId="6" xfId="0" applyFont="1" applyBorder="1"/>
    <xf numFmtId="166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7" fontId="0" fillId="0" borderId="0" xfId="0" applyNumberFormat="1"/>
    <xf numFmtId="0" fontId="15" fillId="0" borderId="0" xfId="0" applyFont="1" applyAlignment="1">
      <alignment vertical="center"/>
    </xf>
    <xf numFmtId="166" fontId="0" fillId="0" borderId="6" xfId="0" applyNumberFormat="1" applyBorder="1" applyAlignment="1">
      <alignment horizontal="center"/>
    </xf>
    <xf numFmtId="4" fontId="19" fillId="0" borderId="8" xfId="0" applyNumberFormat="1" applyFont="1" applyBorder="1" applyAlignment="1">
      <alignment horizontal="right" wrapText="1"/>
    </xf>
    <xf numFmtId="0" fontId="15" fillId="0" borderId="0" xfId="0" applyFont="1" applyFill="1" applyAlignment="1">
      <alignment horizontal="justify" vertical="top" wrapText="1"/>
    </xf>
    <xf numFmtId="166" fontId="0" fillId="0" borderId="0" xfId="0" applyNumberFormat="1" applyBorder="1" applyAlignment="1">
      <alignment horizontal="center"/>
    </xf>
    <xf numFmtId="0" fontId="0" fillId="0" borderId="0" xfId="0" applyBorder="1"/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9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>
      <alignment wrapText="1"/>
    </xf>
    <xf numFmtId="0" fontId="5" fillId="0" borderId="0" xfId="0" applyFont="1" applyBorder="1"/>
    <xf numFmtId="0" fontId="21" fillId="0" borderId="0" xfId="0" applyFont="1" applyBorder="1"/>
    <xf numFmtId="2" fontId="16" fillId="0" borderId="0" xfId="0" applyNumberFormat="1" applyFont="1" applyBorder="1" applyAlignment="1"/>
    <xf numFmtId="0" fontId="9" fillId="0" borderId="0" xfId="0" applyFont="1" applyBorder="1"/>
    <xf numFmtId="0" fontId="23" fillId="0" borderId="0" xfId="0" applyFont="1" applyFill="1" applyBorder="1"/>
    <xf numFmtId="0" fontId="20" fillId="0" borderId="12" xfId="0" applyFont="1" applyFill="1" applyBorder="1" applyAlignment="1">
      <alignment horizontal="left"/>
    </xf>
    <xf numFmtId="0" fontId="23" fillId="0" borderId="0" xfId="0" applyFont="1" applyBorder="1"/>
    <xf numFmtId="164" fontId="5" fillId="0" borderId="6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 applyProtection="1"/>
    <xf numFmtId="0" fontId="7" fillId="0" borderId="0" xfId="1" applyFont="1" applyBorder="1"/>
    <xf numFmtId="0" fontId="6" fillId="0" borderId="0" xfId="1" applyFont="1"/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19049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68783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5" name="Text Box 5379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6" name="Text Box 5380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7" name="Text Box 5381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85725</xdr:colOff>
      <xdr:row>887</xdr:row>
      <xdr:rowOff>330</xdr:rowOff>
    </xdr:to>
    <xdr:sp macro="" textlink="">
      <xdr:nvSpPr>
        <xdr:cNvPr id="8358" name="Text Box 5382"/>
        <xdr:cNvSpPr txBox="1">
          <a:spLocks noChangeArrowheads="1"/>
        </xdr:cNvSpPr>
      </xdr:nvSpPr>
      <xdr:spPr bwMode="auto">
        <a:xfrm>
          <a:off x="4686300" y="168783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1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 x14ac:dyDescent="0.25">
      <c r="A1" s="36" t="s">
        <v>33</v>
      </c>
    </row>
    <row r="2" spans="1:5" ht="15" customHeight="1" x14ac:dyDescent="0.2">
      <c r="A2" s="162" t="s">
        <v>34</v>
      </c>
      <c r="B2" s="162"/>
      <c r="C2" s="162"/>
      <c r="D2" s="162"/>
      <c r="E2" s="162"/>
    </row>
    <row r="3" spans="1:5" ht="15" customHeight="1" x14ac:dyDescent="0.2">
      <c r="A3" s="162" t="s">
        <v>35</v>
      </c>
      <c r="B3" s="162"/>
      <c r="C3" s="162"/>
      <c r="D3" s="162"/>
      <c r="E3" s="162"/>
    </row>
    <row r="4" spans="1:5" ht="15" customHeight="1" x14ac:dyDescent="0.2">
      <c r="A4" s="161" t="s">
        <v>36</v>
      </c>
      <c r="B4" s="161"/>
      <c r="C4" s="161"/>
      <c r="D4" s="161"/>
      <c r="E4" s="161"/>
    </row>
    <row r="5" spans="1:5" ht="15" customHeight="1" x14ac:dyDescent="0.2">
      <c r="A5" s="161"/>
      <c r="B5" s="161"/>
      <c r="C5" s="161"/>
      <c r="D5" s="161"/>
      <c r="E5" s="161"/>
    </row>
    <row r="6" spans="1:5" ht="15" customHeight="1" x14ac:dyDescent="0.2">
      <c r="A6" s="161"/>
      <c r="B6" s="161"/>
      <c r="C6" s="161"/>
      <c r="D6" s="161"/>
      <c r="E6" s="161"/>
    </row>
    <row r="7" spans="1:5" ht="15" customHeight="1" x14ac:dyDescent="0.2">
      <c r="A7" s="161"/>
      <c r="B7" s="161"/>
      <c r="C7" s="161"/>
      <c r="D7" s="161"/>
      <c r="E7" s="161"/>
    </row>
    <row r="8" spans="1:5" ht="15" customHeight="1" x14ac:dyDescent="0.2">
      <c r="A8" s="161"/>
      <c r="B8" s="161"/>
      <c r="C8" s="161"/>
      <c r="D8" s="161"/>
      <c r="E8" s="161"/>
    </row>
    <row r="9" spans="1:5" ht="15" customHeight="1" x14ac:dyDescent="0.2">
      <c r="A9" s="161"/>
      <c r="B9" s="161"/>
      <c r="C9" s="161"/>
      <c r="D9" s="161"/>
      <c r="E9" s="161"/>
    </row>
    <row r="10" spans="1:5" ht="15" customHeight="1" x14ac:dyDescent="0.2">
      <c r="A10" s="37"/>
      <c r="B10" s="37"/>
      <c r="C10" s="37"/>
      <c r="D10" s="37"/>
      <c r="E10" s="37"/>
    </row>
    <row r="11" spans="1:5" ht="15" customHeight="1" x14ac:dyDescent="0.25">
      <c r="A11" s="38" t="s">
        <v>1</v>
      </c>
      <c r="B11" s="39"/>
      <c r="C11" s="39"/>
      <c r="D11" s="39"/>
      <c r="E11" s="39"/>
    </row>
    <row r="12" spans="1:5" ht="15" customHeight="1" x14ac:dyDescent="0.2">
      <c r="A12" s="40" t="s">
        <v>37</v>
      </c>
      <c r="B12" s="41"/>
      <c r="C12" s="41"/>
      <c r="D12" s="41"/>
      <c r="E12" s="42" t="s">
        <v>38</v>
      </c>
    </row>
    <row r="13" spans="1:5" ht="15" customHeight="1" x14ac:dyDescent="0.25">
      <c r="A13" s="43"/>
      <c r="B13" s="38"/>
      <c r="C13" s="39"/>
      <c r="D13" s="39"/>
      <c r="E13" s="44"/>
    </row>
    <row r="14" spans="1:5" ht="15" customHeight="1" x14ac:dyDescent="0.2">
      <c r="B14" s="45" t="s">
        <v>39</v>
      </c>
      <c r="C14" s="45" t="s">
        <v>40</v>
      </c>
      <c r="D14" s="46" t="s">
        <v>41</v>
      </c>
      <c r="E14" s="45" t="s">
        <v>42</v>
      </c>
    </row>
    <row r="15" spans="1:5" ht="15" customHeight="1" x14ac:dyDescent="0.2">
      <c r="B15" s="47">
        <v>103533063</v>
      </c>
      <c r="C15" s="48"/>
      <c r="D15" s="49" t="s">
        <v>43</v>
      </c>
      <c r="E15" s="50">
        <v>3961471.68</v>
      </c>
    </row>
    <row r="16" spans="1:5" ht="15" customHeight="1" x14ac:dyDescent="0.2">
      <c r="B16" s="47">
        <v>103133063</v>
      </c>
      <c r="C16" s="48"/>
      <c r="D16" s="49" t="s">
        <v>43</v>
      </c>
      <c r="E16" s="50">
        <v>699083.32</v>
      </c>
    </row>
    <row r="17" spans="1:5" ht="15" customHeight="1" x14ac:dyDescent="0.2">
      <c r="B17" s="51"/>
      <c r="C17" s="52" t="s">
        <v>44</v>
      </c>
      <c r="D17" s="53"/>
      <c r="E17" s="54">
        <f>SUM(E15:E16)</f>
        <v>4660555</v>
      </c>
    </row>
    <row r="18" spans="1:5" ht="15" customHeight="1" x14ac:dyDescent="0.25">
      <c r="A18" s="55"/>
      <c r="B18" s="56"/>
      <c r="C18" s="56"/>
      <c r="D18" s="56"/>
      <c r="E18" s="56"/>
    </row>
    <row r="19" spans="1:5" ht="15" customHeight="1" x14ac:dyDescent="0.25">
      <c r="A19" s="38" t="s">
        <v>17</v>
      </c>
      <c r="B19" s="39"/>
      <c r="C19" s="39"/>
      <c r="D19" s="39"/>
      <c r="E19" s="43"/>
    </row>
    <row r="20" spans="1:5" ht="15" customHeight="1" x14ac:dyDescent="0.2">
      <c r="A20" s="40" t="s">
        <v>37</v>
      </c>
      <c r="B20" s="41"/>
      <c r="C20" s="41"/>
      <c r="D20" s="41"/>
      <c r="E20" s="42" t="s">
        <v>38</v>
      </c>
    </row>
    <row r="21" spans="1:5" ht="15" customHeight="1" x14ac:dyDescent="0.25">
      <c r="A21" s="43"/>
      <c r="B21" s="38"/>
      <c r="C21" s="39"/>
      <c r="D21" s="39"/>
      <c r="E21" s="44"/>
    </row>
    <row r="22" spans="1:5" ht="15" customHeight="1" x14ac:dyDescent="0.2">
      <c r="B22" s="45" t="s">
        <v>39</v>
      </c>
      <c r="C22" s="45" t="s">
        <v>40</v>
      </c>
      <c r="D22" s="46" t="s">
        <v>41</v>
      </c>
      <c r="E22" s="45" t="s">
        <v>42</v>
      </c>
    </row>
    <row r="23" spans="1:5" ht="15" customHeight="1" x14ac:dyDescent="0.2">
      <c r="B23" s="47">
        <v>103533063</v>
      </c>
      <c r="C23" s="48"/>
      <c r="D23" s="57" t="s">
        <v>45</v>
      </c>
      <c r="E23" s="50">
        <v>3961471.68</v>
      </c>
    </row>
    <row r="24" spans="1:5" ht="15" customHeight="1" x14ac:dyDescent="0.2">
      <c r="B24" s="47">
        <v>103133063</v>
      </c>
      <c r="C24" s="48"/>
      <c r="D24" s="57" t="s">
        <v>45</v>
      </c>
      <c r="E24" s="50">
        <v>699083.32</v>
      </c>
    </row>
    <row r="25" spans="1:5" ht="15" customHeight="1" x14ac:dyDescent="0.2">
      <c r="B25" s="51"/>
      <c r="C25" s="52" t="s">
        <v>44</v>
      </c>
      <c r="D25" s="53"/>
      <c r="E25" s="54">
        <f>SUM(E23:E24)</f>
        <v>4660555</v>
      </c>
    </row>
    <row r="26" spans="1:5" ht="15" customHeight="1" x14ac:dyDescent="0.2"/>
    <row r="27" spans="1:5" ht="15" customHeight="1" x14ac:dyDescent="0.2"/>
    <row r="28" spans="1:5" ht="15" customHeight="1" x14ac:dyDescent="0.25">
      <c r="A28" s="36" t="s">
        <v>46</v>
      </c>
    </row>
    <row r="29" spans="1:5" ht="15" customHeight="1" x14ac:dyDescent="0.2">
      <c r="A29" s="162" t="s">
        <v>34</v>
      </c>
      <c r="B29" s="162"/>
      <c r="C29" s="162"/>
      <c r="D29" s="162"/>
      <c r="E29" s="162"/>
    </row>
    <row r="30" spans="1:5" ht="15" customHeight="1" x14ac:dyDescent="0.2">
      <c r="A30" s="162" t="s">
        <v>35</v>
      </c>
      <c r="B30" s="162"/>
      <c r="C30" s="162"/>
      <c r="D30" s="162"/>
      <c r="E30" s="162"/>
    </row>
    <row r="31" spans="1:5" ht="15" customHeight="1" x14ac:dyDescent="0.2">
      <c r="A31" s="161" t="s">
        <v>47</v>
      </c>
      <c r="B31" s="161"/>
      <c r="C31" s="161"/>
      <c r="D31" s="161"/>
      <c r="E31" s="161"/>
    </row>
    <row r="32" spans="1:5" ht="15" customHeight="1" x14ac:dyDescent="0.2">
      <c r="A32" s="161"/>
      <c r="B32" s="161"/>
      <c r="C32" s="161"/>
      <c r="D32" s="161"/>
      <c r="E32" s="161"/>
    </row>
    <row r="33" spans="1:5" ht="15" customHeight="1" x14ac:dyDescent="0.2">
      <c r="A33" s="161"/>
      <c r="B33" s="161"/>
      <c r="C33" s="161"/>
      <c r="D33" s="161"/>
      <c r="E33" s="161"/>
    </row>
    <row r="34" spans="1:5" ht="15" customHeight="1" x14ac:dyDescent="0.2">
      <c r="A34" s="161"/>
      <c r="B34" s="161"/>
      <c r="C34" s="161"/>
      <c r="D34" s="161"/>
      <c r="E34" s="161"/>
    </row>
    <row r="35" spans="1:5" ht="15" customHeight="1" x14ac:dyDescent="0.2">
      <c r="A35" s="161"/>
      <c r="B35" s="161"/>
      <c r="C35" s="161"/>
      <c r="D35" s="161"/>
      <c r="E35" s="161"/>
    </row>
    <row r="36" spans="1:5" ht="15" customHeight="1" x14ac:dyDescent="0.2">
      <c r="A36" s="58"/>
      <c r="B36" s="58"/>
      <c r="C36" s="58"/>
      <c r="D36" s="58"/>
      <c r="E36" s="58"/>
    </row>
    <row r="37" spans="1:5" ht="15" customHeight="1" x14ac:dyDescent="0.25">
      <c r="A37" s="38" t="s">
        <v>1</v>
      </c>
      <c r="B37" s="39"/>
      <c r="C37" s="39"/>
      <c r="D37" s="39"/>
      <c r="E37" s="39"/>
    </row>
    <row r="38" spans="1:5" ht="15" customHeight="1" x14ac:dyDescent="0.2">
      <c r="A38" s="40" t="s">
        <v>37</v>
      </c>
      <c r="B38" s="39"/>
      <c r="C38" s="39"/>
      <c r="D38" s="39"/>
      <c r="E38" s="59" t="s">
        <v>38</v>
      </c>
    </row>
    <row r="39" spans="1:5" ht="15" customHeight="1" x14ac:dyDescent="0.25">
      <c r="A39" s="60"/>
      <c r="B39" s="38"/>
      <c r="C39" s="39"/>
      <c r="D39" s="39"/>
      <c r="E39" s="44"/>
    </row>
    <row r="40" spans="1:5" ht="15" customHeight="1" x14ac:dyDescent="0.2">
      <c r="A40" s="61"/>
      <c r="B40" s="45" t="s">
        <v>39</v>
      </c>
      <c r="C40" s="45" t="s">
        <v>40</v>
      </c>
      <c r="D40" s="46" t="s">
        <v>41</v>
      </c>
      <c r="E40" s="45" t="s">
        <v>42</v>
      </c>
    </row>
    <row r="41" spans="1:5" ht="15" customHeight="1" x14ac:dyDescent="0.2">
      <c r="A41" s="61"/>
      <c r="B41" s="62">
        <v>33049</v>
      </c>
      <c r="C41" s="63"/>
      <c r="D41" s="49" t="s">
        <v>43</v>
      </c>
      <c r="E41" s="50">
        <v>6049800</v>
      </c>
    </row>
    <row r="42" spans="1:5" ht="15" customHeight="1" x14ac:dyDescent="0.2">
      <c r="A42" s="61"/>
      <c r="B42" s="64"/>
      <c r="C42" s="52" t="s">
        <v>44</v>
      </c>
      <c r="D42" s="53"/>
      <c r="E42" s="54">
        <f>SUM(E41:E41)</f>
        <v>6049800</v>
      </c>
    </row>
    <row r="43" spans="1:5" ht="15" customHeight="1" x14ac:dyDescent="0.2">
      <c r="A43" s="61"/>
      <c r="B43" s="65"/>
      <c r="C43" s="66"/>
      <c r="D43" s="39"/>
      <c r="E43" s="67"/>
    </row>
    <row r="44" spans="1:5" ht="15" customHeight="1" x14ac:dyDescent="0.25">
      <c r="A44" s="38" t="s">
        <v>17</v>
      </c>
      <c r="B44" s="39"/>
      <c r="C44" s="39"/>
      <c r="D44" s="39"/>
      <c r="E44" s="60"/>
    </row>
    <row r="45" spans="1:5" ht="15" customHeight="1" x14ac:dyDescent="0.2">
      <c r="A45" s="40" t="s">
        <v>37</v>
      </c>
      <c r="B45" s="39"/>
      <c r="C45" s="39"/>
      <c r="D45" s="39"/>
      <c r="E45" s="59" t="s">
        <v>38</v>
      </c>
    </row>
    <row r="46" spans="1:5" ht="15" customHeight="1" x14ac:dyDescent="0.2"/>
    <row r="47" spans="1:5" ht="15" customHeight="1" x14ac:dyDescent="0.2">
      <c r="B47" s="45" t="s">
        <v>39</v>
      </c>
      <c r="C47" s="45" t="s">
        <v>40</v>
      </c>
      <c r="D47" s="46" t="s">
        <v>41</v>
      </c>
      <c r="E47" s="45" t="s">
        <v>42</v>
      </c>
    </row>
    <row r="48" spans="1:5" ht="15" customHeight="1" x14ac:dyDescent="0.2">
      <c r="B48" s="62">
        <v>33049</v>
      </c>
      <c r="C48" s="63"/>
      <c r="D48" s="49" t="s">
        <v>48</v>
      </c>
      <c r="E48" s="50">
        <v>5978054</v>
      </c>
    </row>
    <row r="49" spans="1:7" ht="15" customHeight="1" x14ac:dyDescent="0.2">
      <c r="B49" s="64"/>
      <c r="C49" s="52" t="s">
        <v>44</v>
      </c>
      <c r="D49" s="53"/>
      <c r="E49" s="54">
        <f>SUM(E48:E48)</f>
        <v>5978054</v>
      </c>
    </row>
    <row r="50" spans="1:7" ht="15" customHeight="1" x14ac:dyDescent="0.2"/>
    <row r="51" spans="1:7" ht="15" customHeight="1" x14ac:dyDescent="0.2"/>
    <row r="52" spans="1:7" ht="15" customHeight="1" x14ac:dyDescent="0.2"/>
    <row r="53" spans="1:7" ht="15" customHeight="1" x14ac:dyDescent="0.2"/>
    <row r="54" spans="1:7" ht="15" customHeight="1" x14ac:dyDescent="0.25">
      <c r="A54" s="38" t="s">
        <v>17</v>
      </c>
      <c r="B54" s="39"/>
      <c r="C54" s="39"/>
      <c r="D54" s="39"/>
      <c r="E54" s="60"/>
    </row>
    <row r="55" spans="1:7" ht="15" customHeight="1" x14ac:dyDescent="0.2">
      <c r="A55" s="40" t="s">
        <v>37</v>
      </c>
      <c r="B55" s="39"/>
      <c r="C55" s="39"/>
      <c r="D55" s="39"/>
      <c r="E55" s="59" t="s">
        <v>38</v>
      </c>
    </row>
    <row r="56" spans="1:7" ht="15" customHeight="1" x14ac:dyDescent="0.2"/>
    <row r="57" spans="1:7" ht="15" customHeight="1" x14ac:dyDescent="0.2">
      <c r="C57" s="45" t="s">
        <v>40</v>
      </c>
      <c r="D57" s="46" t="s">
        <v>41</v>
      </c>
      <c r="E57" s="45" t="s">
        <v>42</v>
      </c>
    </row>
    <row r="58" spans="1:7" ht="15" customHeight="1" x14ac:dyDescent="0.2">
      <c r="C58" s="63">
        <v>3123</v>
      </c>
      <c r="D58" s="49" t="s">
        <v>49</v>
      </c>
      <c r="E58" s="50">
        <v>29153</v>
      </c>
    </row>
    <row r="59" spans="1:7" ht="15" customHeight="1" x14ac:dyDescent="0.2">
      <c r="C59" s="63">
        <v>3124</v>
      </c>
      <c r="D59" s="49" t="s">
        <v>49</v>
      </c>
      <c r="E59" s="50">
        <f>9764+32829</f>
        <v>42593</v>
      </c>
    </row>
    <row r="60" spans="1:7" ht="15" customHeight="1" x14ac:dyDescent="0.2">
      <c r="C60" s="52" t="s">
        <v>44</v>
      </c>
      <c r="D60" s="53"/>
      <c r="E60" s="54">
        <f>SUM(E58:E59)</f>
        <v>71746</v>
      </c>
      <c r="G60" s="68">
        <f>+E49+E60</f>
        <v>6049800</v>
      </c>
    </row>
    <row r="61" spans="1:7" ht="15" customHeight="1" x14ac:dyDescent="0.2"/>
    <row r="62" spans="1:7" ht="15" customHeight="1" x14ac:dyDescent="0.2"/>
    <row r="63" spans="1:7" ht="15" customHeight="1" x14ac:dyDescent="0.25">
      <c r="A63" s="36" t="s">
        <v>50</v>
      </c>
    </row>
    <row r="64" spans="1:7" ht="15" customHeight="1" x14ac:dyDescent="0.2">
      <c r="A64" s="162" t="s">
        <v>34</v>
      </c>
      <c r="B64" s="162"/>
      <c r="C64" s="162"/>
      <c r="D64" s="162"/>
      <c r="E64" s="162"/>
    </row>
    <row r="65" spans="1:5" ht="15" customHeight="1" x14ac:dyDescent="0.2">
      <c r="A65" s="162" t="s">
        <v>35</v>
      </c>
      <c r="B65" s="162"/>
      <c r="C65" s="162"/>
      <c r="D65" s="162"/>
      <c r="E65" s="162"/>
    </row>
    <row r="66" spans="1:5" ht="15" customHeight="1" x14ac:dyDescent="0.2">
      <c r="A66" s="161" t="s">
        <v>51</v>
      </c>
      <c r="B66" s="161"/>
      <c r="C66" s="161"/>
      <c r="D66" s="161"/>
      <c r="E66" s="161"/>
    </row>
    <row r="67" spans="1:5" ht="15" customHeight="1" x14ac:dyDescent="0.2">
      <c r="A67" s="161"/>
      <c r="B67" s="161"/>
      <c r="C67" s="161"/>
      <c r="D67" s="161"/>
      <c r="E67" s="161"/>
    </row>
    <row r="68" spans="1:5" ht="15" customHeight="1" x14ac:dyDescent="0.2">
      <c r="A68" s="161"/>
      <c r="B68" s="161"/>
      <c r="C68" s="161"/>
      <c r="D68" s="161"/>
      <c r="E68" s="161"/>
    </row>
    <row r="69" spans="1:5" ht="15" customHeight="1" x14ac:dyDescent="0.2">
      <c r="A69" s="161"/>
      <c r="B69" s="161"/>
      <c r="C69" s="161"/>
      <c r="D69" s="161"/>
      <c r="E69" s="161"/>
    </row>
    <row r="70" spans="1:5" ht="15" customHeight="1" x14ac:dyDescent="0.2">
      <c r="A70" s="161"/>
      <c r="B70" s="161"/>
      <c r="C70" s="161"/>
      <c r="D70" s="161"/>
      <c r="E70" s="161"/>
    </row>
    <row r="71" spans="1:5" ht="15" customHeight="1" x14ac:dyDescent="0.2">
      <c r="A71" s="58"/>
      <c r="B71" s="58"/>
      <c r="C71" s="58"/>
      <c r="D71" s="58"/>
      <c r="E71" s="58"/>
    </row>
    <row r="72" spans="1:5" ht="15" customHeight="1" x14ac:dyDescent="0.25">
      <c r="A72" s="38" t="s">
        <v>1</v>
      </c>
      <c r="B72" s="39"/>
      <c r="C72" s="39"/>
      <c r="D72" s="39"/>
      <c r="E72" s="39"/>
    </row>
    <row r="73" spans="1:5" ht="15" customHeight="1" x14ac:dyDescent="0.2">
      <c r="A73" s="40" t="s">
        <v>37</v>
      </c>
      <c r="B73" s="39"/>
      <c r="C73" s="39"/>
      <c r="D73" s="39"/>
      <c r="E73" s="59" t="s">
        <v>38</v>
      </c>
    </row>
    <row r="74" spans="1:5" ht="15" customHeight="1" x14ac:dyDescent="0.25">
      <c r="A74" s="60"/>
      <c r="B74" s="38"/>
      <c r="C74" s="39"/>
      <c r="D74" s="39"/>
      <c r="E74" s="44"/>
    </row>
    <row r="75" spans="1:5" ht="15" customHeight="1" x14ac:dyDescent="0.2">
      <c r="A75" s="61"/>
      <c r="B75" s="45" t="s">
        <v>39</v>
      </c>
      <c r="C75" s="45" t="s">
        <v>40</v>
      </c>
      <c r="D75" s="46" t="s">
        <v>41</v>
      </c>
      <c r="E75" s="45" t="s">
        <v>42</v>
      </c>
    </row>
    <row r="76" spans="1:5" ht="15" customHeight="1" x14ac:dyDescent="0.2">
      <c r="A76" s="61"/>
      <c r="B76" s="62">
        <v>33166</v>
      </c>
      <c r="C76" s="63"/>
      <c r="D76" s="49" t="s">
        <v>43</v>
      </c>
      <c r="E76" s="50">
        <v>1366000</v>
      </c>
    </row>
    <row r="77" spans="1:5" ht="15" customHeight="1" x14ac:dyDescent="0.2">
      <c r="A77" s="61"/>
      <c r="B77" s="64"/>
      <c r="C77" s="52" t="s">
        <v>44</v>
      </c>
      <c r="D77" s="53"/>
      <c r="E77" s="54">
        <f>SUM(E76:E76)</f>
        <v>1366000</v>
      </c>
    </row>
    <row r="78" spans="1:5" ht="15" customHeight="1" x14ac:dyDescent="0.2">
      <c r="A78" s="61"/>
      <c r="B78" s="65"/>
      <c r="C78" s="66"/>
      <c r="D78" s="39"/>
      <c r="E78" s="67"/>
    </row>
    <row r="79" spans="1:5" ht="15" customHeight="1" x14ac:dyDescent="0.25">
      <c r="A79" s="38" t="s">
        <v>17</v>
      </c>
      <c r="B79" s="39"/>
      <c r="C79" s="39"/>
      <c r="D79" s="39"/>
      <c r="E79" s="60"/>
    </row>
    <row r="80" spans="1:5" ht="15" customHeight="1" x14ac:dyDescent="0.2">
      <c r="A80" s="40" t="s">
        <v>37</v>
      </c>
      <c r="B80" s="39"/>
      <c r="C80" s="39"/>
      <c r="D80" s="39"/>
      <c r="E80" s="59" t="s">
        <v>38</v>
      </c>
    </row>
    <row r="81" spans="1:7" ht="15" customHeight="1" x14ac:dyDescent="0.2"/>
    <row r="82" spans="1:7" ht="15" customHeight="1" x14ac:dyDescent="0.2">
      <c r="B82" s="45" t="s">
        <v>39</v>
      </c>
      <c r="C82" s="45" t="s">
        <v>40</v>
      </c>
      <c r="D82" s="46" t="s">
        <v>41</v>
      </c>
      <c r="E82" s="45" t="s">
        <v>42</v>
      </c>
    </row>
    <row r="83" spans="1:7" ht="15" customHeight="1" x14ac:dyDescent="0.2">
      <c r="B83" s="62">
        <v>33166</v>
      </c>
      <c r="C83" s="63"/>
      <c r="D83" s="49" t="s">
        <v>48</v>
      </c>
      <c r="E83" s="50">
        <v>834000</v>
      </c>
    </row>
    <row r="84" spans="1:7" ht="15" customHeight="1" x14ac:dyDescent="0.2">
      <c r="B84" s="64"/>
      <c r="C84" s="52" t="s">
        <v>44</v>
      </c>
      <c r="D84" s="53"/>
      <c r="E84" s="54">
        <f>SUM(E83:E83)</f>
        <v>834000</v>
      </c>
    </row>
    <row r="85" spans="1:7" ht="15" customHeight="1" x14ac:dyDescent="0.2"/>
    <row r="86" spans="1:7" ht="15" customHeight="1" x14ac:dyDescent="0.25">
      <c r="A86" s="38" t="s">
        <v>17</v>
      </c>
      <c r="B86" s="39"/>
      <c r="C86" s="39"/>
      <c r="D86" s="39"/>
      <c r="E86" s="60"/>
    </row>
    <row r="87" spans="1:7" ht="15" customHeight="1" x14ac:dyDescent="0.2">
      <c r="A87" s="40" t="s">
        <v>37</v>
      </c>
      <c r="B87" s="39"/>
      <c r="C87" s="39"/>
      <c r="D87" s="39"/>
      <c r="E87" s="59" t="s">
        <v>38</v>
      </c>
    </row>
    <row r="88" spans="1:7" ht="15" customHeight="1" x14ac:dyDescent="0.2"/>
    <row r="89" spans="1:7" ht="15" customHeight="1" x14ac:dyDescent="0.2">
      <c r="C89" s="45" t="s">
        <v>40</v>
      </c>
      <c r="D89" s="46" t="s">
        <v>41</v>
      </c>
      <c r="E89" s="45" t="s">
        <v>42</v>
      </c>
    </row>
    <row r="90" spans="1:7" ht="15" customHeight="1" x14ac:dyDescent="0.2">
      <c r="C90" s="63">
        <v>3233</v>
      </c>
      <c r="D90" s="69" t="s">
        <v>52</v>
      </c>
      <c r="E90" s="50">
        <f>93000+238000+201000</f>
        <v>532000</v>
      </c>
    </row>
    <row r="91" spans="1:7" ht="15" customHeight="1" x14ac:dyDescent="0.2">
      <c r="C91" s="52" t="s">
        <v>44</v>
      </c>
      <c r="D91" s="53"/>
      <c r="E91" s="54">
        <f>SUM(E90:E90)</f>
        <v>532000</v>
      </c>
      <c r="G91" s="68">
        <f>+E84+E91</f>
        <v>1366000</v>
      </c>
    </row>
    <row r="92" spans="1:7" ht="15" customHeight="1" x14ac:dyDescent="0.2"/>
    <row r="93" spans="1:7" ht="15" customHeight="1" x14ac:dyDescent="0.2"/>
    <row r="94" spans="1:7" ht="15" customHeight="1" x14ac:dyDescent="0.25">
      <c r="A94" s="36" t="s">
        <v>53</v>
      </c>
    </row>
    <row r="95" spans="1:7" ht="15" customHeight="1" x14ac:dyDescent="0.2">
      <c r="A95" s="162" t="s">
        <v>34</v>
      </c>
      <c r="B95" s="162"/>
      <c r="C95" s="162"/>
      <c r="D95" s="162"/>
      <c r="E95" s="162"/>
    </row>
    <row r="96" spans="1:7" ht="15" customHeight="1" x14ac:dyDescent="0.2">
      <c r="A96" s="162" t="s">
        <v>35</v>
      </c>
      <c r="B96" s="162"/>
      <c r="C96" s="162"/>
      <c r="D96" s="162"/>
      <c r="E96" s="162"/>
    </row>
    <row r="97" spans="1:5" ht="15" customHeight="1" x14ac:dyDescent="0.2">
      <c r="A97" s="161" t="s">
        <v>54</v>
      </c>
      <c r="B97" s="161"/>
      <c r="C97" s="161"/>
      <c r="D97" s="161"/>
      <c r="E97" s="161"/>
    </row>
    <row r="98" spans="1:5" ht="15" customHeight="1" x14ac:dyDescent="0.2">
      <c r="A98" s="161"/>
      <c r="B98" s="161"/>
      <c r="C98" s="161"/>
      <c r="D98" s="161"/>
      <c r="E98" s="161"/>
    </row>
    <row r="99" spans="1:5" ht="15" customHeight="1" x14ac:dyDescent="0.2">
      <c r="A99" s="161"/>
      <c r="B99" s="161"/>
      <c r="C99" s="161"/>
      <c r="D99" s="161"/>
      <c r="E99" s="161"/>
    </row>
    <row r="100" spans="1:5" ht="15" customHeight="1" x14ac:dyDescent="0.2">
      <c r="A100" s="161"/>
      <c r="B100" s="161"/>
      <c r="C100" s="161"/>
      <c r="D100" s="161"/>
      <c r="E100" s="161"/>
    </row>
    <row r="101" spans="1:5" ht="15" customHeight="1" x14ac:dyDescent="0.2">
      <c r="A101" s="161"/>
      <c r="B101" s="161"/>
      <c r="C101" s="161"/>
      <c r="D101" s="161"/>
      <c r="E101" s="161"/>
    </row>
    <row r="102" spans="1:5" ht="15" customHeight="1" x14ac:dyDescent="0.2">
      <c r="A102" s="161"/>
      <c r="B102" s="161"/>
      <c r="C102" s="161"/>
      <c r="D102" s="161"/>
      <c r="E102" s="161"/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8" t="s">
        <v>1</v>
      </c>
      <c r="B106" s="39"/>
      <c r="C106" s="39"/>
      <c r="D106" s="39"/>
      <c r="E106" s="39"/>
    </row>
    <row r="107" spans="1:5" ht="15" customHeight="1" x14ac:dyDescent="0.2">
      <c r="A107" s="40" t="s">
        <v>37</v>
      </c>
      <c r="B107" s="39"/>
      <c r="C107" s="39"/>
      <c r="D107" s="39"/>
      <c r="E107" s="59" t="s">
        <v>38</v>
      </c>
    </row>
    <row r="108" spans="1:5" ht="15" customHeight="1" x14ac:dyDescent="0.25">
      <c r="A108" s="60"/>
      <c r="B108" s="38"/>
      <c r="C108" s="39"/>
      <c r="D108" s="39"/>
      <c r="E108" s="44"/>
    </row>
    <row r="109" spans="1:5" ht="15" customHeight="1" x14ac:dyDescent="0.2">
      <c r="A109" s="61"/>
      <c r="B109" s="45" t="s">
        <v>39</v>
      </c>
      <c r="C109" s="45" t="s">
        <v>40</v>
      </c>
      <c r="D109" s="46" t="s">
        <v>41</v>
      </c>
      <c r="E109" s="45" t="s">
        <v>42</v>
      </c>
    </row>
    <row r="110" spans="1:5" ht="15" customHeight="1" x14ac:dyDescent="0.2">
      <c r="A110" s="61"/>
      <c r="B110" s="62">
        <v>33069</v>
      </c>
      <c r="C110" s="63"/>
      <c r="D110" s="49" t="s">
        <v>43</v>
      </c>
      <c r="E110" s="50">
        <v>10528912</v>
      </c>
    </row>
    <row r="111" spans="1:5" ht="15" customHeight="1" x14ac:dyDescent="0.2">
      <c r="A111" s="61"/>
      <c r="B111" s="64"/>
      <c r="C111" s="52" t="s">
        <v>44</v>
      </c>
      <c r="D111" s="53"/>
      <c r="E111" s="54">
        <f>SUM(E110:E110)</f>
        <v>10528912</v>
      </c>
    </row>
    <row r="112" spans="1:5" ht="15" customHeight="1" x14ac:dyDescent="0.2">
      <c r="A112" s="61"/>
      <c r="B112" s="65"/>
      <c r="C112" s="66"/>
      <c r="D112" s="39"/>
      <c r="E112" s="67"/>
    </row>
    <row r="113" spans="1:7" ht="15" customHeight="1" x14ac:dyDescent="0.25">
      <c r="A113" s="38" t="s">
        <v>17</v>
      </c>
      <c r="B113" s="39"/>
      <c r="C113" s="39"/>
      <c r="D113" s="39"/>
      <c r="E113" s="60"/>
    </row>
    <row r="114" spans="1:7" ht="15" customHeight="1" x14ac:dyDescent="0.2">
      <c r="A114" s="40" t="s">
        <v>37</v>
      </c>
      <c r="B114" s="39"/>
      <c r="C114" s="39"/>
      <c r="D114" s="39"/>
      <c r="E114" s="59" t="s">
        <v>38</v>
      </c>
    </row>
    <row r="115" spans="1:7" ht="15" customHeight="1" x14ac:dyDescent="0.2"/>
    <row r="116" spans="1:7" ht="15" customHeight="1" x14ac:dyDescent="0.2">
      <c r="B116" s="45" t="s">
        <v>39</v>
      </c>
      <c r="C116" s="45" t="s">
        <v>40</v>
      </c>
      <c r="D116" s="46" t="s">
        <v>41</v>
      </c>
      <c r="E116" s="45" t="s">
        <v>42</v>
      </c>
    </row>
    <row r="117" spans="1:7" ht="15" customHeight="1" x14ac:dyDescent="0.2">
      <c r="B117" s="62">
        <v>33069</v>
      </c>
      <c r="C117" s="63"/>
      <c r="D117" s="49" t="s">
        <v>48</v>
      </c>
      <c r="E117" s="50">
        <f>1618134+7629756</f>
        <v>9247890</v>
      </c>
    </row>
    <row r="118" spans="1:7" ht="15" customHeight="1" x14ac:dyDescent="0.2">
      <c r="B118" s="64"/>
      <c r="C118" s="52" t="s">
        <v>44</v>
      </c>
      <c r="D118" s="53"/>
      <c r="E118" s="54">
        <f>SUM(E117:E117)</f>
        <v>9247890</v>
      </c>
    </row>
    <row r="119" spans="1:7" ht="15" customHeight="1" x14ac:dyDescent="0.2"/>
    <row r="120" spans="1:7" ht="15" customHeight="1" x14ac:dyDescent="0.2">
      <c r="C120" s="45" t="s">
        <v>40</v>
      </c>
      <c r="D120" s="46" t="s">
        <v>41</v>
      </c>
      <c r="E120" s="45" t="s">
        <v>42</v>
      </c>
    </row>
    <row r="121" spans="1:7" ht="15" customHeight="1" x14ac:dyDescent="0.2">
      <c r="C121" s="63">
        <v>3146</v>
      </c>
      <c r="D121" s="49" t="s">
        <v>49</v>
      </c>
      <c r="E121" s="50">
        <v>1281022</v>
      </c>
    </row>
    <row r="122" spans="1:7" ht="15" customHeight="1" x14ac:dyDescent="0.2">
      <c r="C122" s="52" t="s">
        <v>44</v>
      </c>
      <c r="D122" s="53"/>
      <c r="E122" s="54">
        <f>SUM(E121:E121)</f>
        <v>1281022</v>
      </c>
      <c r="G122" s="68">
        <f>+E118+E122</f>
        <v>10528912</v>
      </c>
    </row>
    <row r="123" spans="1:7" ht="15" customHeight="1" x14ac:dyDescent="0.2"/>
    <row r="124" spans="1:7" ht="15" customHeight="1" x14ac:dyDescent="0.2"/>
    <row r="125" spans="1:7" ht="15" customHeight="1" x14ac:dyDescent="0.25">
      <c r="A125" s="36" t="s">
        <v>55</v>
      </c>
    </row>
    <row r="126" spans="1:7" ht="15" customHeight="1" x14ac:dyDescent="0.2">
      <c r="A126" s="162" t="s">
        <v>34</v>
      </c>
      <c r="B126" s="162"/>
      <c r="C126" s="162"/>
      <c r="D126" s="162"/>
      <c r="E126" s="162"/>
    </row>
    <row r="127" spans="1:7" ht="15" customHeight="1" x14ac:dyDescent="0.2">
      <c r="A127" s="162" t="s">
        <v>35</v>
      </c>
      <c r="B127" s="162"/>
      <c r="C127" s="162"/>
      <c r="D127" s="162"/>
      <c r="E127" s="162"/>
    </row>
    <row r="128" spans="1:7" ht="15" customHeight="1" x14ac:dyDescent="0.2">
      <c r="A128" s="161" t="s">
        <v>56</v>
      </c>
      <c r="B128" s="161"/>
      <c r="C128" s="161"/>
      <c r="D128" s="161"/>
      <c r="E128" s="161"/>
    </row>
    <row r="129" spans="1:5" ht="15" customHeight="1" x14ac:dyDescent="0.2">
      <c r="A129" s="161"/>
      <c r="B129" s="161"/>
      <c r="C129" s="161"/>
      <c r="D129" s="161"/>
      <c r="E129" s="161"/>
    </row>
    <row r="130" spans="1:5" ht="15" customHeight="1" x14ac:dyDescent="0.2">
      <c r="A130" s="161"/>
      <c r="B130" s="161"/>
      <c r="C130" s="161"/>
      <c r="D130" s="161"/>
      <c r="E130" s="161"/>
    </row>
    <row r="131" spans="1:5" ht="15" customHeight="1" x14ac:dyDescent="0.2">
      <c r="A131" s="161"/>
      <c r="B131" s="161"/>
      <c r="C131" s="161"/>
      <c r="D131" s="161"/>
      <c r="E131" s="161"/>
    </row>
    <row r="132" spans="1:5" ht="15" customHeight="1" x14ac:dyDescent="0.2">
      <c r="A132" s="161"/>
      <c r="B132" s="161"/>
      <c r="C132" s="161"/>
      <c r="D132" s="161"/>
      <c r="E132" s="161"/>
    </row>
    <row r="133" spans="1:5" ht="15" customHeight="1" x14ac:dyDescent="0.2">
      <c r="A133" s="37"/>
      <c r="B133" s="37"/>
      <c r="C133" s="37"/>
      <c r="D133" s="37"/>
      <c r="E133" s="37"/>
    </row>
    <row r="134" spans="1:5" ht="15" customHeight="1" x14ac:dyDescent="0.25">
      <c r="A134" s="38" t="s">
        <v>1</v>
      </c>
      <c r="B134" s="39"/>
      <c r="C134" s="39"/>
      <c r="D134" s="39"/>
      <c r="E134" s="39"/>
    </row>
    <row r="135" spans="1:5" ht="15" customHeight="1" x14ac:dyDescent="0.2">
      <c r="A135" s="40" t="s">
        <v>37</v>
      </c>
      <c r="B135" s="39"/>
      <c r="C135" s="39"/>
      <c r="D135" s="39"/>
      <c r="E135" s="59" t="s">
        <v>38</v>
      </c>
    </row>
    <row r="136" spans="1:5" ht="15" customHeight="1" x14ac:dyDescent="0.25">
      <c r="A136" s="60"/>
      <c r="B136" s="38"/>
      <c r="C136" s="39"/>
      <c r="D136" s="39"/>
      <c r="E136" s="44"/>
    </row>
    <row r="137" spans="1:5" ht="15" customHeight="1" x14ac:dyDescent="0.2">
      <c r="B137" s="45" t="s">
        <v>39</v>
      </c>
      <c r="C137" s="45" t="s">
        <v>40</v>
      </c>
      <c r="D137" s="46" t="s">
        <v>41</v>
      </c>
      <c r="E137" s="70" t="s">
        <v>42</v>
      </c>
    </row>
    <row r="138" spans="1:5" ht="15" customHeight="1" x14ac:dyDescent="0.2">
      <c r="B138" s="62">
        <v>33070</v>
      </c>
      <c r="C138" s="63"/>
      <c r="D138" s="49" t="s">
        <v>43</v>
      </c>
      <c r="E138" s="50">
        <v>2965025</v>
      </c>
    </row>
    <row r="139" spans="1:5" ht="15" customHeight="1" x14ac:dyDescent="0.2">
      <c r="B139" s="64"/>
      <c r="C139" s="52" t="s">
        <v>44</v>
      </c>
      <c r="D139" s="53"/>
      <c r="E139" s="54">
        <f>SUM(E138:E138)</f>
        <v>2965025</v>
      </c>
    </row>
    <row r="140" spans="1:5" ht="15" customHeight="1" x14ac:dyDescent="0.25">
      <c r="A140" s="55"/>
      <c r="B140" s="56"/>
      <c r="C140" s="56"/>
      <c r="D140" s="56"/>
      <c r="E140" s="56"/>
    </row>
    <row r="141" spans="1:5" ht="15" customHeight="1" x14ac:dyDescent="0.25">
      <c r="A141" s="38" t="s">
        <v>17</v>
      </c>
      <c r="B141" s="39"/>
      <c r="C141" s="39"/>
      <c r="D141" s="39"/>
      <c r="E141" s="60"/>
    </row>
    <row r="142" spans="1:5" ht="15" customHeight="1" x14ac:dyDescent="0.2">
      <c r="A142" s="40" t="s">
        <v>37</v>
      </c>
      <c r="B142" s="39"/>
      <c r="C142" s="39"/>
      <c r="D142" s="39"/>
      <c r="E142" s="59" t="s">
        <v>38</v>
      </c>
    </row>
    <row r="143" spans="1:5" ht="15" customHeight="1" x14ac:dyDescent="0.2"/>
    <row r="144" spans="1:5" ht="15" customHeight="1" x14ac:dyDescent="0.2">
      <c r="B144" s="45" t="s">
        <v>39</v>
      </c>
      <c r="C144" s="45" t="s">
        <v>40</v>
      </c>
      <c r="D144" s="71" t="s">
        <v>41</v>
      </c>
      <c r="E144" s="45" t="s">
        <v>42</v>
      </c>
    </row>
    <row r="145" spans="1:7" ht="15" customHeight="1" x14ac:dyDescent="0.2">
      <c r="B145" s="62">
        <v>33070</v>
      </c>
      <c r="C145" s="63"/>
      <c r="D145" s="57" t="s">
        <v>45</v>
      </c>
      <c r="E145" s="50">
        <v>63000</v>
      </c>
    </row>
    <row r="146" spans="1:7" ht="15" customHeight="1" x14ac:dyDescent="0.2">
      <c r="A146" s="65"/>
      <c r="B146" s="72"/>
      <c r="C146" s="52" t="s">
        <v>44</v>
      </c>
      <c r="D146" s="73"/>
      <c r="E146" s="74">
        <f>SUM(E145:E145)</f>
        <v>63000</v>
      </c>
    </row>
    <row r="147" spans="1:7" ht="15" customHeight="1" x14ac:dyDescent="0.2"/>
    <row r="148" spans="1:7" ht="15" customHeight="1" x14ac:dyDescent="0.2">
      <c r="C148" s="45" t="s">
        <v>40</v>
      </c>
      <c r="D148" s="75" t="s">
        <v>57</v>
      </c>
      <c r="E148" s="45" t="s">
        <v>42</v>
      </c>
    </row>
    <row r="149" spans="1:7" ht="15" customHeight="1" x14ac:dyDescent="0.2">
      <c r="C149" s="76">
        <v>3114</v>
      </c>
      <c r="D149" s="49" t="s">
        <v>49</v>
      </c>
      <c r="E149" s="77">
        <v>5460</v>
      </c>
    </row>
    <row r="150" spans="1:7" ht="15" customHeight="1" x14ac:dyDescent="0.2">
      <c r="C150" s="76">
        <v>3113</v>
      </c>
      <c r="D150" s="69" t="s">
        <v>52</v>
      </c>
      <c r="E150" s="77">
        <f>1781675+49000</f>
        <v>1830675</v>
      </c>
    </row>
    <row r="151" spans="1:7" ht="15" customHeight="1" x14ac:dyDescent="0.2">
      <c r="C151" s="76">
        <v>3117</v>
      </c>
      <c r="D151" s="69" t="s">
        <v>52</v>
      </c>
      <c r="E151" s="77">
        <v>1065890</v>
      </c>
      <c r="G151" s="68">
        <f>+E150+E151</f>
        <v>2896565</v>
      </c>
    </row>
    <row r="152" spans="1:7" ht="15" customHeight="1" x14ac:dyDescent="0.2">
      <c r="C152" s="52" t="s">
        <v>44</v>
      </c>
      <c r="D152" s="73"/>
      <c r="E152" s="74">
        <f>SUM(E149:E151)</f>
        <v>2902025</v>
      </c>
      <c r="G152" s="68">
        <f>+E146+E152</f>
        <v>2965025</v>
      </c>
    </row>
    <row r="153" spans="1:7" ht="15" customHeight="1" x14ac:dyDescent="0.2"/>
    <row r="154" spans="1:7" ht="15" customHeight="1" x14ac:dyDescent="0.2"/>
    <row r="155" spans="1:7" ht="15" customHeight="1" x14ac:dyDescent="0.2"/>
    <row r="156" spans="1:7" ht="15" customHeight="1" x14ac:dyDescent="0.2"/>
    <row r="157" spans="1:7" ht="15" customHeight="1" x14ac:dyDescent="0.2"/>
    <row r="158" spans="1:7" ht="15" customHeight="1" x14ac:dyDescent="0.25">
      <c r="A158" s="36" t="s">
        <v>58</v>
      </c>
    </row>
    <row r="159" spans="1:7" ht="15" customHeight="1" x14ac:dyDescent="0.2">
      <c r="A159" s="162" t="s">
        <v>34</v>
      </c>
      <c r="B159" s="162"/>
      <c r="C159" s="162"/>
      <c r="D159" s="162"/>
      <c r="E159" s="162"/>
    </row>
    <row r="160" spans="1:7" ht="15" customHeight="1" x14ac:dyDescent="0.2">
      <c r="A160" s="162" t="s">
        <v>59</v>
      </c>
      <c r="B160" s="162"/>
      <c r="C160" s="162"/>
      <c r="D160" s="162"/>
      <c r="E160" s="162"/>
    </row>
    <row r="161" spans="1:5" ht="15" customHeight="1" x14ac:dyDescent="0.2">
      <c r="A161" s="161" t="s">
        <v>60</v>
      </c>
      <c r="B161" s="161"/>
      <c r="C161" s="161"/>
      <c r="D161" s="161"/>
      <c r="E161" s="161"/>
    </row>
    <row r="162" spans="1:5" ht="15" customHeight="1" x14ac:dyDescent="0.2">
      <c r="A162" s="161"/>
      <c r="B162" s="161"/>
      <c r="C162" s="161"/>
      <c r="D162" s="161"/>
      <c r="E162" s="161"/>
    </row>
    <row r="163" spans="1:5" ht="15" customHeight="1" x14ac:dyDescent="0.2">
      <c r="A163" s="161"/>
      <c r="B163" s="161"/>
      <c r="C163" s="161"/>
      <c r="D163" s="161"/>
      <c r="E163" s="161"/>
    </row>
    <row r="164" spans="1:5" ht="15" customHeight="1" x14ac:dyDescent="0.2">
      <c r="A164" s="161"/>
      <c r="B164" s="161"/>
      <c r="C164" s="161"/>
      <c r="D164" s="161"/>
      <c r="E164" s="161"/>
    </row>
    <row r="165" spans="1:5" ht="15" customHeight="1" x14ac:dyDescent="0.2">
      <c r="A165" s="161"/>
      <c r="B165" s="161"/>
      <c r="C165" s="161"/>
      <c r="D165" s="161"/>
      <c r="E165" s="161"/>
    </row>
    <row r="166" spans="1:5" ht="15" customHeight="1" x14ac:dyDescent="0.2">
      <c r="A166" s="161"/>
      <c r="B166" s="161"/>
      <c r="C166" s="161"/>
      <c r="D166" s="161"/>
      <c r="E166" s="161"/>
    </row>
    <row r="167" spans="1:5" ht="15" customHeight="1" x14ac:dyDescent="0.2">
      <c r="A167" s="161"/>
      <c r="B167" s="161"/>
      <c r="C167" s="161"/>
      <c r="D167" s="161"/>
      <c r="E167" s="161"/>
    </row>
    <row r="168" spans="1:5" ht="15" customHeight="1" x14ac:dyDescent="0.2">
      <c r="A168" s="161"/>
      <c r="B168" s="161"/>
      <c r="C168" s="161"/>
      <c r="D168" s="161"/>
      <c r="E168" s="161"/>
    </row>
    <row r="169" spans="1:5" ht="15" customHeight="1" x14ac:dyDescent="0.2">
      <c r="A169" s="161"/>
      <c r="B169" s="161"/>
      <c r="C169" s="161"/>
      <c r="D169" s="161"/>
      <c r="E169" s="161"/>
    </row>
    <row r="170" spans="1:5" ht="15" customHeight="1" x14ac:dyDescent="0.2">
      <c r="A170" s="78"/>
      <c r="B170" s="78"/>
      <c r="C170" s="78"/>
      <c r="D170" s="78"/>
      <c r="E170" s="78"/>
    </row>
    <row r="171" spans="1:5" ht="15" customHeight="1" x14ac:dyDescent="0.25">
      <c r="A171" s="79" t="s">
        <v>1</v>
      </c>
      <c r="B171" s="41"/>
      <c r="C171" s="41"/>
      <c r="D171" s="41"/>
      <c r="E171" s="41"/>
    </row>
    <row r="172" spans="1:5" ht="15" customHeight="1" x14ac:dyDescent="0.2">
      <c r="A172" s="80" t="s">
        <v>61</v>
      </c>
      <c r="B172" s="41"/>
      <c r="C172" s="41"/>
      <c r="D172" s="41"/>
      <c r="E172" s="42" t="s">
        <v>62</v>
      </c>
    </row>
    <row r="173" spans="1:5" ht="15" customHeight="1" x14ac:dyDescent="0.25">
      <c r="A173" s="61"/>
      <c r="B173" s="79"/>
      <c r="C173" s="41"/>
      <c r="D173" s="41"/>
      <c r="E173" s="81"/>
    </row>
    <row r="174" spans="1:5" ht="15" customHeight="1" x14ac:dyDescent="0.2">
      <c r="B174" s="82" t="s">
        <v>39</v>
      </c>
      <c r="C174" s="82" t="s">
        <v>40</v>
      </c>
      <c r="D174" s="83" t="s">
        <v>41</v>
      </c>
      <c r="E174" s="70" t="s">
        <v>42</v>
      </c>
    </row>
    <row r="175" spans="1:5" ht="15" customHeight="1" x14ac:dyDescent="0.2">
      <c r="B175" s="84">
        <v>13307</v>
      </c>
      <c r="C175" s="85"/>
      <c r="D175" s="86" t="s">
        <v>43</v>
      </c>
      <c r="E175" s="50">
        <v>3000000</v>
      </c>
    </row>
    <row r="176" spans="1:5" ht="15" customHeight="1" x14ac:dyDescent="0.2">
      <c r="B176" s="87"/>
      <c r="C176" s="88" t="s">
        <v>44</v>
      </c>
      <c r="D176" s="89"/>
      <c r="E176" s="90">
        <f>SUM(E175:E175)</f>
        <v>3000000</v>
      </c>
    </row>
    <row r="177" spans="1:7" ht="15" customHeight="1" x14ac:dyDescent="0.2"/>
    <row r="178" spans="1:7" ht="15" customHeight="1" x14ac:dyDescent="0.25">
      <c r="A178" s="38" t="s">
        <v>17</v>
      </c>
      <c r="B178" s="39"/>
      <c r="C178" s="39"/>
      <c r="D178" s="39"/>
      <c r="E178" s="39"/>
    </row>
    <row r="179" spans="1:7" ht="15" customHeight="1" x14ac:dyDescent="0.2">
      <c r="A179" s="40" t="s">
        <v>61</v>
      </c>
      <c r="B179" s="39"/>
      <c r="C179" s="39"/>
      <c r="D179" s="39"/>
      <c r="E179" s="59" t="s">
        <v>62</v>
      </c>
    </row>
    <row r="180" spans="1:7" ht="15" customHeight="1" x14ac:dyDescent="0.25">
      <c r="A180" s="38"/>
      <c r="B180" s="43"/>
      <c r="C180" s="39"/>
      <c r="D180" s="39"/>
      <c r="E180" s="44"/>
    </row>
    <row r="181" spans="1:7" ht="15" customHeight="1" x14ac:dyDescent="0.2">
      <c r="B181" s="45" t="s">
        <v>39</v>
      </c>
      <c r="C181" s="45" t="s">
        <v>40</v>
      </c>
      <c r="D181" s="91" t="s">
        <v>57</v>
      </c>
      <c r="E181" s="70" t="s">
        <v>42</v>
      </c>
    </row>
    <row r="182" spans="1:7" ht="15" customHeight="1" x14ac:dyDescent="0.2">
      <c r="B182" s="92">
        <v>13307</v>
      </c>
      <c r="C182" s="93">
        <v>4324</v>
      </c>
      <c r="D182" s="94" t="s">
        <v>63</v>
      </c>
      <c r="E182" s="95">
        <v>985680</v>
      </c>
    </row>
    <row r="183" spans="1:7" ht="15" customHeight="1" x14ac:dyDescent="0.2">
      <c r="B183" s="96"/>
      <c r="C183" s="52" t="s">
        <v>44</v>
      </c>
      <c r="D183" s="53"/>
      <c r="E183" s="54">
        <f>SUM(E182:E182)</f>
        <v>985680</v>
      </c>
      <c r="G183" s="68">
        <f>+E176-G201</f>
        <v>985680</v>
      </c>
    </row>
    <row r="184" spans="1:7" ht="15" customHeight="1" x14ac:dyDescent="0.2"/>
    <row r="185" spans="1:7" ht="15" customHeight="1" x14ac:dyDescent="0.25">
      <c r="A185" s="79" t="s">
        <v>17</v>
      </c>
      <c r="B185" s="41"/>
      <c r="C185" s="41"/>
      <c r="D185" s="41"/>
      <c r="E185" s="41"/>
    </row>
    <row r="186" spans="1:7" ht="15" customHeight="1" x14ac:dyDescent="0.2">
      <c r="A186" s="80" t="s">
        <v>64</v>
      </c>
      <c r="B186" s="97"/>
      <c r="C186" s="97"/>
      <c r="D186" s="97"/>
      <c r="E186" s="97" t="s">
        <v>65</v>
      </c>
    </row>
    <row r="187" spans="1:7" ht="15" customHeight="1" x14ac:dyDescent="0.2">
      <c r="A187" s="97"/>
      <c r="B187" s="98"/>
      <c r="C187" s="41"/>
      <c r="D187" s="97"/>
      <c r="E187" s="99"/>
    </row>
    <row r="188" spans="1:7" ht="15" customHeight="1" x14ac:dyDescent="0.2">
      <c r="B188" s="45" t="s">
        <v>39</v>
      </c>
      <c r="C188" s="82" t="s">
        <v>40</v>
      </c>
      <c r="D188" s="100" t="s">
        <v>41</v>
      </c>
      <c r="E188" s="70" t="s">
        <v>42</v>
      </c>
    </row>
    <row r="189" spans="1:7" ht="15" customHeight="1" x14ac:dyDescent="0.2">
      <c r="B189" s="92">
        <v>13307</v>
      </c>
      <c r="C189" s="101"/>
      <c r="D189" s="57" t="s">
        <v>48</v>
      </c>
      <c r="E189" s="102">
        <v>76000</v>
      </c>
    </row>
    <row r="190" spans="1:7" ht="15" customHeight="1" x14ac:dyDescent="0.2">
      <c r="B190" s="96"/>
      <c r="C190" s="88" t="s">
        <v>44</v>
      </c>
      <c r="D190" s="103"/>
      <c r="E190" s="104">
        <f>SUM(E189:E189)</f>
        <v>76000</v>
      </c>
      <c r="G190" s="68">
        <f>+E190+E201</f>
        <v>214320</v>
      </c>
    </row>
    <row r="191" spans="1:7" ht="15" customHeight="1" x14ac:dyDescent="0.2">
      <c r="A191" s="97"/>
      <c r="B191" s="97"/>
      <c r="C191" s="97"/>
      <c r="D191" s="97"/>
      <c r="E191" s="97"/>
    </row>
    <row r="192" spans="1:7" ht="15" customHeight="1" x14ac:dyDescent="0.2">
      <c r="A192" s="97"/>
      <c r="B192" s="97"/>
      <c r="C192" s="82" t="s">
        <v>40</v>
      </c>
      <c r="D192" s="91" t="s">
        <v>57</v>
      </c>
      <c r="E192" s="82" t="s">
        <v>42</v>
      </c>
    </row>
    <row r="193" spans="1:7" ht="15" customHeight="1" x14ac:dyDescent="0.2">
      <c r="A193" s="97"/>
      <c r="B193" s="97"/>
      <c r="C193" s="105">
        <v>4324</v>
      </c>
      <c r="D193" s="106" t="s">
        <v>66</v>
      </c>
      <c r="E193" s="77">
        <v>1800000</v>
      </c>
    </row>
    <row r="194" spans="1:7" ht="15" customHeight="1" x14ac:dyDescent="0.2">
      <c r="A194" s="97"/>
      <c r="B194" s="97"/>
      <c r="C194" s="88" t="s">
        <v>44</v>
      </c>
      <c r="D194" s="103"/>
      <c r="E194" s="104">
        <f>SUM(E193:E193)</f>
        <v>1800000</v>
      </c>
    </row>
    <row r="195" spans="1:7" ht="15" customHeight="1" x14ac:dyDescent="0.2">
      <c r="A195" s="97"/>
      <c r="B195" s="97"/>
      <c r="C195" s="97"/>
      <c r="D195" s="97"/>
      <c r="E195" s="97"/>
    </row>
    <row r="196" spans="1:7" ht="15" customHeight="1" x14ac:dyDescent="0.25">
      <c r="A196" s="79" t="s">
        <v>17</v>
      </c>
      <c r="B196" s="41"/>
      <c r="C196" s="41"/>
      <c r="D196" s="41"/>
      <c r="E196" s="41"/>
    </row>
    <row r="197" spans="1:7" ht="15" customHeight="1" x14ac:dyDescent="0.2">
      <c r="A197" s="80" t="s">
        <v>67</v>
      </c>
      <c r="B197" s="97"/>
      <c r="C197" s="97"/>
      <c r="D197" s="97"/>
      <c r="E197" s="97" t="s">
        <v>68</v>
      </c>
    </row>
    <row r="198" spans="1:7" ht="15" customHeight="1" x14ac:dyDescent="0.2">
      <c r="A198" s="97"/>
      <c r="B198" s="98"/>
      <c r="C198" s="41"/>
      <c r="D198" s="97"/>
      <c r="E198" s="99"/>
    </row>
    <row r="199" spans="1:7" ht="15" customHeight="1" x14ac:dyDescent="0.2">
      <c r="A199" s="107"/>
      <c r="B199" s="45" t="s">
        <v>39</v>
      </c>
      <c r="C199" s="82" t="s">
        <v>40</v>
      </c>
      <c r="D199" s="100" t="s">
        <v>41</v>
      </c>
      <c r="E199" s="70" t="s">
        <v>42</v>
      </c>
    </row>
    <row r="200" spans="1:7" ht="15" customHeight="1" x14ac:dyDescent="0.2">
      <c r="A200" s="108"/>
      <c r="B200" s="92">
        <v>13307</v>
      </c>
      <c r="C200" s="101"/>
      <c r="D200" s="57" t="s">
        <v>48</v>
      </c>
      <c r="E200" s="77">
        <v>138320</v>
      </c>
    </row>
    <row r="201" spans="1:7" ht="15" customHeight="1" x14ac:dyDescent="0.2">
      <c r="A201" s="109"/>
      <c r="B201" s="96"/>
      <c r="C201" s="88" t="s">
        <v>44</v>
      </c>
      <c r="D201" s="103"/>
      <c r="E201" s="104">
        <f>SUM(E200)</f>
        <v>138320</v>
      </c>
      <c r="G201" s="68">
        <f>+E190+E194+E201</f>
        <v>2014320</v>
      </c>
    </row>
    <row r="202" spans="1:7" ht="15" customHeight="1" x14ac:dyDescent="0.2">
      <c r="G202" s="68">
        <f>SUM(E183,E190,E194,E201)</f>
        <v>3000000</v>
      </c>
    </row>
    <row r="203" spans="1:7" ht="15" customHeight="1" x14ac:dyDescent="0.2"/>
    <row r="204" spans="1:7" ht="15" customHeight="1" x14ac:dyDescent="0.2"/>
    <row r="205" spans="1:7" ht="15" customHeight="1" x14ac:dyDescent="0.2"/>
    <row r="206" spans="1:7" ht="15" customHeight="1" x14ac:dyDescent="0.2"/>
    <row r="207" spans="1:7" ht="15" customHeight="1" x14ac:dyDescent="0.2"/>
    <row r="208" spans="1:7" ht="15" customHeight="1" x14ac:dyDescent="0.2"/>
    <row r="209" spans="1:5" ht="15" customHeight="1" x14ac:dyDescent="0.2"/>
    <row r="210" spans="1:5" ht="15" customHeight="1" x14ac:dyDescent="0.25">
      <c r="A210" s="36" t="s">
        <v>69</v>
      </c>
    </row>
    <row r="211" spans="1:5" ht="15" customHeight="1" x14ac:dyDescent="0.2">
      <c r="A211" s="162" t="s">
        <v>34</v>
      </c>
      <c r="B211" s="162"/>
      <c r="C211" s="162"/>
      <c r="D211" s="162"/>
      <c r="E211" s="162"/>
    </row>
    <row r="212" spans="1:5" ht="15" customHeight="1" x14ac:dyDescent="0.2">
      <c r="A212" s="162" t="s">
        <v>70</v>
      </c>
      <c r="B212" s="162"/>
      <c r="C212" s="162"/>
      <c r="D212" s="162"/>
      <c r="E212" s="162"/>
    </row>
    <row r="213" spans="1:5" ht="15" customHeight="1" x14ac:dyDescent="0.2">
      <c r="A213" s="163" t="s">
        <v>71</v>
      </c>
      <c r="B213" s="163"/>
      <c r="C213" s="163"/>
      <c r="D213" s="163"/>
      <c r="E213" s="163"/>
    </row>
    <row r="214" spans="1:5" ht="15" customHeight="1" x14ac:dyDescent="0.2">
      <c r="A214" s="163"/>
      <c r="B214" s="163"/>
      <c r="C214" s="163"/>
      <c r="D214" s="163"/>
      <c r="E214" s="163"/>
    </row>
    <row r="215" spans="1:5" ht="15" customHeight="1" x14ac:dyDescent="0.2">
      <c r="A215" s="163"/>
      <c r="B215" s="163"/>
      <c r="C215" s="163"/>
      <c r="D215" s="163"/>
      <c r="E215" s="163"/>
    </row>
    <row r="216" spans="1:5" ht="15" customHeight="1" x14ac:dyDescent="0.2">
      <c r="A216" s="163"/>
      <c r="B216" s="163"/>
      <c r="C216" s="163"/>
      <c r="D216" s="163"/>
      <c r="E216" s="163"/>
    </row>
    <row r="217" spans="1:5" ht="15" customHeight="1" x14ac:dyDescent="0.2">
      <c r="A217" s="163"/>
      <c r="B217" s="163"/>
      <c r="C217" s="163"/>
      <c r="D217" s="163"/>
      <c r="E217" s="163"/>
    </row>
    <row r="218" spans="1:5" ht="15" customHeight="1" x14ac:dyDescent="0.2">
      <c r="A218" s="163"/>
      <c r="B218" s="163"/>
      <c r="C218" s="163"/>
      <c r="D218" s="163"/>
      <c r="E218" s="163"/>
    </row>
    <row r="219" spans="1:5" ht="15" customHeight="1" x14ac:dyDescent="0.2">
      <c r="A219" s="163"/>
      <c r="B219" s="163"/>
      <c r="C219" s="163"/>
      <c r="D219" s="163"/>
      <c r="E219" s="163"/>
    </row>
    <row r="220" spans="1:5" ht="15" customHeight="1" x14ac:dyDescent="0.2">
      <c r="A220" s="110"/>
      <c r="B220" s="111"/>
      <c r="C220" s="110"/>
      <c r="D220" s="110"/>
      <c r="E220" s="110"/>
    </row>
    <row r="221" spans="1:5" ht="15" customHeight="1" x14ac:dyDescent="0.25">
      <c r="A221" s="38" t="s">
        <v>1</v>
      </c>
      <c r="B221" s="112"/>
      <c r="C221" s="39"/>
      <c r="D221" s="39"/>
      <c r="E221" s="39"/>
    </row>
    <row r="222" spans="1:5" ht="15" customHeight="1" x14ac:dyDescent="0.2">
      <c r="A222" s="113" t="s">
        <v>72</v>
      </c>
      <c r="B222" s="39"/>
      <c r="C222" s="39"/>
      <c r="D222" s="39"/>
      <c r="E222" s="59" t="s">
        <v>73</v>
      </c>
    </row>
    <row r="223" spans="1:5" ht="15" customHeight="1" x14ac:dyDescent="0.25">
      <c r="A223" s="61"/>
      <c r="B223" s="114"/>
      <c r="C223" s="41"/>
      <c r="D223" s="41"/>
      <c r="E223" s="81"/>
    </row>
    <row r="224" spans="1:5" ht="15" customHeight="1" x14ac:dyDescent="0.2">
      <c r="B224" s="82" t="s">
        <v>39</v>
      </c>
      <c r="C224" s="82" t="s">
        <v>40</v>
      </c>
      <c r="D224" s="83" t="s">
        <v>41</v>
      </c>
      <c r="E224" s="70" t="s">
        <v>42</v>
      </c>
    </row>
    <row r="225" spans="1:5" ht="15" customHeight="1" x14ac:dyDescent="0.2">
      <c r="B225" s="115">
        <v>110117051</v>
      </c>
      <c r="C225" s="85"/>
      <c r="D225" s="49" t="s">
        <v>43</v>
      </c>
      <c r="E225" s="50">
        <v>8956.08</v>
      </c>
    </row>
    <row r="226" spans="1:5" ht="15" customHeight="1" x14ac:dyDescent="0.2">
      <c r="B226" s="87"/>
      <c r="C226" s="88" t="s">
        <v>44</v>
      </c>
      <c r="D226" s="89"/>
      <c r="E226" s="90">
        <f>SUM(E225:E225)</f>
        <v>8956.08</v>
      </c>
    </row>
    <row r="227" spans="1:5" ht="15" customHeight="1" x14ac:dyDescent="0.2"/>
    <row r="228" spans="1:5" ht="15" customHeight="1" x14ac:dyDescent="0.25">
      <c r="A228" s="79" t="s">
        <v>17</v>
      </c>
      <c r="B228" s="41"/>
      <c r="C228" s="41"/>
      <c r="D228" s="41"/>
      <c r="E228" s="41"/>
    </row>
    <row r="229" spans="1:5" ht="15" customHeight="1" x14ac:dyDescent="0.2">
      <c r="A229" s="80" t="s">
        <v>74</v>
      </c>
      <c r="E229" t="s">
        <v>75</v>
      </c>
    </row>
    <row r="230" spans="1:5" ht="15" customHeight="1" x14ac:dyDescent="0.25">
      <c r="A230" s="79"/>
      <c r="B230" s="61"/>
      <c r="C230" s="41"/>
      <c r="D230" s="41"/>
      <c r="E230" s="81"/>
    </row>
    <row r="231" spans="1:5" ht="15" customHeight="1" x14ac:dyDescent="0.2">
      <c r="A231" s="107"/>
      <c r="B231" s="107"/>
      <c r="C231" s="82" t="s">
        <v>40</v>
      </c>
      <c r="D231" s="71" t="s">
        <v>57</v>
      </c>
      <c r="E231" s="70" t="s">
        <v>42</v>
      </c>
    </row>
    <row r="232" spans="1:5" ht="15" customHeight="1" x14ac:dyDescent="0.2">
      <c r="A232" s="116"/>
      <c r="B232" s="117"/>
      <c r="C232" s="105">
        <v>6172</v>
      </c>
      <c r="D232" s="118" t="s">
        <v>76</v>
      </c>
      <c r="E232" s="119">
        <f>5874.72+1468.68+528.73</f>
        <v>7872.130000000001</v>
      </c>
    </row>
    <row r="233" spans="1:5" ht="15" customHeight="1" x14ac:dyDescent="0.2">
      <c r="A233" s="116"/>
      <c r="B233" s="117"/>
      <c r="C233" s="105">
        <v>6172</v>
      </c>
      <c r="D233" s="118" t="s">
        <v>77</v>
      </c>
      <c r="E233" s="119">
        <f>48.78+7.19</f>
        <v>55.97</v>
      </c>
    </row>
    <row r="234" spans="1:5" ht="15" customHeight="1" x14ac:dyDescent="0.2">
      <c r="A234" s="120"/>
      <c r="B234" s="117"/>
      <c r="C234" s="88" t="s">
        <v>44</v>
      </c>
      <c r="D234" s="89"/>
      <c r="E234" s="90">
        <f>SUM(E232:E233)</f>
        <v>7928.1000000000013</v>
      </c>
    </row>
    <row r="235" spans="1:5" ht="15" customHeight="1" x14ac:dyDescent="0.2"/>
    <row r="236" spans="1:5" ht="15" customHeight="1" x14ac:dyDescent="0.25">
      <c r="A236" s="38" t="s">
        <v>17</v>
      </c>
      <c r="B236" s="39"/>
      <c r="C236" s="39"/>
      <c r="D236" s="61"/>
      <c r="E236" s="61"/>
    </row>
    <row r="237" spans="1:5" ht="15" customHeight="1" x14ac:dyDescent="0.2">
      <c r="A237" s="80" t="s">
        <v>61</v>
      </c>
      <c r="B237" s="41"/>
      <c r="C237" s="41"/>
      <c r="D237" s="41"/>
      <c r="E237" s="42" t="s">
        <v>62</v>
      </c>
    </row>
    <row r="238" spans="1:5" ht="15" customHeight="1" x14ac:dyDescent="0.2">
      <c r="A238" s="60"/>
      <c r="B238" s="121"/>
      <c r="C238" s="39"/>
      <c r="D238" s="60"/>
      <c r="E238" s="122"/>
    </row>
    <row r="239" spans="1:5" ht="15" customHeight="1" x14ac:dyDescent="0.2">
      <c r="A239" s="107"/>
      <c r="B239" s="107"/>
      <c r="C239" s="45" t="s">
        <v>40</v>
      </c>
      <c r="D239" s="71" t="s">
        <v>57</v>
      </c>
      <c r="E239" s="45" t="s">
        <v>42</v>
      </c>
    </row>
    <row r="240" spans="1:5" ht="15" customHeight="1" x14ac:dyDescent="0.2">
      <c r="A240" s="123"/>
      <c r="B240" s="124"/>
      <c r="C240" s="125">
        <v>6409</v>
      </c>
      <c r="D240" s="126" t="s">
        <v>63</v>
      </c>
      <c r="E240" s="50">
        <v>1027.98</v>
      </c>
    </row>
    <row r="241" spans="1:7" ht="15" customHeight="1" x14ac:dyDescent="0.2">
      <c r="A241" s="65"/>
      <c r="B241" s="39"/>
      <c r="C241" s="52" t="s">
        <v>44</v>
      </c>
      <c r="D241" s="73"/>
      <c r="E241" s="74">
        <f>SUM(E240:E240)</f>
        <v>1027.98</v>
      </c>
      <c r="G241" s="68">
        <f>+E234+E241</f>
        <v>8956.0800000000017</v>
      </c>
    </row>
    <row r="242" spans="1:7" ht="15" customHeight="1" x14ac:dyDescent="0.2"/>
    <row r="243" spans="1:7" ht="15" customHeight="1" x14ac:dyDescent="0.2"/>
    <row r="244" spans="1:7" ht="15" customHeight="1" x14ac:dyDescent="0.25">
      <c r="A244" s="36" t="s">
        <v>78</v>
      </c>
    </row>
    <row r="245" spans="1:7" ht="15" customHeight="1" x14ac:dyDescent="0.2">
      <c r="A245" s="162" t="s">
        <v>34</v>
      </c>
      <c r="B245" s="162"/>
      <c r="C245" s="162"/>
      <c r="D245" s="162"/>
      <c r="E245" s="162"/>
    </row>
    <row r="246" spans="1:7" ht="15" customHeight="1" x14ac:dyDescent="0.2">
      <c r="A246" s="162" t="s">
        <v>79</v>
      </c>
      <c r="B246" s="162"/>
      <c r="C246" s="162"/>
      <c r="D246" s="162"/>
      <c r="E246" s="162"/>
    </row>
    <row r="247" spans="1:7" ht="15" customHeight="1" x14ac:dyDescent="0.2">
      <c r="A247" s="163" t="s">
        <v>80</v>
      </c>
      <c r="B247" s="163"/>
      <c r="C247" s="163"/>
      <c r="D247" s="163"/>
      <c r="E247" s="163"/>
    </row>
    <row r="248" spans="1:7" ht="15" customHeight="1" x14ac:dyDescent="0.2">
      <c r="A248" s="163"/>
      <c r="B248" s="163"/>
      <c r="C248" s="163"/>
      <c r="D248" s="163"/>
      <c r="E248" s="163"/>
    </row>
    <row r="249" spans="1:7" ht="15" customHeight="1" x14ac:dyDescent="0.2">
      <c r="A249" s="163"/>
      <c r="B249" s="163"/>
      <c r="C249" s="163"/>
      <c r="D249" s="163"/>
      <c r="E249" s="163"/>
    </row>
    <row r="250" spans="1:7" ht="15" customHeight="1" x14ac:dyDescent="0.2">
      <c r="A250" s="163"/>
      <c r="B250" s="163"/>
      <c r="C250" s="163"/>
      <c r="D250" s="163"/>
      <c r="E250" s="163"/>
    </row>
    <row r="251" spans="1:7" ht="15" customHeight="1" x14ac:dyDescent="0.2">
      <c r="A251" s="163"/>
      <c r="B251" s="163"/>
      <c r="C251" s="163"/>
      <c r="D251" s="163"/>
      <c r="E251" s="163"/>
    </row>
    <row r="252" spans="1:7" ht="15" customHeight="1" x14ac:dyDescent="0.2">
      <c r="A252" s="163"/>
      <c r="B252" s="163"/>
      <c r="C252" s="163"/>
      <c r="D252" s="163"/>
      <c r="E252" s="163"/>
    </row>
    <row r="253" spans="1:7" ht="15" customHeight="1" x14ac:dyDescent="0.2">
      <c r="A253" s="163"/>
      <c r="B253" s="163"/>
      <c r="C253" s="163"/>
      <c r="D253" s="163"/>
      <c r="E253" s="163"/>
    </row>
    <row r="254" spans="1:7" ht="15" customHeight="1" x14ac:dyDescent="0.2">
      <c r="A254" s="163"/>
      <c r="B254" s="163"/>
      <c r="C254" s="163"/>
      <c r="D254" s="163"/>
      <c r="E254" s="163"/>
    </row>
    <row r="255" spans="1:7" ht="15" customHeight="1" x14ac:dyDescent="0.2">
      <c r="A255" s="110"/>
      <c r="B255" s="111"/>
      <c r="C255" s="110"/>
      <c r="D255" s="110"/>
      <c r="E255" s="110"/>
    </row>
    <row r="256" spans="1:7" ht="15" customHeight="1" x14ac:dyDescent="0.2">
      <c r="A256" s="110"/>
      <c r="B256" s="111"/>
      <c r="C256" s="110"/>
      <c r="D256" s="110"/>
      <c r="E256" s="110"/>
    </row>
    <row r="257" spans="1:5" ht="15" customHeight="1" x14ac:dyDescent="0.2">
      <c r="A257" s="110"/>
      <c r="B257" s="111"/>
      <c r="C257" s="110"/>
      <c r="D257" s="110"/>
      <c r="E257" s="110"/>
    </row>
    <row r="258" spans="1:5" ht="15" customHeight="1" x14ac:dyDescent="0.2">
      <c r="A258" s="110"/>
      <c r="B258" s="111"/>
      <c r="C258" s="110"/>
      <c r="D258" s="110"/>
      <c r="E258" s="110"/>
    </row>
    <row r="259" spans="1:5" ht="15" customHeight="1" x14ac:dyDescent="0.2">
      <c r="A259" s="110"/>
      <c r="B259" s="111"/>
      <c r="C259" s="110"/>
      <c r="D259" s="110"/>
      <c r="E259" s="110"/>
    </row>
    <row r="260" spans="1:5" ht="15" customHeight="1" x14ac:dyDescent="0.2">
      <c r="A260" s="110"/>
      <c r="B260" s="111"/>
      <c r="C260" s="110"/>
      <c r="D260" s="110"/>
      <c r="E260" s="110"/>
    </row>
    <row r="261" spans="1:5" ht="15" customHeight="1" x14ac:dyDescent="0.2">
      <c r="A261" s="110"/>
      <c r="B261" s="111"/>
      <c r="C261" s="110"/>
      <c r="D261" s="110"/>
      <c r="E261" s="110"/>
    </row>
    <row r="262" spans="1:5" ht="15" customHeight="1" x14ac:dyDescent="0.25">
      <c r="A262" s="38" t="s">
        <v>1</v>
      </c>
      <c r="B262" s="112"/>
      <c r="C262" s="39"/>
      <c r="D262" s="39"/>
      <c r="E262" s="39"/>
    </row>
    <row r="263" spans="1:5" ht="15" customHeight="1" x14ac:dyDescent="0.2">
      <c r="A263" s="113" t="s">
        <v>72</v>
      </c>
      <c r="B263" s="39"/>
      <c r="C263" s="39"/>
      <c r="D263" s="39"/>
      <c r="E263" s="59" t="s">
        <v>73</v>
      </c>
    </row>
    <row r="264" spans="1:5" ht="15" customHeight="1" x14ac:dyDescent="0.25">
      <c r="A264" s="61"/>
      <c r="B264" s="114"/>
      <c r="C264" s="41"/>
      <c r="D264" s="41"/>
      <c r="E264" s="81"/>
    </row>
    <row r="265" spans="1:5" ht="15" customHeight="1" x14ac:dyDescent="0.2">
      <c r="B265" s="82" t="s">
        <v>39</v>
      </c>
      <c r="C265" s="82" t="s">
        <v>40</v>
      </c>
      <c r="D265" s="83" t="s">
        <v>41</v>
      </c>
      <c r="E265" s="70" t="s">
        <v>42</v>
      </c>
    </row>
    <row r="266" spans="1:5" ht="15" customHeight="1" x14ac:dyDescent="0.2">
      <c r="B266" s="115">
        <v>110595113</v>
      </c>
      <c r="C266" s="85"/>
      <c r="D266" s="127" t="s">
        <v>81</v>
      </c>
      <c r="E266" s="50">
        <v>151763.22</v>
      </c>
    </row>
    <row r="267" spans="1:5" ht="15" customHeight="1" x14ac:dyDescent="0.2">
      <c r="B267" s="87"/>
      <c r="C267" s="88" t="s">
        <v>44</v>
      </c>
      <c r="D267" s="89"/>
      <c r="E267" s="90">
        <f>SUM(E266:E266)</f>
        <v>151763.22</v>
      </c>
    </row>
    <row r="268" spans="1:5" ht="15" customHeight="1" x14ac:dyDescent="0.2"/>
    <row r="269" spans="1:5" ht="15" customHeight="1" x14ac:dyDescent="0.25">
      <c r="A269" s="79" t="s">
        <v>17</v>
      </c>
      <c r="B269" s="41"/>
      <c r="C269" s="41"/>
      <c r="D269" s="41"/>
      <c r="E269" s="41"/>
    </row>
    <row r="270" spans="1:5" ht="15" customHeight="1" x14ac:dyDescent="0.2">
      <c r="A270" s="80" t="s">
        <v>74</v>
      </c>
      <c r="E270" t="s">
        <v>75</v>
      </c>
    </row>
    <row r="271" spans="1:5" ht="15" customHeight="1" x14ac:dyDescent="0.25">
      <c r="A271" s="79"/>
      <c r="B271" s="61"/>
      <c r="C271" s="41"/>
      <c r="D271" s="41"/>
      <c r="E271" s="81"/>
    </row>
    <row r="272" spans="1:5" ht="15" customHeight="1" x14ac:dyDescent="0.2">
      <c r="A272" s="107"/>
      <c r="B272" s="107"/>
      <c r="C272" s="82" t="s">
        <v>40</v>
      </c>
      <c r="D272" s="71" t="s">
        <v>57</v>
      </c>
      <c r="E272" s="70" t="s">
        <v>42</v>
      </c>
    </row>
    <row r="273" spans="1:7" ht="15" customHeight="1" x14ac:dyDescent="0.2">
      <c r="A273" s="116"/>
      <c r="B273" s="117"/>
      <c r="C273" s="105">
        <v>6172</v>
      </c>
      <c r="D273" s="118" t="s">
        <v>76</v>
      </c>
      <c r="E273" s="119">
        <f>99549.31+24887.33+8959.44</f>
        <v>133396.07999999999</v>
      </c>
    </row>
    <row r="274" spans="1:7" ht="15" customHeight="1" x14ac:dyDescent="0.2">
      <c r="A274" s="116"/>
      <c r="B274" s="117"/>
      <c r="C274" s="105">
        <v>6172</v>
      </c>
      <c r="D274" s="118" t="s">
        <v>77</v>
      </c>
      <c r="E274" s="119">
        <f>826.29+121.7</f>
        <v>947.99</v>
      </c>
    </row>
    <row r="275" spans="1:7" ht="15" customHeight="1" x14ac:dyDescent="0.2">
      <c r="A275" s="120"/>
      <c r="B275" s="117"/>
      <c r="C275" s="88" t="s">
        <v>44</v>
      </c>
      <c r="D275" s="89"/>
      <c r="E275" s="90">
        <f>SUM(E273:E274)</f>
        <v>134344.06999999998</v>
      </c>
    </row>
    <row r="276" spans="1:7" ht="15" customHeight="1" x14ac:dyDescent="0.2"/>
    <row r="277" spans="1:7" ht="15" customHeight="1" x14ac:dyDescent="0.25">
      <c r="A277" s="38" t="s">
        <v>17</v>
      </c>
      <c r="B277" s="39"/>
      <c r="C277" s="39"/>
      <c r="D277" s="61"/>
      <c r="E277" s="61"/>
    </row>
    <row r="278" spans="1:7" ht="15" customHeight="1" x14ac:dyDescent="0.2">
      <c r="A278" s="80" t="s">
        <v>61</v>
      </c>
      <c r="B278" s="41"/>
      <c r="C278" s="41"/>
      <c r="D278" s="41"/>
      <c r="E278" s="42" t="s">
        <v>62</v>
      </c>
    </row>
    <row r="279" spans="1:7" ht="15" customHeight="1" x14ac:dyDescent="0.2">
      <c r="A279" s="60"/>
      <c r="B279" s="121"/>
      <c r="C279" s="39"/>
      <c r="D279" s="60"/>
      <c r="E279" s="122"/>
    </row>
    <row r="280" spans="1:7" ht="15" customHeight="1" x14ac:dyDescent="0.2">
      <c r="A280" s="107"/>
      <c r="B280" s="107"/>
      <c r="C280" s="45" t="s">
        <v>40</v>
      </c>
      <c r="D280" s="71" t="s">
        <v>57</v>
      </c>
      <c r="E280" s="45" t="s">
        <v>42</v>
      </c>
    </row>
    <row r="281" spans="1:7" ht="15" customHeight="1" x14ac:dyDescent="0.2">
      <c r="A281" s="123"/>
      <c r="B281" s="124"/>
      <c r="C281" s="125">
        <v>6409</v>
      </c>
      <c r="D281" s="126" t="s">
        <v>63</v>
      </c>
      <c r="E281" s="50">
        <v>17419.150000000001</v>
      </c>
    </row>
    <row r="282" spans="1:7" ht="15" customHeight="1" x14ac:dyDescent="0.2">
      <c r="A282" s="65"/>
      <c r="B282" s="39"/>
      <c r="C282" s="52" t="s">
        <v>44</v>
      </c>
      <c r="D282" s="73"/>
      <c r="E282" s="74">
        <f>SUM(E281:E281)</f>
        <v>17419.150000000001</v>
      </c>
      <c r="G282" s="68">
        <f>+E275+E282</f>
        <v>151763.21999999997</v>
      </c>
    </row>
    <row r="283" spans="1:7" ht="15" customHeight="1" x14ac:dyDescent="0.2"/>
    <row r="284" spans="1:7" ht="15" customHeight="1" x14ac:dyDescent="0.2"/>
    <row r="285" spans="1:7" ht="15" customHeight="1" x14ac:dyDescent="0.25">
      <c r="A285" s="36" t="s">
        <v>82</v>
      </c>
    </row>
    <row r="286" spans="1:7" ht="15" customHeight="1" x14ac:dyDescent="0.2">
      <c r="A286" s="162" t="s">
        <v>34</v>
      </c>
      <c r="B286" s="162"/>
      <c r="C286" s="162"/>
      <c r="D286" s="162"/>
      <c r="E286" s="162"/>
    </row>
    <row r="287" spans="1:7" ht="15" customHeight="1" x14ac:dyDescent="0.2">
      <c r="A287" s="161" t="s">
        <v>83</v>
      </c>
      <c r="B287" s="161"/>
      <c r="C287" s="161"/>
      <c r="D287" s="161"/>
      <c r="E287" s="161"/>
    </row>
    <row r="288" spans="1:7" ht="15" customHeight="1" x14ac:dyDescent="0.2">
      <c r="A288" s="161"/>
      <c r="B288" s="161"/>
      <c r="C288" s="161"/>
      <c r="D288" s="161"/>
      <c r="E288" s="161"/>
    </row>
    <row r="289" spans="1:5" ht="15" customHeight="1" x14ac:dyDescent="0.2">
      <c r="A289" s="161"/>
      <c r="B289" s="161"/>
      <c r="C289" s="161"/>
      <c r="D289" s="161"/>
      <c r="E289" s="161"/>
    </row>
    <row r="290" spans="1:5" ht="15" customHeight="1" x14ac:dyDescent="0.2">
      <c r="A290" s="161"/>
      <c r="B290" s="161"/>
      <c r="C290" s="161"/>
      <c r="D290" s="161"/>
      <c r="E290" s="161"/>
    </row>
    <row r="291" spans="1:5" ht="15" customHeight="1" x14ac:dyDescent="0.2">
      <c r="A291" s="161"/>
      <c r="B291" s="161"/>
      <c r="C291" s="161"/>
      <c r="D291" s="161"/>
      <c r="E291" s="161"/>
    </row>
    <row r="292" spans="1:5" ht="15" customHeight="1" x14ac:dyDescent="0.2">
      <c r="A292" s="161"/>
      <c r="B292" s="161"/>
      <c r="C292" s="161"/>
      <c r="D292" s="161"/>
      <c r="E292" s="161"/>
    </row>
    <row r="293" spans="1:5" ht="15" customHeight="1" x14ac:dyDescent="0.2">
      <c r="A293" s="161"/>
      <c r="B293" s="161"/>
      <c r="C293" s="161"/>
      <c r="D293" s="161"/>
      <c r="E293" s="161"/>
    </row>
    <row r="294" spans="1:5" ht="15" customHeight="1" x14ac:dyDescent="0.2"/>
    <row r="295" spans="1:5" ht="15" customHeight="1" x14ac:dyDescent="0.25">
      <c r="A295" s="79" t="s">
        <v>1</v>
      </c>
      <c r="B295" s="41"/>
      <c r="C295" s="41"/>
      <c r="D295" s="41"/>
      <c r="E295" s="41"/>
    </row>
    <row r="296" spans="1:5" ht="15" customHeight="1" x14ac:dyDescent="0.2">
      <c r="A296" s="80" t="s">
        <v>61</v>
      </c>
      <c r="B296" s="41"/>
      <c r="C296" s="41"/>
      <c r="D296" s="41"/>
      <c r="E296" s="42" t="s">
        <v>62</v>
      </c>
    </row>
    <row r="297" spans="1:5" ht="15" customHeight="1" x14ac:dyDescent="0.25">
      <c r="A297" s="61"/>
      <c r="B297" s="79"/>
      <c r="C297" s="41"/>
      <c r="D297" s="41"/>
      <c r="E297" s="81"/>
    </row>
    <row r="298" spans="1:5" ht="15" customHeight="1" x14ac:dyDescent="0.2">
      <c r="B298" s="45" t="s">
        <v>39</v>
      </c>
      <c r="C298" s="82" t="s">
        <v>40</v>
      </c>
      <c r="D298" s="83" t="s">
        <v>41</v>
      </c>
      <c r="E298" s="70" t="s">
        <v>42</v>
      </c>
    </row>
    <row r="299" spans="1:5" ht="15" customHeight="1" x14ac:dyDescent="0.2">
      <c r="B299" s="128">
        <v>305</v>
      </c>
      <c r="C299" s="129">
        <v>6172</v>
      </c>
      <c r="D299" s="118" t="s">
        <v>84</v>
      </c>
      <c r="E299" s="119">
        <v>47437</v>
      </c>
    </row>
    <row r="300" spans="1:5" ht="15" customHeight="1" x14ac:dyDescent="0.2">
      <c r="B300" s="128"/>
      <c r="C300" s="88" t="s">
        <v>44</v>
      </c>
      <c r="D300" s="89"/>
      <c r="E300" s="90">
        <f>SUM(E299:E299)</f>
        <v>47437</v>
      </c>
    </row>
    <row r="301" spans="1:5" ht="15" customHeight="1" x14ac:dyDescent="0.2"/>
    <row r="302" spans="1:5" ht="15" customHeight="1" x14ac:dyDescent="0.25">
      <c r="A302" s="79" t="s">
        <v>17</v>
      </c>
      <c r="B302" s="41"/>
      <c r="C302" s="41"/>
      <c r="D302" s="41"/>
      <c r="E302" s="41"/>
    </row>
    <row r="303" spans="1:5" ht="15" customHeight="1" x14ac:dyDescent="0.2">
      <c r="A303" s="80" t="s">
        <v>85</v>
      </c>
      <c r="B303" s="97"/>
      <c r="C303" s="97"/>
      <c r="D303" s="97"/>
      <c r="E303" s="61" t="s">
        <v>86</v>
      </c>
    </row>
    <row r="304" spans="1:5" ht="15" customHeight="1" x14ac:dyDescent="0.25">
      <c r="A304" s="79"/>
      <c r="B304" s="61"/>
      <c r="C304" s="41"/>
      <c r="D304" s="41"/>
      <c r="E304" s="81"/>
    </row>
    <row r="305" spans="1:5" ht="15" customHeight="1" x14ac:dyDescent="0.2">
      <c r="A305" s="130"/>
      <c r="B305" s="45" t="s">
        <v>39</v>
      </c>
      <c r="C305" s="82" t="s">
        <v>40</v>
      </c>
      <c r="D305" s="100" t="s">
        <v>41</v>
      </c>
      <c r="E305" s="70" t="s">
        <v>42</v>
      </c>
    </row>
    <row r="306" spans="1:5" ht="15" customHeight="1" x14ac:dyDescent="0.2">
      <c r="A306" s="131"/>
      <c r="B306" s="128">
        <v>305</v>
      </c>
      <c r="C306" s="125"/>
      <c r="D306" s="57" t="s">
        <v>87</v>
      </c>
      <c r="E306" s="119">
        <v>47437</v>
      </c>
    </row>
    <row r="307" spans="1:5" ht="15" customHeight="1" x14ac:dyDescent="0.2">
      <c r="A307" s="132"/>
      <c r="B307" s="96"/>
      <c r="C307" s="88" t="s">
        <v>44</v>
      </c>
      <c r="D307" s="103"/>
      <c r="E307" s="104">
        <f>SUM(E306:E306)</f>
        <v>47437</v>
      </c>
    </row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5">
      <c r="A313" s="36" t="s">
        <v>88</v>
      </c>
    </row>
    <row r="314" spans="1:5" ht="15" customHeight="1" x14ac:dyDescent="0.2">
      <c r="A314" s="162" t="s">
        <v>34</v>
      </c>
      <c r="B314" s="162"/>
      <c r="C314" s="162"/>
      <c r="D314" s="162"/>
      <c r="E314" s="162"/>
    </row>
    <row r="315" spans="1:5" ht="15" customHeight="1" x14ac:dyDescent="0.2">
      <c r="A315" s="161" t="s">
        <v>89</v>
      </c>
      <c r="B315" s="161"/>
      <c r="C315" s="161"/>
      <c r="D315" s="161"/>
      <c r="E315" s="161"/>
    </row>
    <row r="316" spans="1:5" ht="15" customHeight="1" x14ac:dyDescent="0.2">
      <c r="A316" s="161"/>
      <c r="B316" s="161"/>
      <c r="C316" s="161"/>
      <c r="D316" s="161"/>
      <c r="E316" s="161"/>
    </row>
    <row r="317" spans="1:5" ht="15" customHeight="1" x14ac:dyDescent="0.2">
      <c r="A317" s="161"/>
      <c r="B317" s="161"/>
      <c r="C317" s="161"/>
      <c r="D317" s="161"/>
      <c r="E317" s="161"/>
    </row>
    <row r="318" spans="1:5" ht="15" customHeight="1" x14ac:dyDescent="0.2">
      <c r="A318" s="161"/>
      <c r="B318" s="161"/>
      <c r="C318" s="161"/>
      <c r="D318" s="161"/>
      <c r="E318" s="161"/>
    </row>
    <row r="319" spans="1:5" ht="15" customHeight="1" x14ac:dyDescent="0.2">
      <c r="A319" s="161"/>
      <c r="B319" s="161"/>
      <c r="C319" s="161"/>
      <c r="D319" s="161"/>
      <c r="E319" s="161"/>
    </row>
    <row r="320" spans="1:5" ht="15" customHeight="1" x14ac:dyDescent="0.2">
      <c r="A320" s="161"/>
      <c r="B320" s="161"/>
      <c r="C320" s="161"/>
      <c r="D320" s="161"/>
      <c r="E320" s="161"/>
    </row>
    <row r="321" spans="1:5" ht="15" customHeight="1" x14ac:dyDescent="0.2">
      <c r="A321" s="161"/>
      <c r="B321" s="161"/>
      <c r="C321" s="161"/>
      <c r="D321" s="161"/>
      <c r="E321" s="161"/>
    </row>
    <row r="322" spans="1:5" ht="15" customHeight="1" x14ac:dyDescent="0.2"/>
    <row r="323" spans="1:5" ht="15" customHeight="1" x14ac:dyDescent="0.25">
      <c r="A323" s="79" t="s">
        <v>1</v>
      </c>
      <c r="B323" s="41"/>
      <c r="C323" s="41"/>
      <c r="D323" s="41"/>
      <c r="E323" s="41"/>
    </row>
    <row r="324" spans="1:5" ht="15" customHeight="1" x14ac:dyDescent="0.2">
      <c r="A324" s="80" t="s">
        <v>61</v>
      </c>
      <c r="B324" s="41"/>
      <c r="C324" s="41"/>
      <c r="D324" s="41"/>
      <c r="E324" s="42" t="s">
        <v>62</v>
      </c>
    </row>
    <row r="325" spans="1:5" ht="15" customHeight="1" x14ac:dyDescent="0.25">
      <c r="A325" s="61"/>
      <c r="B325" s="79"/>
      <c r="C325" s="41"/>
      <c r="D325" s="41"/>
      <c r="E325" s="81"/>
    </row>
    <row r="326" spans="1:5" ht="15" customHeight="1" x14ac:dyDescent="0.2">
      <c r="B326" s="45" t="s">
        <v>39</v>
      </c>
      <c r="C326" s="82" t="s">
        <v>40</v>
      </c>
      <c r="D326" s="83" t="s">
        <v>41</v>
      </c>
      <c r="E326" s="70" t="s">
        <v>42</v>
      </c>
    </row>
    <row r="327" spans="1:5" ht="15" customHeight="1" x14ac:dyDescent="0.2">
      <c r="B327" s="128">
        <v>305</v>
      </c>
      <c r="C327" s="129">
        <v>6172</v>
      </c>
      <c r="D327" s="118" t="s">
        <v>84</v>
      </c>
      <c r="E327" s="119">
        <v>83258</v>
      </c>
    </row>
    <row r="328" spans="1:5" ht="15" customHeight="1" x14ac:dyDescent="0.2">
      <c r="B328" s="128"/>
      <c r="C328" s="88" t="s">
        <v>44</v>
      </c>
      <c r="D328" s="89"/>
      <c r="E328" s="90">
        <f>SUM(E327:E327)</f>
        <v>83258</v>
      </c>
    </row>
    <row r="329" spans="1:5" ht="15" customHeight="1" x14ac:dyDescent="0.2"/>
    <row r="330" spans="1:5" ht="15" customHeight="1" x14ac:dyDescent="0.25">
      <c r="A330" s="79" t="s">
        <v>17</v>
      </c>
      <c r="B330" s="41"/>
      <c r="C330" s="41"/>
      <c r="D330" s="41"/>
      <c r="E330" s="41"/>
    </row>
    <row r="331" spans="1:5" ht="15" customHeight="1" x14ac:dyDescent="0.2">
      <c r="A331" s="80" t="s">
        <v>85</v>
      </c>
      <c r="B331" s="97"/>
      <c r="C331" s="97"/>
      <c r="D331" s="97"/>
      <c r="E331" s="61" t="s">
        <v>86</v>
      </c>
    </row>
    <row r="332" spans="1:5" ht="15" customHeight="1" x14ac:dyDescent="0.25">
      <c r="A332" s="79"/>
      <c r="B332" s="61"/>
      <c r="C332" s="41"/>
      <c r="D332" s="41"/>
      <c r="E332" s="81"/>
    </row>
    <row r="333" spans="1:5" ht="15" customHeight="1" x14ac:dyDescent="0.2">
      <c r="A333" s="130"/>
      <c r="B333" s="45" t="s">
        <v>39</v>
      </c>
      <c r="C333" s="82" t="s">
        <v>40</v>
      </c>
      <c r="D333" s="100" t="s">
        <v>41</v>
      </c>
      <c r="E333" s="70" t="s">
        <v>42</v>
      </c>
    </row>
    <row r="334" spans="1:5" ht="15" customHeight="1" x14ac:dyDescent="0.2">
      <c r="A334" s="131"/>
      <c r="B334" s="128">
        <v>305</v>
      </c>
      <c r="C334" s="125"/>
      <c r="D334" s="57" t="s">
        <v>87</v>
      </c>
      <c r="E334" s="119">
        <v>83258</v>
      </c>
    </row>
    <row r="335" spans="1:5" ht="15" customHeight="1" x14ac:dyDescent="0.2">
      <c r="A335" s="132"/>
      <c r="B335" s="96"/>
      <c r="C335" s="88" t="s">
        <v>44</v>
      </c>
      <c r="D335" s="103"/>
      <c r="E335" s="104">
        <f>SUM(E334:E334)</f>
        <v>83258</v>
      </c>
    </row>
    <row r="336" spans="1:5" ht="15" customHeight="1" x14ac:dyDescent="0.2"/>
    <row r="337" spans="1:5" ht="15" customHeight="1" x14ac:dyDescent="0.2">
      <c r="B337" s="133"/>
    </row>
    <row r="338" spans="1:5" ht="15" customHeight="1" x14ac:dyDescent="0.25">
      <c r="A338" s="36" t="s">
        <v>90</v>
      </c>
    </row>
    <row r="339" spans="1:5" ht="15" customHeight="1" x14ac:dyDescent="0.2">
      <c r="A339" s="162" t="s">
        <v>34</v>
      </c>
      <c r="B339" s="162"/>
      <c r="C339" s="162"/>
      <c r="D339" s="162"/>
      <c r="E339" s="162"/>
    </row>
    <row r="340" spans="1:5" ht="15" customHeight="1" x14ac:dyDescent="0.2">
      <c r="A340" s="161" t="s">
        <v>91</v>
      </c>
      <c r="B340" s="161"/>
      <c r="C340" s="161"/>
      <c r="D340" s="161"/>
      <c r="E340" s="161"/>
    </row>
    <row r="341" spans="1:5" ht="15" customHeight="1" x14ac:dyDescent="0.2">
      <c r="A341" s="161"/>
      <c r="B341" s="161"/>
      <c r="C341" s="161"/>
      <c r="D341" s="161"/>
      <c r="E341" s="161"/>
    </row>
    <row r="342" spans="1:5" ht="15" customHeight="1" x14ac:dyDescent="0.2">
      <c r="A342" s="161"/>
      <c r="B342" s="161"/>
      <c r="C342" s="161"/>
      <c r="D342" s="161"/>
      <c r="E342" s="161"/>
    </row>
    <row r="343" spans="1:5" ht="15" customHeight="1" x14ac:dyDescent="0.2">
      <c r="A343" s="161"/>
      <c r="B343" s="161"/>
      <c r="C343" s="161"/>
      <c r="D343" s="161"/>
      <c r="E343" s="161"/>
    </row>
    <row r="344" spans="1:5" ht="15" customHeight="1" x14ac:dyDescent="0.2">
      <c r="A344" s="161"/>
      <c r="B344" s="161"/>
      <c r="C344" s="161"/>
      <c r="D344" s="161"/>
      <c r="E344" s="161"/>
    </row>
    <row r="345" spans="1:5" ht="15" customHeight="1" x14ac:dyDescent="0.2">
      <c r="A345" s="161"/>
      <c r="B345" s="161"/>
      <c r="C345" s="161"/>
      <c r="D345" s="161"/>
      <c r="E345" s="161"/>
    </row>
    <row r="346" spans="1:5" ht="15" customHeight="1" x14ac:dyDescent="0.2">
      <c r="A346" s="161"/>
      <c r="B346" s="161"/>
      <c r="C346" s="161"/>
      <c r="D346" s="161"/>
      <c r="E346" s="161"/>
    </row>
    <row r="347" spans="1:5" ht="15" customHeight="1" x14ac:dyDescent="0.2">
      <c r="A347" s="161"/>
      <c r="B347" s="161"/>
      <c r="C347" s="161"/>
      <c r="D347" s="161"/>
      <c r="E347" s="161"/>
    </row>
    <row r="348" spans="1:5" ht="15" customHeight="1" x14ac:dyDescent="0.2">
      <c r="A348" s="161"/>
      <c r="B348" s="161"/>
      <c r="C348" s="161"/>
      <c r="D348" s="161"/>
      <c r="E348" s="161"/>
    </row>
    <row r="349" spans="1:5" ht="15" customHeight="1" x14ac:dyDescent="0.2">
      <c r="A349" s="161"/>
      <c r="B349" s="161"/>
      <c r="C349" s="161"/>
      <c r="D349" s="161"/>
      <c r="E349" s="161"/>
    </row>
    <row r="350" spans="1:5" ht="15" customHeight="1" x14ac:dyDescent="0.2"/>
    <row r="351" spans="1:5" ht="15" customHeight="1" x14ac:dyDescent="0.25">
      <c r="A351" s="79" t="s">
        <v>1</v>
      </c>
      <c r="B351" s="41"/>
      <c r="C351" s="41"/>
      <c r="D351" s="41"/>
      <c r="E351" s="41"/>
    </row>
    <row r="352" spans="1:5" ht="15" customHeight="1" x14ac:dyDescent="0.2">
      <c r="A352" s="40" t="s">
        <v>92</v>
      </c>
      <c r="B352" s="39"/>
      <c r="C352" s="39"/>
      <c r="D352" s="39"/>
      <c r="E352" s="59" t="s">
        <v>93</v>
      </c>
    </row>
    <row r="353" spans="1:7" ht="15" customHeight="1" x14ac:dyDescent="0.25">
      <c r="A353" s="61"/>
      <c r="B353" s="79"/>
      <c r="C353" s="41"/>
      <c r="D353" s="41"/>
      <c r="E353" s="81"/>
    </row>
    <row r="354" spans="1:7" ht="15" customHeight="1" x14ac:dyDescent="0.2">
      <c r="B354" s="107"/>
      <c r="C354" s="82" t="s">
        <v>40</v>
      </c>
      <c r="D354" s="83" t="s">
        <v>41</v>
      </c>
      <c r="E354" s="70" t="s">
        <v>42</v>
      </c>
    </row>
    <row r="355" spans="1:7" ht="15" customHeight="1" x14ac:dyDescent="0.2">
      <c r="B355" s="120"/>
      <c r="C355" s="129">
        <v>6402</v>
      </c>
      <c r="D355" s="106" t="s">
        <v>94</v>
      </c>
      <c r="E355" s="119">
        <v>7410061.1600000001</v>
      </c>
    </row>
    <row r="356" spans="1:7" ht="15" customHeight="1" x14ac:dyDescent="0.2">
      <c r="B356" s="65"/>
      <c r="C356" s="88" t="s">
        <v>44</v>
      </c>
      <c r="D356" s="89"/>
      <c r="E356" s="90">
        <f>SUM(E355:E355)</f>
        <v>7410061.1600000001</v>
      </c>
    </row>
    <row r="357" spans="1:7" ht="15" customHeight="1" x14ac:dyDescent="0.2"/>
    <row r="358" spans="1:7" ht="15" customHeight="1" x14ac:dyDescent="0.25">
      <c r="A358" s="38" t="s">
        <v>17</v>
      </c>
      <c r="B358" s="39"/>
      <c r="C358" s="39"/>
      <c r="D358" s="61"/>
      <c r="E358" s="61"/>
    </row>
    <row r="359" spans="1:7" ht="15" customHeight="1" x14ac:dyDescent="0.2">
      <c r="A359" s="134" t="s">
        <v>92</v>
      </c>
      <c r="B359" s="39"/>
      <c r="C359" s="39"/>
      <c r="D359" s="39"/>
      <c r="E359" s="59" t="s">
        <v>93</v>
      </c>
    </row>
    <row r="360" spans="1:7" ht="15" customHeight="1" x14ac:dyDescent="0.2">
      <c r="A360" s="60"/>
      <c r="B360" s="121"/>
      <c r="C360" s="39"/>
      <c r="D360" s="60"/>
      <c r="E360" s="122"/>
    </row>
    <row r="361" spans="1:7" ht="15" customHeight="1" x14ac:dyDescent="0.2">
      <c r="B361" s="82" t="s">
        <v>39</v>
      </c>
      <c r="C361" s="82" t="s">
        <v>40</v>
      </c>
      <c r="D361" s="83" t="s">
        <v>41</v>
      </c>
      <c r="E361" s="70" t="s">
        <v>42</v>
      </c>
    </row>
    <row r="362" spans="1:7" ht="15" customHeight="1" x14ac:dyDescent="0.2">
      <c r="B362" s="135">
        <v>12</v>
      </c>
      <c r="C362" s="105"/>
      <c r="D362" s="118" t="s">
        <v>95</v>
      </c>
      <c r="E362" s="136">
        <v>3483180.09</v>
      </c>
    </row>
    <row r="363" spans="1:7" ht="15" customHeight="1" x14ac:dyDescent="0.2">
      <c r="B363" s="135"/>
      <c r="C363" s="88" t="s">
        <v>44</v>
      </c>
      <c r="D363" s="89"/>
      <c r="E363" s="90">
        <f>SUM(E362:E362)</f>
        <v>3483180.09</v>
      </c>
      <c r="G363" s="68">
        <f>+E356-E363</f>
        <v>3926881.0700000003</v>
      </c>
    </row>
    <row r="364" spans="1:7" ht="15" customHeight="1" x14ac:dyDescent="0.2"/>
    <row r="365" spans="1:7" ht="15" customHeight="1" x14ac:dyDescent="0.2"/>
    <row r="366" spans="1:7" ht="15" customHeight="1" x14ac:dyDescent="0.25">
      <c r="A366" s="38" t="s">
        <v>17</v>
      </c>
      <c r="B366" s="39"/>
      <c r="C366" s="39"/>
      <c r="D366" s="61"/>
      <c r="E366" s="61"/>
    </row>
    <row r="367" spans="1:7" ht="15" customHeight="1" x14ac:dyDescent="0.2">
      <c r="A367" s="80" t="s">
        <v>61</v>
      </c>
      <c r="B367" s="41"/>
      <c r="C367" s="41"/>
      <c r="D367" s="41"/>
      <c r="E367" s="42" t="s">
        <v>62</v>
      </c>
    </row>
    <row r="368" spans="1:7" ht="15" customHeight="1" x14ac:dyDescent="0.2">
      <c r="A368" s="60"/>
      <c r="B368" s="121"/>
      <c r="C368" s="39"/>
      <c r="D368" s="60"/>
      <c r="E368" s="122"/>
    </row>
    <row r="369" spans="1:7" ht="15" customHeight="1" x14ac:dyDescent="0.2">
      <c r="A369" s="107"/>
      <c r="B369" s="107"/>
      <c r="C369" s="45" t="s">
        <v>40</v>
      </c>
      <c r="D369" s="71" t="s">
        <v>57</v>
      </c>
      <c r="E369" s="45" t="s">
        <v>42</v>
      </c>
    </row>
    <row r="370" spans="1:7" ht="15" customHeight="1" x14ac:dyDescent="0.2">
      <c r="A370" s="123"/>
      <c r="B370" s="124"/>
      <c r="C370" s="125">
        <v>6409</v>
      </c>
      <c r="D370" s="126" t="s">
        <v>63</v>
      </c>
      <c r="E370" s="50">
        <v>3926881.07</v>
      </c>
    </row>
    <row r="371" spans="1:7" ht="15" customHeight="1" x14ac:dyDescent="0.2">
      <c r="A371" s="65"/>
      <c r="B371" s="39"/>
      <c r="C371" s="52" t="s">
        <v>44</v>
      </c>
      <c r="D371" s="73"/>
      <c r="E371" s="74">
        <f>SUM(E370:E370)</f>
        <v>3926881.07</v>
      </c>
      <c r="G371" s="68">
        <f>+E363+E371</f>
        <v>7410061.1600000001</v>
      </c>
    </row>
    <row r="372" spans="1:7" ht="15" customHeight="1" x14ac:dyDescent="0.2"/>
    <row r="373" spans="1:7" ht="15" customHeight="1" x14ac:dyDescent="0.2"/>
    <row r="374" spans="1:7" ht="15" customHeight="1" x14ac:dyDescent="0.25">
      <c r="A374" s="36" t="s">
        <v>96</v>
      </c>
    </row>
    <row r="375" spans="1:7" ht="15" customHeight="1" x14ac:dyDescent="0.2">
      <c r="A375" s="162" t="s">
        <v>34</v>
      </c>
      <c r="B375" s="162"/>
      <c r="C375" s="162"/>
      <c r="D375" s="162"/>
      <c r="E375" s="162"/>
    </row>
    <row r="376" spans="1:7" ht="15" customHeight="1" x14ac:dyDescent="0.2">
      <c r="A376" s="161" t="s">
        <v>168</v>
      </c>
      <c r="B376" s="161"/>
      <c r="C376" s="161"/>
      <c r="D376" s="161"/>
      <c r="E376" s="161"/>
    </row>
    <row r="377" spans="1:7" ht="15" customHeight="1" x14ac:dyDescent="0.2">
      <c r="A377" s="161"/>
      <c r="B377" s="161"/>
      <c r="C377" s="161"/>
      <c r="D377" s="161"/>
      <c r="E377" s="161"/>
    </row>
    <row r="378" spans="1:7" ht="15" customHeight="1" x14ac:dyDescent="0.2">
      <c r="A378" s="161"/>
      <c r="B378" s="161"/>
      <c r="C378" s="161"/>
      <c r="D378" s="161"/>
      <c r="E378" s="161"/>
    </row>
    <row r="379" spans="1:7" ht="15" customHeight="1" x14ac:dyDescent="0.2">
      <c r="A379" s="161"/>
      <c r="B379" s="161"/>
      <c r="C379" s="161"/>
      <c r="D379" s="161"/>
      <c r="E379" s="161"/>
    </row>
    <row r="380" spans="1:7" ht="15" customHeight="1" x14ac:dyDescent="0.2">
      <c r="A380" s="161"/>
      <c r="B380" s="161"/>
      <c r="C380" s="161"/>
      <c r="D380" s="161"/>
      <c r="E380" s="161"/>
    </row>
    <row r="381" spans="1:7" ht="15" customHeight="1" x14ac:dyDescent="0.2">
      <c r="A381" s="161"/>
      <c r="B381" s="161"/>
      <c r="C381" s="161"/>
      <c r="D381" s="161"/>
      <c r="E381" s="161"/>
    </row>
    <row r="382" spans="1:7" ht="15" customHeight="1" x14ac:dyDescent="0.2">
      <c r="A382" s="161"/>
      <c r="B382" s="161"/>
      <c r="C382" s="161"/>
      <c r="D382" s="161"/>
      <c r="E382" s="161"/>
    </row>
    <row r="383" spans="1:7" ht="15" customHeight="1" x14ac:dyDescent="0.2">
      <c r="A383" s="161"/>
      <c r="B383" s="161"/>
      <c r="C383" s="161"/>
      <c r="D383" s="161"/>
      <c r="E383" s="161"/>
    </row>
    <row r="384" spans="1:7" ht="15" customHeight="1" x14ac:dyDescent="0.2"/>
    <row r="385" spans="1:5" ht="15" customHeight="1" x14ac:dyDescent="0.25">
      <c r="A385" s="79" t="s">
        <v>1</v>
      </c>
      <c r="B385" s="41"/>
      <c r="C385" s="41"/>
      <c r="D385" s="41"/>
      <c r="E385" s="41"/>
    </row>
    <row r="386" spans="1:5" ht="15" customHeight="1" x14ac:dyDescent="0.2">
      <c r="A386" s="80" t="s">
        <v>85</v>
      </c>
      <c r="B386" s="39"/>
      <c r="C386" s="39"/>
      <c r="D386" s="39"/>
      <c r="E386" s="59" t="s">
        <v>86</v>
      </c>
    </row>
    <row r="387" spans="1:5" ht="15" customHeight="1" x14ac:dyDescent="0.25">
      <c r="A387" s="61"/>
      <c r="B387" s="79"/>
      <c r="C387" s="41"/>
      <c r="D387" s="41"/>
      <c r="E387" s="81"/>
    </row>
    <row r="388" spans="1:5" ht="15" customHeight="1" x14ac:dyDescent="0.2">
      <c r="B388" s="107"/>
      <c r="C388" s="82" t="s">
        <v>40</v>
      </c>
      <c r="D388" s="83" t="s">
        <v>41</v>
      </c>
      <c r="E388" s="70" t="s">
        <v>42</v>
      </c>
    </row>
    <row r="389" spans="1:5" ht="15" customHeight="1" x14ac:dyDescent="0.2">
      <c r="B389" s="120"/>
      <c r="C389" s="129">
        <v>6402</v>
      </c>
      <c r="D389" s="106" t="s">
        <v>94</v>
      </c>
      <c r="E389" s="119">
        <v>19227.86</v>
      </c>
    </row>
    <row r="390" spans="1:5" ht="15" customHeight="1" x14ac:dyDescent="0.2">
      <c r="B390" s="65"/>
      <c r="C390" s="88" t="s">
        <v>44</v>
      </c>
      <c r="D390" s="89"/>
      <c r="E390" s="90">
        <f>SUM(E389:E389)</f>
        <v>19227.86</v>
      </c>
    </row>
    <row r="391" spans="1:5" ht="15" customHeight="1" x14ac:dyDescent="0.2"/>
    <row r="392" spans="1:5" ht="15" customHeight="1" x14ac:dyDescent="0.25">
      <c r="A392" s="38" t="s">
        <v>17</v>
      </c>
      <c r="B392" s="39"/>
      <c r="C392" s="39"/>
      <c r="D392" s="61"/>
      <c r="E392" s="61"/>
    </row>
    <row r="393" spans="1:5" ht="15" customHeight="1" x14ac:dyDescent="0.2">
      <c r="A393" s="80" t="s">
        <v>61</v>
      </c>
      <c r="B393" s="41"/>
      <c r="C393" s="41"/>
      <c r="D393" s="41"/>
      <c r="E393" s="42" t="s">
        <v>62</v>
      </c>
    </row>
    <row r="394" spans="1:5" ht="15" customHeight="1" x14ac:dyDescent="0.2">
      <c r="A394" s="60"/>
      <c r="B394" s="121"/>
      <c r="C394" s="39"/>
      <c r="D394" s="60"/>
      <c r="E394" s="122"/>
    </row>
    <row r="395" spans="1:5" ht="15" customHeight="1" x14ac:dyDescent="0.2">
      <c r="A395" s="107"/>
      <c r="B395" s="107"/>
      <c r="C395" s="45" t="s">
        <v>40</v>
      </c>
      <c r="D395" s="71" t="s">
        <v>57</v>
      </c>
      <c r="E395" s="45" t="s">
        <v>42</v>
      </c>
    </row>
    <row r="396" spans="1:5" ht="15" customHeight="1" x14ac:dyDescent="0.2">
      <c r="A396" s="123"/>
      <c r="B396" s="124"/>
      <c r="C396" s="125">
        <v>6409</v>
      </c>
      <c r="D396" s="126" t="s">
        <v>63</v>
      </c>
      <c r="E396" s="50">
        <v>19227.86</v>
      </c>
    </row>
    <row r="397" spans="1:5" ht="15" customHeight="1" x14ac:dyDescent="0.2">
      <c r="A397" s="65"/>
      <c r="B397" s="39"/>
      <c r="C397" s="52" t="s">
        <v>44</v>
      </c>
      <c r="D397" s="73"/>
      <c r="E397" s="74">
        <f>SUM(E396:E396)</f>
        <v>19227.86</v>
      </c>
    </row>
    <row r="398" spans="1:5" ht="15" customHeight="1" x14ac:dyDescent="0.2"/>
    <row r="399" spans="1:5" ht="15" customHeight="1" x14ac:dyDescent="0.2"/>
    <row r="400" spans="1:5" ht="15" customHeight="1" x14ac:dyDescent="0.25">
      <c r="A400" s="36" t="s">
        <v>97</v>
      </c>
    </row>
    <row r="401" spans="1:5" ht="15" customHeight="1" x14ac:dyDescent="0.2">
      <c r="A401" s="162" t="s">
        <v>34</v>
      </c>
      <c r="B401" s="162"/>
      <c r="C401" s="162"/>
      <c r="D401" s="162"/>
      <c r="E401" s="162"/>
    </row>
    <row r="402" spans="1:5" ht="15" customHeight="1" x14ac:dyDescent="0.2">
      <c r="A402" s="161" t="s">
        <v>169</v>
      </c>
      <c r="B402" s="161"/>
      <c r="C402" s="161"/>
      <c r="D402" s="161"/>
      <c r="E402" s="161"/>
    </row>
    <row r="403" spans="1:5" ht="15" customHeight="1" x14ac:dyDescent="0.2">
      <c r="A403" s="161"/>
      <c r="B403" s="161"/>
      <c r="C403" s="161"/>
      <c r="D403" s="161"/>
      <c r="E403" s="161"/>
    </row>
    <row r="404" spans="1:5" ht="15" customHeight="1" x14ac:dyDescent="0.2">
      <c r="A404" s="161"/>
      <c r="B404" s="161"/>
      <c r="C404" s="161"/>
      <c r="D404" s="161"/>
      <c r="E404" s="161"/>
    </row>
    <row r="405" spans="1:5" ht="15" customHeight="1" x14ac:dyDescent="0.2">
      <c r="A405" s="161"/>
      <c r="B405" s="161"/>
      <c r="C405" s="161"/>
      <c r="D405" s="161"/>
      <c r="E405" s="161"/>
    </row>
    <row r="406" spans="1:5" ht="15" customHeight="1" x14ac:dyDescent="0.2">
      <c r="A406" s="161"/>
      <c r="B406" s="161"/>
      <c r="C406" s="161"/>
      <c r="D406" s="161"/>
      <c r="E406" s="161"/>
    </row>
    <row r="407" spans="1:5" ht="15" customHeight="1" x14ac:dyDescent="0.2">
      <c r="A407" s="161"/>
      <c r="B407" s="161"/>
      <c r="C407" s="161"/>
      <c r="D407" s="161"/>
      <c r="E407" s="161"/>
    </row>
    <row r="408" spans="1:5" ht="15" customHeight="1" x14ac:dyDescent="0.2">
      <c r="A408" s="161"/>
      <c r="B408" s="161"/>
      <c r="C408" s="161"/>
      <c r="D408" s="161"/>
      <c r="E408" s="161"/>
    </row>
    <row r="409" spans="1:5" ht="15" customHeight="1" x14ac:dyDescent="0.2">
      <c r="A409" s="78"/>
      <c r="B409" s="78"/>
      <c r="C409" s="78"/>
      <c r="D409" s="78"/>
      <c r="E409" s="78"/>
    </row>
    <row r="410" spans="1:5" ht="15" customHeight="1" x14ac:dyDescent="0.25">
      <c r="A410" s="79" t="s">
        <v>1</v>
      </c>
      <c r="B410" s="41"/>
      <c r="C410" s="41"/>
      <c r="D410" s="41"/>
      <c r="E410" s="41"/>
    </row>
    <row r="411" spans="1:5" ht="15" customHeight="1" x14ac:dyDescent="0.2">
      <c r="A411" s="80" t="s">
        <v>61</v>
      </c>
      <c r="E411" t="s">
        <v>62</v>
      </c>
    </row>
    <row r="412" spans="1:5" ht="15" customHeight="1" x14ac:dyDescent="0.25">
      <c r="B412" s="79"/>
      <c r="C412" s="41"/>
      <c r="D412" s="41"/>
      <c r="E412" s="81"/>
    </row>
    <row r="413" spans="1:5" ht="15" customHeight="1" x14ac:dyDescent="0.2">
      <c r="A413" s="130"/>
      <c r="B413" s="130"/>
      <c r="C413" s="82" t="s">
        <v>40</v>
      </c>
      <c r="D413" s="83" t="s">
        <v>41</v>
      </c>
      <c r="E413" s="45" t="s">
        <v>42</v>
      </c>
    </row>
    <row r="414" spans="1:5" ht="15" customHeight="1" x14ac:dyDescent="0.2">
      <c r="A414" s="120"/>
      <c r="B414" s="117"/>
      <c r="C414" s="125"/>
      <c r="D414" s="106" t="s">
        <v>98</v>
      </c>
      <c r="E414" s="50">
        <v>13541731.43</v>
      </c>
    </row>
    <row r="415" spans="1:5" ht="15" customHeight="1" x14ac:dyDescent="0.2">
      <c r="A415" s="120"/>
      <c r="B415" s="117"/>
      <c r="C415" s="52" t="s">
        <v>44</v>
      </c>
      <c r="D415" s="53"/>
      <c r="E415" s="54">
        <f>SUM(E414:E414)</f>
        <v>13541731.43</v>
      </c>
    </row>
    <row r="416" spans="1:5" ht="15" customHeight="1" x14ac:dyDescent="0.2">
      <c r="A416" s="60"/>
      <c r="B416" s="60"/>
      <c r="C416" s="60"/>
      <c r="D416" s="60"/>
      <c r="E416" s="60"/>
    </row>
    <row r="417" spans="1:5" ht="15" customHeight="1" x14ac:dyDescent="0.2">
      <c r="A417" s="60"/>
      <c r="B417" s="60"/>
      <c r="C417" s="60"/>
      <c r="D417" s="60"/>
      <c r="E417" s="60"/>
    </row>
    <row r="418" spans="1:5" ht="15" customHeight="1" x14ac:dyDescent="0.25">
      <c r="A418" s="38" t="s">
        <v>17</v>
      </c>
      <c r="B418" s="39"/>
      <c r="C418" s="39"/>
      <c r="D418" s="61"/>
      <c r="E418" s="61"/>
    </row>
    <row r="419" spans="1:5" ht="15" customHeight="1" x14ac:dyDescent="0.2">
      <c r="A419" s="134" t="s">
        <v>92</v>
      </c>
      <c r="B419" s="39"/>
      <c r="C419" s="39"/>
      <c r="D419" s="39"/>
      <c r="E419" s="59" t="s">
        <v>93</v>
      </c>
    </row>
    <row r="420" spans="1:5" ht="15" customHeight="1" x14ac:dyDescent="0.2">
      <c r="A420" s="60"/>
      <c r="B420" s="121"/>
      <c r="C420" s="39"/>
      <c r="D420" s="60"/>
      <c r="E420" s="122"/>
    </row>
    <row r="421" spans="1:5" ht="15" customHeight="1" x14ac:dyDescent="0.2">
      <c r="B421" s="82" t="s">
        <v>39</v>
      </c>
      <c r="C421" s="82" t="s">
        <v>40</v>
      </c>
      <c r="D421" s="83" t="s">
        <v>41</v>
      </c>
      <c r="E421" s="70" t="s">
        <v>42</v>
      </c>
    </row>
    <row r="422" spans="1:5" ht="15" customHeight="1" x14ac:dyDescent="0.2">
      <c r="B422" s="135">
        <v>895</v>
      </c>
      <c r="C422" s="105"/>
      <c r="D422" s="118" t="s">
        <v>95</v>
      </c>
      <c r="E422" s="50">
        <v>13541731.43</v>
      </c>
    </row>
    <row r="423" spans="1:5" ht="15" customHeight="1" x14ac:dyDescent="0.2">
      <c r="B423" s="135"/>
      <c r="C423" s="88" t="s">
        <v>44</v>
      </c>
      <c r="D423" s="89"/>
      <c r="E423" s="90">
        <f>SUM(E422:E422)</f>
        <v>13541731.43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6" t="s">
        <v>99</v>
      </c>
    </row>
    <row r="427" spans="1:5" ht="15" customHeight="1" x14ac:dyDescent="0.2">
      <c r="A427" s="162" t="s">
        <v>34</v>
      </c>
      <c r="B427" s="162"/>
      <c r="C427" s="162"/>
      <c r="D427" s="162"/>
      <c r="E427" s="162"/>
    </row>
    <row r="428" spans="1:5" ht="15" customHeight="1" x14ac:dyDescent="0.2">
      <c r="A428" s="161" t="s">
        <v>170</v>
      </c>
      <c r="B428" s="161"/>
      <c r="C428" s="161"/>
      <c r="D428" s="161"/>
      <c r="E428" s="161"/>
    </row>
    <row r="429" spans="1:5" ht="15" customHeight="1" x14ac:dyDescent="0.2">
      <c r="A429" s="161"/>
      <c r="B429" s="161"/>
      <c r="C429" s="161"/>
      <c r="D429" s="161"/>
      <c r="E429" s="161"/>
    </row>
    <row r="430" spans="1:5" ht="15" customHeight="1" x14ac:dyDescent="0.2">
      <c r="A430" s="161"/>
      <c r="B430" s="161"/>
      <c r="C430" s="161"/>
      <c r="D430" s="161"/>
      <c r="E430" s="161"/>
    </row>
    <row r="431" spans="1:5" ht="15" customHeight="1" x14ac:dyDescent="0.2">
      <c r="A431" s="161"/>
      <c r="B431" s="161"/>
      <c r="C431" s="161"/>
      <c r="D431" s="161"/>
      <c r="E431" s="161"/>
    </row>
    <row r="432" spans="1:5" ht="15" customHeight="1" x14ac:dyDescent="0.2">
      <c r="A432" s="161"/>
      <c r="B432" s="161"/>
      <c r="C432" s="161"/>
      <c r="D432" s="161"/>
      <c r="E432" s="161"/>
    </row>
    <row r="433" spans="1:5" ht="15" customHeight="1" x14ac:dyDescent="0.2">
      <c r="A433" s="161"/>
      <c r="B433" s="161"/>
      <c r="C433" s="161"/>
      <c r="D433" s="161"/>
      <c r="E433" s="161"/>
    </row>
    <row r="434" spans="1:5" ht="15" customHeight="1" x14ac:dyDescent="0.2">
      <c r="A434" s="161"/>
      <c r="B434" s="161"/>
      <c r="C434" s="161"/>
      <c r="D434" s="161"/>
      <c r="E434" s="161"/>
    </row>
    <row r="435" spans="1:5" ht="15" customHeight="1" x14ac:dyDescent="0.2">
      <c r="A435" s="161"/>
      <c r="B435" s="161"/>
      <c r="C435" s="161"/>
      <c r="D435" s="161"/>
      <c r="E435" s="161"/>
    </row>
    <row r="436" spans="1:5" ht="15" customHeight="1" x14ac:dyDescent="0.2">
      <c r="A436" s="137"/>
      <c r="B436" s="137"/>
      <c r="C436" s="137"/>
      <c r="D436" s="137"/>
      <c r="E436" s="137"/>
    </row>
    <row r="437" spans="1:5" ht="15" customHeight="1" x14ac:dyDescent="0.25">
      <c r="A437" s="79" t="s">
        <v>1</v>
      </c>
      <c r="B437" s="41"/>
      <c r="C437" s="41"/>
      <c r="D437" s="41"/>
      <c r="E437" s="41"/>
    </row>
    <row r="438" spans="1:5" ht="15" customHeight="1" x14ac:dyDescent="0.2">
      <c r="A438" s="80" t="s">
        <v>61</v>
      </c>
      <c r="E438" t="s">
        <v>62</v>
      </c>
    </row>
    <row r="439" spans="1:5" ht="15" customHeight="1" x14ac:dyDescent="0.25">
      <c r="B439" s="79"/>
      <c r="C439" s="41"/>
      <c r="D439" s="41"/>
      <c r="E439" s="81"/>
    </row>
    <row r="440" spans="1:5" ht="15" customHeight="1" x14ac:dyDescent="0.2">
      <c r="A440" s="130"/>
      <c r="B440" s="130"/>
      <c r="C440" s="82" t="s">
        <v>40</v>
      </c>
      <c r="D440" s="83" t="s">
        <v>41</v>
      </c>
      <c r="E440" s="45" t="s">
        <v>42</v>
      </c>
    </row>
    <row r="441" spans="1:5" ht="15" customHeight="1" x14ac:dyDescent="0.2">
      <c r="A441" s="120"/>
      <c r="B441" s="117"/>
      <c r="C441" s="125"/>
      <c r="D441" s="106" t="s">
        <v>98</v>
      </c>
      <c r="E441" s="50">
        <v>2366872</v>
      </c>
    </row>
    <row r="442" spans="1:5" ht="15" customHeight="1" x14ac:dyDescent="0.2">
      <c r="A442" s="120"/>
      <c r="B442" s="117"/>
      <c r="C442" s="52" t="s">
        <v>44</v>
      </c>
      <c r="D442" s="53"/>
      <c r="E442" s="54">
        <f>SUM(E441:E441)</f>
        <v>2366872</v>
      </c>
    </row>
    <row r="443" spans="1:5" ht="15" customHeight="1" x14ac:dyDescent="0.2"/>
    <row r="444" spans="1:5" ht="15" customHeight="1" x14ac:dyDescent="0.25">
      <c r="A444" s="38" t="s">
        <v>17</v>
      </c>
      <c r="B444" s="39"/>
      <c r="C444" s="39"/>
      <c r="D444" s="61"/>
      <c r="E444" s="61"/>
    </row>
    <row r="445" spans="1:5" ht="15" customHeight="1" x14ac:dyDescent="0.2">
      <c r="A445" s="40" t="s">
        <v>100</v>
      </c>
      <c r="B445" s="41"/>
      <c r="C445" s="41"/>
      <c r="D445" s="41"/>
      <c r="E445" s="42" t="s">
        <v>101</v>
      </c>
    </row>
    <row r="446" spans="1:5" ht="15" customHeight="1" x14ac:dyDescent="0.2">
      <c r="A446" s="60"/>
      <c r="B446" s="121"/>
      <c r="C446" s="39"/>
      <c r="D446" s="60"/>
      <c r="E446" s="122"/>
    </row>
    <row r="447" spans="1:5" ht="15" customHeight="1" x14ac:dyDescent="0.2">
      <c r="B447" s="130"/>
      <c r="C447" s="45" t="s">
        <v>40</v>
      </c>
      <c r="D447" s="71" t="s">
        <v>57</v>
      </c>
      <c r="E447" s="45" t="s">
        <v>42</v>
      </c>
    </row>
    <row r="448" spans="1:5" ht="15" customHeight="1" x14ac:dyDescent="0.2">
      <c r="B448" s="138"/>
      <c r="C448" s="125">
        <v>3123</v>
      </c>
      <c r="D448" s="118" t="s">
        <v>102</v>
      </c>
      <c r="E448" s="50">
        <f>7744+2359128</f>
        <v>2366872</v>
      </c>
    </row>
    <row r="449" spans="1:5" ht="15" customHeight="1" x14ac:dyDescent="0.2">
      <c r="B449" s="139"/>
      <c r="C449" s="52" t="s">
        <v>44</v>
      </c>
      <c r="D449" s="73"/>
      <c r="E449" s="74">
        <f>SUM(E448:E448)</f>
        <v>2366872</v>
      </c>
    </row>
    <row r="450" spans="1:5" ht="15" customHeight="1" x14ac:dyDescent="0.2"/>
    <row r="451" spans="1:5" ht="15" customHeight="1" x14ac:dyDescent="0.2"/>
    <row r="452" spans="1:5" ht="15" customHeight="1" x14ac:dyDescent="0.25">
      <c r="A452" s="36" t="s">
        <v>103</v>
      </c>
    </row>
    <row r="453" spans="1:5" ht="15" customHeight="1" x14ac:dyDescent="0.2">
      <c r="A453" s="162" t="s">
        <v>34</v>
      </c>
      <c r="B453" s="162"/>
      <c r="C453" s="162"/>
      <c r="D453" s="162"/>
      <c r="E453" s="162"/>
    </row>
    <row r="454" spans="1:5" ht="15" customHeight="1" x14ac:dyDescent="0.2">
      <c r="A454" s="161" t="s">
        <v>171</v>
      </c>
      <c r="B454" s="161"/>
      <c r="C454" s="161"/>
      <c r="D454" s="161"/>
      <c r="E454" s="161"/>
    </row>
    <row r="455" spans="1:5" ht="15" customHeight="1" x14ac:dyDescent="0.2">
      <c r="A455" s="161"/>
      <c r="B455" s="161"/>
      <c r="C455" s="161"/>
      <c r="D455" s="161"/>
      <c r="E455" s="161"/>
    </row>
    <row r="456" spans="1:5" ht="15" customHeight="1" x14ac:dyDescent="0.2">
      <c r="A456" s="161"/>
      <c r="B456" s="161"/>
      <c r="C456" s="161"/>
      <c r="D456" s="161"/>
      <c r="E456" s="161"/>
    </row>
    <row r="457" spans="1:5" ht="15" customHeight="1" x14ac:dyDescent="0.2">
      <c r="A457" s="161"/>
      <c r="B457" s="161"/>
      <c r="C457" s="161"/>
      <c r="D457" s="161"/>
      <c r="E457" s="161"/>
    </row>
    <row r="458" spans="1:5" ht="15" customHeight="1" x14ac:dyDescent="0.2">
      <c r="A458" s="161"/>
      <c r="B458" s="161"/>
      <c r="C458" s="161"/>
      <c r="D458" s="161"/>
      <c r="E458" s="161"/>
    </row>
    <row r="459" spans="1:5" ht="15" customHeight="1" x14ac:dyDescent="0.2">
      <c r="A459" s="161"/>
      <c r="B459" s="161"/>
      <c r="C459" s="161"/>
      <c r="D459" s="161"/>
      <c r="E459" s="161"/>
    </row>
    <row r="460" spans="1:5" ht="15" customHeight="1" x14ac:dyDescent="0.2">
      <c r="A460" s="161"/>
      <c r="B460" s="161"/>
      <c r="C460" s="161"/>
      <c r="D460" s="161"/>
      <c r="E460" s="161"/>
    </row>
    <row r="461" spans="1:5" ht="15" customHeight="1" x14ac:dyDescent="0.2">
      <c r="A461" s="161"/>
      <c r="B461" s="161"/>
      <c r="C461" s="161"/>
      <c r="D461" s="161"/>
      <c r="E461" s="161"/>
    </row>
    <row r="462" spans="1:5" ht="15" customHeight="1" x14ac:dyDescent="0.2">
      <c r="A462" s="161"/>
      <c r="B462" s="161"/>
      <c r="C462" s="161"/>
      <c r="D462" s="161"/>
      <c r="E462" s="161"/>
    </row>
    <row r="463" spans="1:5" ht="15" customHeight="1" x14ac:dyDescent="0.2">
      <c r="A463" s="161"/>
      <c r="B463" s="161"/>
      <c r="C463" s="161"/>
      <c r="D463" s="161"/>
      <c r="E463" s="161"/>
    </row>
    <row r="464" spans="1:5" ht="15" customHeight="1" x14ac:dyDescent="0.2">
      <c r="A464" s="78"/>
      <c r="B464" s="78"/>
      <c r="C464" s="78"/>
      <c r="D464" s="78"/>
      <c r="E464" s="78"/>
    </row>
    <row r="465" spans="1:5" ht="15" customHeight="1" x14ac:dyDescent="0.2">
      <c r="A465" s="78"/>
      <c r="B465" s="78"/>
      <c r="C465" s="78"/>
      <c r="D465" s="78"/>
      <c r="E465" s="78"/>
    </row>
    <row r="466" spans="1:5" ht="15" customHeight="1" x14ac:dyDescent="0.2">
      <c r="A466" s="78"/>
      <c r="B466" s="78"/>
      <c r="C466" s="78"/>
      <c r="D466" s="78"/>
      <c r="E466" s="78"/>
    </row>
    <row r="467" spans="1:5" ht="15" customHeight="1" x14ac:dyDescent="0.2">
      <c r="A467" s="78"/>
      <c r="B467" s="78"/>
      <c r="C467" s="78"/>
      <c r="D467" s="78"/>
      <c r="E467" s="78"/>
    </row>
    <row r="468" spans="1:5" ht="15" customHeight="1" x14ac:dyDescent="0.2">
      <c r="A468" s="78"/>
      <c r="B468" s="78"/>
      <c r="C468" s="78"/>
      <c r="D468" s="78"/>
      <c r="E468" s="78"/>
    </row>
    <row r="469" spans="1:5" ht="15" customHeight="1" x14ac:dyDescent="0.2">
      <c r="A469" s="78"/>
      <c r="B469" s="78"/>
      <c r="C469" s="78"/>
      <c r="D469" s="78"/>
      <c r="E469" s="78"/>
    </row>
    <row r="470" spans="1:5" ht="15" customHeight="1" x14ac:dyDescent="0.25">
      <c r="A470" s="79" t="s">
        <v>1</v>
      </c>
      <c r="B470" s="41"/>
      <c r="C470" s="41"/>
      <c r="D470" s="41"/>
      <c r="E470" s="41"/>
    </row>
    <row r="471" spans="1:5" ht="15" customHeight="1" x14ac:dyDescent="0.2">
      <c r="A471" s="80" t="s">
        <v>61</v>
      </c>
      <c r="E471" t="s">
        <v>62</v>
      </c>
    </row>
    <row r="472" spans="1:5" ht="15" customHeight="1" x14ac:dyDescent="0.25">
      <c r="B472" s="79"/>
      <c r="C472" s="41"/>
      <c r="D472" s="41"/>
      <c r="E472" s="81"/>
    </row>
    <row r="473" spans="1:5" ht="15" customHeight="1" x14ac:dyDescent="0.2">
      <c r="A473" s="130"/>
      <c r="B473" s="130"/>
      <c r="C473" s="82" t="s">
        <v>40</v>
      </c>
      <c r="D473" s="83" t="s">
        <v>41</v>
      </c>
      <c r="E473" s="45" t="s">
        <v>42</v>
      </c>
    </row>
    <row r="474" spans="1:5" ht="15" customHeight="1" x14ac:dyDescent="0.2">
      <c r="A474" s="120"/>
      <c r="B474" s="117"/>
      <c r="C474" s="125"/>
      <c r="D474" s="106" t="s">
        <v>98</v>
      </c>
      <c r="E474" s="50">
        <v>506100.6</v>
      </c>
    </row>
    <row r="475" spans="1:5" ht="15" customHeight="1" x14ac:dyDescent="0.2">
      <c r="A475" s="120"/>
      <c r="B475" s="117"/>
      <c r="C475" s="52" t="s">
        <v>44</v>
      </c>
      <c r="D475" s="53"/>
      <c r="E475" s="54">
        <f>SUM(E474:E474)</f>
        <v>506100.6</v>
      </c>
    </row>
    <row r="476" spans="1:5" ht="15" customHeight="1" x14ac:dyDescent="0.2">
      <c r="A476" s="60"/>
      <c r="B476" s="60"/>
      <c r="C476" s="60"/>
      <c r="D476" s="60"/>
      <c r="E476" s="60"/>
    </row>
    <row r="477" spans="1:5" ht="15" customHeight="1" x14ac:dyDescent="0.2">
      <c r="A477" s="60"/>
      <c r="B477" s="60"/>
      <c r="C477" s="60"/>
      <c r="D477" s="60"/>
      <c r="E477" s="60"/>
    </row>
    <row r="478" spans="1:5" ht="15" customHeight="1" x14ac:dyDescent="0.25">
      <c r="A478" s="38" t="s">
        <v>17</v>
      </c>
      <c r="B478" s="39"/>
      <c r="C478" s="39"/>
      <c r="D478" s="61"/>
      <c r="E478" s="61"/>
    </row>
    <row r="479" spans="1:5" ht="15" customHeight="1" x14ac:dyDescent="0.2">
      <c r="A479" s="80" t="s">
        <v>85</v>
      </c>
      <c r="B479" s="97"/>
      <c r="C479" s="97"/>
      <c r="D479" s="97"/>
      <c r="E479" s="61" t="s">
        <v>86</v>
      </c>
    </row>
    <row r="480" spans="1:5" ht="15" customHeight="1" x14ac:dyDescent="0.2">
      <c r="A480" s="60"/>
      <c r="B480" s="121"/>
      <c r="C480" s="39"/>
      <c r="D480" s="60"/>
      <c r="E480" s="122"/>
    </row>
    <row r="481" spans="1:5" ht="15" customHeight="1" x14ac:dyDescent="0.2">
      <c r="B481" s="82" t="s">
        <v>39</v>
      </c>
      <c r="C481" s="82" t="s">
        <v>40</v>
      </c>
      <c r="D481" s="83" t="s">
        <v>41</v>
      </c>
      <c r="E481" s="70" t="s">
        <v>42</v>
      </c>
    </row>
    <row r="482" spans="1:5" ht="15" customHeight="1" x14ac:dyDescent="0.2">
      <c r="B482" s="135">
        <v>895</v>
      </c>
      <c r="C482" s="105"/>
      <c r="D482" s="118" t="s">
        <v>95</v>
      </c>
      <c r="E482" s="50">
        <v>506100</v>
      </c>
    </row>
    <row r="483" spans="1:5" ht="15" customHeight="1" x14ac:dyDescent="0.2">
      <c r="B483" s="135"/>
      <c r="C483" s="88" t="s">
        <v>44</v>
      </c>
      <c r="D483" s="89"/>
      <c r="E483" s="90">
        <f>SUM(E482:E482)</f>
        <v>506100</v>
      </c>
    </row>
    <row r="484" spans="1:5" ht="15" customHeight="1" x14ac:dyDescent="0.2"/>
    <row r="485" spans="1:5" ht="15" customHeight="1" x14ac:dyDescent="0.2"/>
    <row r="486" spans="1:5" ht="15" customHeight="1" x14ac:dyDescent="0.25">
      <c r="A486" s="36" t="s">
        <v>104</v>
      </c>
    </row>
    <row r="487" spans="1:5" ht="15" customHeight="1" x14ac:dyDescent="0.2">
      <c r="A487" s="162" t="s">
        <v>34</v>
      </c>
      <c r="B487" s="162"/>
      <c r="C487" s="162"/>
      <c r="D487" s="162"/>
      <c r="E487" s="162"/>
    </row>
    <row r="488" spans="1:5" ht="15" customHeight="1" x14ac:dyDescent="0.2">
      <c r="A488" s="161" t="s">
        <v>105</v>
      </c>
      <c r="B488" s="161"/>
      <c r="C488" s="161"/>
      <c r="D488" s="161"/>
      <c r="E488" s="161"/>
    </row>
    <row r="489" spans="1:5" ht="15" customHeight="1" x14ac:dyDescent="0.2">
      <c r="A489" s="161"/>
      <c r="B489" s="161"/>
      <c r="C489" s="161"/>
      <c r="D489" s="161"/>
      <c r="E489" s="161"/>
    </row>
    <row r="490" spans="1:5" ht="15" customHeight="1" x14ac:dyDescent="0.2">
      <c r="A490" s="161"/>
      <c r="B490" s="161"/>
      <c r="C490" s="161"/>
      <c r="D490" s="161"/>
      <c r="E490" s="161"/>
    </row>
    <row r="491" spans="1:5" ht="15" customHeight="1" x14ac:dyDescent="0.2">
      <c r="A491" s="161"/>
      <c r="B491" s="161"/>
      <c r="C491" s="161"/>
      <c r="D491" s="161"/>
      <c r="E491" s="161"/>
    </row>
    <row r="492" spans="1:5" ht="15" customHeight="1" x14ac:dyDescent="0.2">
      <c r="A492" s="161"/>
      <c r="B492" s="161"/>
      <c r="C492" s="161"/>
      <c r="D492" s="161"/>
      <c r="E492" s="161"/>
    </row>
    <row r="493" spans="1:5" ht="15" customHeight="1" x14ac:dyDescent="0.2">
      <c r="A493" s="161"/>
      <c r="B493" s="161"/>
      <c r="C493" s="161"/>
      <c r="D493" s="161"/>
      <c r="E493" s="161"/>
    </row>
    <row r="494" spans="1:5" ht="15" customHeight="1" x14ac:dyDescent="0.2">
      <c r="A494" s="161"/>
      <c r="B494" s="161"/>
      <c r="C494" s="161"/>
      <c r="D494" s="161"/>
      <c r="E494" s="161"/>
    </row>
    <row r="495" spans="1:5" ht="15" customHeight="1" x14ac:dyDescent="0.2">
      <c r="A495" s="161"/>
      <c r="B495" s="161"/>
      <c r="C495" s="161"/>
      <c r="D495" s="161"/>
      <c r="E495" s="161"/>
    </row>
    <row r="496" spans="1:5" ht="15" customHeight="1" x14ac:dyDescent="0.2">
      <c r="A496" s="137"/>
      <c r="B496" s="137"/>
      <c r="C496" s="137"/>
      <c r="D496" s="137"/>
      <c r="E496" s="137"/>
    </row>
    <row r="497" spans="1:5" ht="15" customHeight="1" x14ac:dyDescent="0.25">
      <c r="A497" s="79" t="s">
        <v>1</v>
      </c>
      <c r="B497" s="41"/>
      <c r="C497" s="41"/>
      <c r="D497" s="41"/>
      <c r="E497" s="41"/>
    </row>
    <row r="498" spans="1:5" ht="15" customHeight="1" x14ac:dyDescent="0.2">
      <c r="A498" s="80" t="s">
        <v>61</v>
      </c>
      <c r="E498" t="s">
        <v>62</v>
      </c>
    </row>
    <row r="499" spans="1:5" ht="15" customHeight="1" x14ac:dyDescent="0.25">
      <c r="B499" s="79"/>
      <c r="C499" s="41"/>
      <c r="D499" s="41"/>
      <c r="E499" s="81"/>
    </row>
    <row r="500" spans="1:5" ht="15" customHeight="1" x14ac:dyDescent="0.2">
      <c r="A500" s="130"/>
      <c r="B500" s="130"/>
      <c r="C500" s="82" t="s">
        <v>40</v>
      </c>
      <c r="D500" s="83" t="s">
        <v>41</v>
      </c>
      <c r="E500" s="45" t="s">
        <v>42</v>
      </c>
    </row>
    <row r="501" spans="1:5" ht="15" customHeight="1" x14ac:dyDescent="0.2">
      <c r="A501" s="120"/>
      <c r="B501" s="117"/>
      <c r="C501" s="125"/>
      <c r="D501" s="106" t="s">
        <v>98</v>
      </c>
      <c r="E501" s="50">
        <v>7744</v>
      </c>
    </row>
    <row r="502" spans="1:5" ht="15" customHeight="1" x14ac:dyDescent="0.2">
      <c r="A502" s="120"/>
      <c r="B502" s="117"/>
      <c r="C502" s="52" t="s">
        <v>44</v>
      </c>
      <c r="D502" s="53"/>
      <c r="E502" s="54">
        <f>SUM(E501:E501)</f>
        <v>7744</v>
      </c>
    </row>
    <row r="503" spans="1:5" ht="15" customHeight="1" x14ac:dyDescent="0.2"/>
    <row r="504" spans="1:5" ht="15" customHeight="1" x14ac:dyDescent="0.25">
      <c r="A504" s="38" t="s">
        <v>17</v>
      </c>
      <c r="B504" s="39"/>
      <c r="C504" s="39"/>
      <c r="D504" s="61"/>
      <c r="E504" s="61"/>
    </row>
    <row r="505" spans="1:5" ht="15" customHeight="1" x14ac:dyDescent="0.2">
      <c r="A505" s="40" t="s">
        <v>100</v>
      </c>
      <c r="B505" s="41"/>
      <c r="C505" s="41"/>
      <c r="D505" s="41"/>
      <c r="E505" s="42" t="s">
        <v>101</v>
      </c>
    </row>
    <row r="506" spans="1:5" ht="15" customHeight="1" x14ac:dyDescent="0.2">
      <c r="A506" s="60"/>
      <c r="B506" s="121"/>
      <c r="C506" s="39"/>
      <c r="D506" s="60"/>
      <c r="E506" s="122"/>
    </row>
    <row r="507" spans="1:5" ht="15" customHeight="1" x14ac:dyDescent="0.2">
      <c r="B507" s="130"/>
      <c r="C507" s="45" t="s">
        <v>40</v>
      </c>
      <c r="D507" s="71" t="s">
        <v>57</v>
      </c>
      <c r="E507" s="45" t="s">
        <v>42</v>
      </c>
    </row>
    <row r="508" spans="1:5" ht="15" customHeight="1" x14ac:dyDescent="0.2">
      <c r="B508" s="138"/>
      <c r="C508" s="125">
        <v>3123</v>
      </c>
      <c r="D508" s="118" t="s">
        <v>102</v>
      </c>
      <c r="E508" s="50">
        <v>7744</v>
      </c>
    </row>
    <row r="509" spans="1:5" ht="15" customHeight="1" x14ac:dyDescent="0.2">
      <c r="B509" s="139"/>
      <c r="C509" s="52" t="s">
        <v>44</v>
      </c>
      <c r="D509" s="73"/>
      <c r="E509" s="74">
        <f>SUM(E508:E508)</f>
        <v>7744</v>
      </c>
    </row>
    <row r="510" spans="1:5" ht="15" customHeight="1" x14ac:dyDescent="0.2"/>
    <row r="511" spans="1:5" ht="15" customHeight="1" x14ac:dyDescent="0.2"/>
    <row r="512" spans="1:5" ht="15" customHeight="1" x14ac:dyDescent="0.25">
      <c r="A512" s="36" t="s">
        <v>106</v>
      </c>
    </row>
    <row r="513" spans="1:5" ht="15" customHeight="1" x14ac:dyDescent="0.2">
      <c r="A513" s="162" t="s">
        <v>107</v>
      </c>
      <c r="B513" s="162"/>
      <c r="C513" s="162"/>
      <c r="D513" s="162"/>
      <c r="E513" s="162"/>
    </row>
    <row r="514" spans="1:5" ht="15" customHeight="1" x14ac:dyDescent="0.2">
      <c r="A514" s="162"/>
      <c r="B514" s="162"/>
      <c r="C514" s="162"/>
      <c r="D514" s="162"/>
      <c r="E514" s="162"/>
    </row>
    <row r="515" spans="1:5" ht="15" customHeight="1" x14ac:dyDescent="0.2">
      <c r="A515" s="161" t="s">
        <v>108</v>
      </c>
      <c r="B515" s="161"/>
      <c r="C515" s="161"/>
      <c r="D515" s="161"/>
      <c r="E515" s="161"/>
    </row>
    <row r="516" spans="1:5" ht="15" customHeight="1" x14ac:dyDescent="0.2">
      <c r="A516" s="161"/>
      <c r="B516" s="161"/>
      <c r="C516" s="161"/>
      <c r="D516" s="161"/>
      <c r="E516" s="161"/>
    </row>
    <row r="517" spans="1:5" ht="15" customHeight="1" x14ac:dyDescent="0.2">
      <c r="A517" s="161"/>
      <c r="B517" s="161"/>
      <c r="C517" s="161"/>
      <c r="D517" s="161"/>
      <c r="E517" s="161"/>
    </row>
    <row r="518" spans="1:5" ht="15" customHeight="1" x14ac:dyDescent="0.2">
      <c r="A518" s="161"/>
      <c r="B518" s="161"/>
      <c r="C518" s="161"/>
      <c r="D518" s="161"/>
      <c r="E518" s="161"/>
    </row>
    <row r="519" spans="1:5" ht="15" customHeight="1" x14ac:dyDescent="0.2">
      <c r="A519" s="161"/>
      <c r="B519" s="161"/>
      <c r="C519" s="161"/>
      <c r="D519" s="161"/>
      <c r="E519" s="161"/>
    </row>
    <row r="520" spans="1:5" ht="15" customHeight="1" x14ac:dyDescent="0.2">
      <c r="A520" s="161"/>
      <c r="B520" s="161"/>
      <c r="C520" s="161"/>
      <c r="D520" s="161"/>
      <c r="E520" s="161"/>
    </row>
    <row r="521" spans="1:5" ht="15" customHeight="1" x14ac:dyDescent="0.2">
      <c r="A521" s="137"/>
      <c r="B521" s="137"/>
      <c r="C521" s="137"/>
      <c r="D521" s="137"/>
      <c r="E521" s="137"/>
    </row>
    <row r="522" spans="1:5" ht="15" customHeight="1" x14ac:dyDescent="0.25">
      <c r="A522" s="38" t="s">
        <v>17</v>
      </c>
      <c r="B522" s="39"/>
      <c r="C522" s="39"/>
      <c r="D522" s="39"/>
      <c r="E522" s="39"/>
    </row>
    <row r="523" spans="1:5" ht="15" customHeight="1" x14ac:dyDescent="0.2">
      <c r="A523" s="40" t="s">
        <v>61</v>
      </c>
      <c r="B523" s="39"/>
      <c r="C523" s="39"/>
      <c r="D523" s="39"/>
      <c r="E523" s="59" t="s">
        <v>62</v>
      </c>
    </row>
    <row r="524" spans="1:5" ht="15" customHeight="1" x14ac:dyDescent="0.25">
      <c r="A524" s="60"/>
      <c r="B524" s="38"/>
      <c r="C524" s="39"/>
      <c r="D524" s="39"/>
      <c r="E524" s="44"/>
    </row>
    <row r="525" spans="1:5" ht="15" customHeight="1" x14ac:dyDescent="0.2">
      <c r="A525" s="107"/>
      <c r="B525" s="130"/>
      <c r="C525" s="45" t="s">
        <v>40</v>
      </c>
      <c r="D525" s="71" t="s">
        <v>57</v>
      </c>
      <c r="E525" s="45" t="s">
        <v>42</v>
      </c>
    </row>
    <row r="526" spans="1:5" ht="15" customHeight="1" x14ac:dyDescent="0.2">
      <c r="A526" s="120"/>
      <c r="B526" s="117"/>
      <c r="C526" s="125">
        <v>6409</v>
      </c>
      <c r="D526" s="118" t="s">
        <v>63</v>
      </c>
      <c r="E526" s="50">
        <v>-5582.7</v>
      </c>
    </row>
    <row r="527" spans="1:5" ht="15" customHeight="1" x14ac:dyDescent="0.2">
      <c r="A527" s="65"/>
      <c r="B527" s="140"/>
      <c r="C527" s="52" t="s">
        <v>44</v>
      </c>
      <c r="D527" s="73"/>
      <c r="E527" s="74">
        <f>SUM(E526:E526)</f>
        <v>-5582.7</v>
      </c>
    </row>
    <row r="528" spans="1:5" ht="15" customHeight="1" x14ac:dyDescent="0.2"/>
    <row r="529" spans="1:5" ht="15" customHeight="1" x14ac:dyDescent="0.25">
      <c r="A529" s="38" t="s">
        <v>17</v>
      </c>
      <c r="B529" s="39"/>
      <c r="C529" s="39"/>
      <c r="D529" s="61"/>
      <c r="E529" s="61"/>
    </row>
    <row r="530" spans="1:5" ht="15" customHeight="1" x14ac:dyDescent="0.2">
      <c r="A530" s="40" t="s">
        <v>100</v>
      </c>
      <c r="B530" s="39"/>
      <c r="C530" s="39"/>
      <c r="D530" s="39"/>
      <c r="E530" s="59" t="s">
        <v>101</v>
      </c>
    </row>
    <row r="531" spans="1:5" ht="15" customHeight="1" x14ac:dyDescent="0.2">
      <c r="A531" s="60"/>
      <c r="B531" s="121"/>
      <c r="C531" s="39"/>
      <c r="D531" s="60"/>
      <c r="E531" s="122"/>
    </row>
    <row r="532" spans="1:5" ht="15" customHeight="1" x14ac:dyDescent="0.2">
      <c r="C532" s="45" t="s">
        <v>40</v>
      </c>
      <c r="D532" s="71" t="s">
        <v>57</v>
      </c>
      <c r="E532" s="45" t="s">
        <v>42</v>
      </c>
    </row>
    <row r="533" spans="1:5" ht="15" customHeight="1" x14ac:dyDescent="0.2">
      <c r="C533" s="125">
        <v>3315</v>
      </c>
      <c r="D533" s="118" t="s">
        <v>102</v>
      </c>
      <c r="E533" s="50">
        <f>5272.55+310.15</f>
        <v>5582.7</v>
      </c>
    </row>
    <row r="534" spans="1:5" ht="15" customHeight="1" x14ac:dyDescent="0.2">
      <c r="C534" s="52" t="s">
        <v>44</v>
      </c>
      <c r="D534" s="73"/>
      <c r="E534" s="74">
        <f>SUM(E533:E533)</f>
        <v>5582.7</v>
      </c>
    </row>
    <row r="535" spans="1:5" ht="15" customHeight="1" x14ac:dyDescent="0.2"/>
    <row r="536" spans="1:5" ht="15" customHeight="1" x14ac:dyDescent="0.2"/>
    <row r="537" spans="1:5" ht="15" customHeight="1" x14ac:dyDescent="0.25">
      <c r="A537" s="36" t="s">
        <v>109</v>
      </c>
    </row>
    <row r="538" spans="1:5" ht="15" customHeight="1" x14ac:dyDescent="0.2">
      <c r="A538" s="162" t="s">
        <v>107</v>
      </c>
      <c r="B538" s="162"/>
      <c r="C538" s="162"/>
      <c r="D538" s="162"/>
      <c r="E538" s="162"/>
    </row>
    <row r="539" spans="1:5" ht="15" customHeight="1" x14ac:dyDescent="0.2">
      <c r="A539" s="162"/>
      <c r="B539" s="162"/>
      <c r="C539" s="162"/>
      <c r="D539" s="162"/>
      <c r="E539" s="162"/>
    </row>
    <row r="540" spans="1:5" ht="15" customHeight="1" x14ac:dyDescent="0.2">
      <c r="A540" s="161" t="s">
        <v>110</v>
      </c>
      <c r="B540" s="161"/>
      <c r="C540" s="161"/>
      <c r="D540" s="161"/>
      <c r="E540" s="161"/>
    </row>
    <row r="541" spans="1:5" ht="15" customHeight="1" x14ac:dyDescent="0.2">
      <c r="A541" s="161"/>
      <c r="B541" s="161"/>
      <c r="C541" s="161"/>
      <c r="D541" s="161"/>
      <c r="E541" s="161"/>
    </row>
    <row r="542" spans="1:5" ht="15" customHeight="1" x14ac:dyDescent="0.2">
      <c r="A542" s="161"/>
      <c r="B542" s="161"/>
      <c r="C542" s="161"/>
      <c r="D542" s="161"/>
      <c r="E542" s="161"/>
    </row>
    <row r="543" spans="1:5" ht="15" customHeight="1" x14ac:dyDescent="0.2">
      <c r="A543" s="161"/>
      <c r="B543" s="161"/>
      <c r="C543" s="161"/>
      <c r="D543" s="161"/>
      <c r="E543" s="161"/>
    </row>
    <row r="544" spans="1:5" ht="15" customHeight="1" x14ac:dyDescent="0.2">
      <c r="A544" s="161"/>
      <c r="B544" s="161"/>
      <c r="C544" s="161"/>
      <c r="D544" s="161"/>
      <c r="E544" s="161"/>
    </row>
    <row r="545" spans="1:5" ht="15" customHeight="1" x14ac:dyDescent="0.2">
      <c r="A545" s="161"/>
      <c r="B545" s="161"/>
      <c r="C545" s="161"/>
      <c r="D545" s="161"/>
      <c r="E545" s="161"/>
    </row>
    <row r="546" spans="1:5" ht="15" customHeight="1" x14ac:dyDescent="0.2">
      <c r="A546" s="161"/>
      <c r="B546" s="161"/>
      <c r="C546" s="161"/>
      <c r="D546" s="161"/>
      <c r="E546" s="161"/>
    </row>
    <row r="547" spans="1:5" ht="15" customHeight="1" x14ac:dyDescent="0.2">
      <c r="A547" s="137"/>
      <c r="B547" s="137"/>
      <c r="C547" s="137"/>
      <c r="D547" s="137"/>
      <c r="E547" s="137"/>
    </row>
    <row r="548" spans="1:5" ht="15" customHeight="1" x14ac:dyDescent="0.25">
      <c r="A548" s="38" t="s">
        <v>17</v>
      </c>
      <c r="B548" s="39"/>
      <c r="C548" s="39"/>
      <c r="D548" s="39"/>
      <c r="E548" s="39"/>
    </row>
    <row r="549" spans="1:5" ht="15" customHeight="1" x14ac:dyDescent="0.2">
      <c r="A549" s="40" t="s">
        <v>61</v>
      </c>
      <c r="B549" s="39"/>
      <c r="C549" s="39"/>
      <c r="D549" s="39"/>
      <c r="E549" s="59" t="s">
        <v>62</v>
      </c>
    </row>
    <row r="550" spans="1:5" ht="15" customHeight="1" x14ac:dyDescent="0.25">
      <c r="A550" s="60"/>
      <c r="B550" s="38"/>
      <c r="C550" s="39"/>
      <c r="D550" s="39"/>
      <c r="E550" s="44"/>
    </row>
    <row r="551" spans="1:5" ht="15" customHeight="1" x14ac:dyDescent="0.2">
      <c r="A551" s="107"/>
      <c r="B551" s="130"/>
      <c r="C551" s="45" t="s">
        <v>40</v>
      </c>
      <c r="D551" s="71" t="s">
        <v>57</v>
      </c>
      <c r="E551" s="45" t="s">
        <v>42</v>
      </c>
    </row>
    <row r="552" spans="1:5" ht="15" customHeight="1" x14ac:dyDescent="0.2">
      <c r="A552" s="120"/>
      <c r="B552" s="117"/>
      <c r="C552" s="125">
        <v>6409</v>
      </c>
      <c r="D552" s="118" t="s">
        <v>63</v>
      </c>
      <c r="E552" s="50">
        <v>-19057.5</v>
      </c>
    </row>
    <row r="553" spans="1:5" ht="15" customHeight="1" x14ac:dyDescent="0.2">
      <c r="A553" s="65"/>
      <c r="B553" s="140"/>
      <c r="C553" s="52" t="s">
        <v>44</v>
      </c>
      <c r="D553" s="73"/>
      <c r="E553" s="74">
        <f>SUM(E552:E552)</f>
        <v>-19057.5</v>
      </c>
    </row>
    <row r="554" spans="1:5" ht="15" customHeight="1" x14ac:dyDescent="0.2"/>
    <row r="555" spans="1:5" ht="15" customHeight="1" x14ac:dyDescent="0.25">
      <c r="A555" s="38" t="s">
        <v>17</v>
      </c>
      <c r="B555" s="39"/>
      <c r="C555" s="39"/>
      <c r="D555" s="61"/>
      <c r="E555" s="61"/>
    </row>
    <row r="556" spans="1:5" ht="15" customHeight="1" x14ac:dyDescent="0.2">
      <c r="A556" s="40" t="s">
        <v>100</v>
      </c>
      <c r="B556" s="39"/>
      <c r="C556" s="39"/>
      <c r="D556" s="39"/>
      <c r="E556" s="59" t="s">
        <v>101</v>
      </c>
    </row>
    <row r="557" spans="1:5" ht="15" customHeight="1" x14ac:dyDescent="0.2">
      <c r="A557" s="60"/>
      <c r="B557" s="121"/>
      <c r="C557" s="39"/>
      <c r="D557" s="60"/>
      <c r="E557" s="122"/>
    </row>
    <row r="558" spans="1:5" ht="15" customHeight="1" x14ac:dyDescent="0.2">
      <c r="C558" s="45" t="s">
        <v>40</v>
      </c>
      <c r="D558" s="71" t="s">
        <v>57</v>
      </c>
      <c r="E558" s="45" t="s">
        <v>42</v>
      </c>
    </row>
    <row r="559" spans="1:5" ht="15" customHeight="1" x14ac:dyDescent="0.2">
      <c r="C559" s="125">
        <v>3314</v>
      </c>
      <c r="D559" s="118" t="s">
        <v>102</v>
      </c>
      <c r="E559" s="50">
        <f>17998.75+1058.75</f>
        <v>19057.5</v>
      </c>
    </row>
    <row r="560" spans="1:5" ht="15" customHeight="1" x14ac:dyDescent="0.2">
      <c r="C560" s="52" t="s">
        <v>44</v>
      </c>
      <c r="D560" s="73"/>
      <c r="E560" s="74">
        <f>SUM(E559:E559)</f>
        <v>19057.5</v>
      </c>
    </row>
    <row r="561" spans="1:5" ht="15" customHeight="1" x14ac:dyDescent="0.2"/>
    <row r="562" spans="1:5" ht="15" customHeight="1" x14ac:dyDescent="0.2"/>
    <row r="563" spans="1:5" ht="15" customHeight="1" x14ac:dyDescent="0.25">
      <c r="A563" s="36" t="s">
        <v>111</v>
      </c>
    </row>
    <row r="564" spans="1:5" ht="15" customHeight="1" x14ac:dyDescent="0.2">
      <c r="A564" s="162" t="s">
        <v>107</v>
      </c>
      <c r="B564" s="162"/>
      <c r="C564" s="162"/>
      <c r="D564" s="162"/>
      <c r="E564" s="162"/>
    </row>
    <row r="565" spans="1:5" ht="15" customHeight="1" x14ac:dyDescent="0.2">
      <c r="A565" s="162"/>
      <c r="B565" s="162"/>
      <c r="C565" s="162"/>
      <c r="D565" s="162"/>
      <c r="E565" s="162"/>
    </row>
    <row r="566" spans="1:5" ht="15" customHeight="1" x14ac:dyDescent="0.2">
      <c r="A566" s="161" t="s">
        <v>112</v>
      </c>
      <c r="B566" s="161"/>
      <c r="C566" s="161"/>
      <c r="D566" s="161"/>
      <c r="E566" s="161"/>
    </row>
    <row r="567" spans="1:5" ht="15" customHeight="1" x14ac:dyDescent="0.2">
      <c r="A567" s="161"/>
      <c r="B567" s="161"/>
      <c r="C567" s="161"/>
      <c r="D567" s="161"/>
      <c r="E567" s="161"/>
    </row>
    <row r="568" spans="1:5" ht="15" customHeight="1" x14ac:dyDescent="0.2">
      <c r="A568" s="161"/>
      <c r="B568" s="161"/>
      <c r="C568" s="161"/>
      <c r="D568" s="161"/>
      <c r="E568" s="161"/>
    </row>
    <row r="569" spans="1:5" ht="15" customHeight="1" x14ac:dyDescent="0.2">
      <c r="A569" s="161"/>
      <c r="B569" s="161"/>
      <c r="C569" s="161"/>
      <c r="D569" s="161"/>
      <c r="E569" s="161"/>
    </row>
    <row r="570" spans="1:5" ht="15" customHeight="1" x14ac:dyDescent="0.2">
      <c r="A570" s="161"/>
      <c r="B570" s="161"/>
      <c r="C570" s="161"/>
      <c r="D570" s="161"/>
      <c r="E570" s="161"/>
    </row>
    <row r="571" spans="1:5" ht="15" customHeight="1" x14ac:dyDescent="0.2">
      <c r="A571" s="161"/>
      <c r="B571" s="161"/>
      <c r="C571" s="161"/>
      <c r="D571" s="161"/>
      <c r="E571" s="161"/>
    </row>
    <row r="572" spans="1:5" ht="15" customHeight="1" x14ac:dyDescent="0.2">
      <c r="A572" s="161"/>
      <c r="B572" s="161"/>
      <c r="C572" s="161"/>
      <c r="D572" s="161"/>
      <c r="E572" s="161"/>
    </row>
    <row r="573" spans="1:5" ht="15" customHeight="1" x14ac:dyDescent="0.2">
      <c r="A573" s="137"/>
      <c r="B573" s="137"/>
      <c r="C573" s="137"/>
      <c r="D573" s="137"/>
      <c r="E573" s="137"/>
    </row>
    <row r="574" spans="1:5" ht="15" customHeight="1" x14ac:dyDescent="0.25">
      <c r="A574" s="38" t="s">
        <v>17</v>
      </c>
      <c r="B574" s="39"/>
      <c r="C574" s="39"/>
      <c r="D574" s="39"/>
      <c r="E574" s="39"/>
    </row>
    <row r="575" spans="1:5" ht="15" customHeight="1" x14ac:dyDescent="0.2">
      <c r="A575" s="40" t="s">
        <v>61</v>
      </c>
      <c r="B575" s="39"/>
      <c r="C575" s="39"/>
      <c r="D575" s="39"/>
      <c r="E575" s="59" t="s">
        <v>62</v>
      </c>
    </row>
    <row r="576" spans="1:5" ht="15" customHeight="1" x14ac:dyDescent="0.25">
      <c r="A576" s="60"/>
      <c r="B576" s="38"/>
      <c r="C576" s="39"/>
      <c r="D576" s="39"/>
      <c r="E576" s="44"/>
    </row>
    <row r="577" spans="1:5" ht="15" customHeight="1" x14ac:dyDescent="0.2">
      <c r="A577" s="107"/>
      <c r="B577" s="130"/>
      <c r="C577" s="45" t="s">
        <v>40</v>
      </c>
      <c r="D577" s="71" t="s">
        <v>57</v>
      </c>
      <c r="E577" s="45" t="s">
        <v>42</v>
      </c>
    </row>
    <row r="578" spans="1:5" ht="15" customHeight="1" x14ac:dyDescent="0.2">
      <c r="A578" s="120"/>
      <c r="B578" s="117"/>
      <c r="C578" s="125">
        <v>6409</v>
      </c>
      <c r="D578" s="118" t="s">
        <v>63</v>
      </c>
      <c r="E578" s="50">
        <v>-284076.09999999998</v>
      </c>
    </row>
    <row r="579" spans="1:5" ht="15" customHeight="1" x14ac:dyDescent="0.2">
      <c r="A579" s="65"/>
      <c r="B579" s="140"/>
      <c r="C579" s="52" t="s">
        <v>44</v>
      </c>
      <c r="D579" s="73"/>
      <c r="E579" s="74">
        <f>SUM(E578:E578)</f>
        <v>-284076.09999999998</v>
      </c>
    </row>
    <row r="580" spans="1:5" ht="15" customHeight="1" x14ac:dyDescent="0.2"/>
    <row r="581" spans="1:5" ht="15" customHeight="1" x14ac:dyDescent="0.25">
      <c r="A581" s="38" t="s">
        <v>17</v>
      </c>
      <c r="B581" s="39"/>
      <c r="C581" s="39"/>
      <c r="D581" s="61"/>
      <c r="E581" s="61"/>
    </row>
    <row r="582" spans="1:5" ht="15" customHeight="1" x14ac:dyDescent="0.2">
      <c r="A582" s="40" t="s">
        <v>100</v>
      </c>
      <c r="B582" s="39"/>
      <c r="C582" s="39"/>
      <c r="D582" s="39"/>
      <c r="E582" s="59" t="s">
        <v>101</v>
      </c>
    </row>
    <row r="583" spans="1:5" ht="15" customHeight="1" x14ac:dyDescent="0.2">
      <c r="A583" s="60"/>
      <c r="B583" s="121"/>
      <c r="C583" s="39"/>
      <c r="D583" s="60"/>
      <c r="E583" s="122"/>
    </row>
    <row r="584" spans="1:5" ht="15" customHeight="1" x14ac:dyDescent="0.2">
      <c r="C584" s="45" t="s">
        <v>40</v>
      </c>
      <c r="D584" s="71" t="s">
        <v>57</v>
      </c>
      <c r="E584" s="45" t="s">
        <v>42</v>
      </c>
    </row>
    <row r="585" spans="1:5" ht="15" customHeight="1" x14ac:dyDescent="0.2">
      <c r="C585" s="125">
        <v>3315</v>
      </c>
      <c r="D585" s="118" t="s">
        <v>102</v>
      </c>
      <c r="E585" s="50">
        <v>284076.09999999998</v>
      </c>
    </row>
    <row r="586" spans="1:5" ht="15" customHeight="1" x14ac:dyDescent="0.2">
      <c r="C586" s="52" t="s">
        <v>44</v>
      </c>
      <c r="D586" s="73"/>
      <c r="E586" s="74">
        <f>SUM(E585:E585)</f>
        <v>284076.09999999998</v>
      </c>
    </row>
    <row r="587" spans="1:5" ht="15" customHeight="1" x14ac:dyDescent="0.25">
      <c r="A587" s="36"/>
    </row>
    <row r="588" spans="1:5" ht="15" customHeight="1" x14ac:dyDescent="0.25">
      <c r="A588" s="36"/>
    </row>
    <row r="589" spans="1:5" ht="15" customHeight="1" x14ac:dyDescent="0.25">
      <c r="A589" s="36" t="s">
        <v>113</v>
      </c>
    </row>
    <row r="590" spans="1:5" ht="15" customHeight="1" x14ac:dyDescent="0.2">
      <c r="A590" s="162" t="s">
        <v>107</v>
      </c>
      <c r="B590" s="162"/>
      <c r="C590" s="162"/>
      <c r="D590" s="162"/>
      <c r="E590" s="162"/>
    </row>
    <row r="591" spans="1:5" ht="15" customHeight="1" x14ac:dyDescent="0.2">
      <c r="A591" s="162"/>
      <c r="B591" s="162"/>
      <c r="C591" s="162"/>
      <c r="D591" s="162"/>
      <c r="E591" s="162"/>
    </row>
    <row r="592" spans="1:5" ht="15" customHeight="1" x14ac:dyDescent="0.2">
      <c r="A592" s="161" t="s">
        <v>114</v>
      </c>
      <c r="B592" s="161"/>
      <c r="C592" s="161"/>
      <c r="D592" s="161"/>
      <c r="E592" s="161"/>
    </row>
    <row r="593" spans="1:5" ht="15" customHeight="1" x14ac:dyDescent="0.2">
      <c r="A593" s="161"/>
      <c r="B593" s="161"/>
      <c r="C593" s="161"/>
      <c r="D593" s="161"/>
      <c r="E593" s="161"/>
    </row>
    <row r="594" spans="1:5" ht="15" customHeight="1" x14ac:dyDescent="0.2">
      <c r="A594" s="161"/>
      <c r="B594" s="161"/>
      <c r="C594" s="161"/>
      <c r="D594" s="161"/>
      <c r="E594" s="161"/>
    </row>
    <row r="595" spans="1:5" ht="15" customHeight="1" x14ac:dyDescent="0.2">
      <c r="A595" s="161"/>
      <c r="B595" s="161"/>
      <c r="C595" s="161"/>
      <c r="D595" s="161"/>
      <c r="E595" s="161"/>
    </row>
    <row r="596" spans="1:5" ht="15" customHeight="1" x14ac:dyDescent="0.2">
      <c r="A596" s="161"/>
      <c r="B596" s="161"/>
      <c r="C596" s="161"/>
      <c r="D596" s="161"/>
      <c r="E596" s="161"/>
    </row>
    <row r="597" spans="1:5" ht="15" customHeight="1" x14ac:dyDescent="0.2">
      <c r="A597" s="161"/>
      <c r="B597" s="161"/>
      <c r="C597" s="161"/>
      <c r="D597" s="161"/>
      <c r="E597" s="161"/>
    </row>
    <row r="598" spans="1:5" ht="15" customHeight="1" x14ac:dyDescent="0.2">
      <c r="A598" s="161"/>
      <c r="B598" s="161"/>
      <c r="C598" s="161"/>
      <c r="D598" s="161"/>
      <c r="E598" s="161"/>
    </row>
    <row r="599" spans="1:5" ht="15" customHeight="1" x14ac:dyDescent="0.2">
      <c r="A599" s="137"/>
      <c r="B599" s="137"/>
      <c r="C599" s="137"/>
      <c r="D599" s="137"/>
      <c r="E599" s="137"/>
    </row>
    <row r="600" spans="1:5" ht="15" customHeight="1" x14ac:dyDescent="0.25">
      <c r="A600" s="38" t="s">
        <v>17</v>
      </c>
      <c r="B600" s="39"/>
      <c r="C600" s="39"/>
      <c r="D600" s="39"/>
      <c r="E600" s="39"/>
    </row>
    <row r="601" spans="1:5" ht="15" customHeight="1" x14ac:dyDescent="0.2">
      <c r="A601" s="40" t="s">
        <v>61</v>
      </c>
      <c r="B601" s="39"/>
      <c r="C601" s="39"/>
      <c r="D601" s="39"/>
      <c r="E601" s="59" t="s">
        <v>62</v>
      </c>
    </row>
    <row r="602" spans="1:5" ht="15" customHeight="1" x14ac:dyDescent="0.25">
      <c r="A602" s="60"/>
      <c r="B602" s="38"/>
      <c r="C602" s="39"/>
      <c r="D602" s="39"/>
      <c r="E602" s="44"/>
    </row>
    <row r="603" spans="1:5" ht="15" customHeight="1" x14ac:dyDescent="0.2">
      <c r="A603" s="107"/>
      <c r="B603" s="130"/>
      <c r="C603" s="45" t="s">
        <v>40</v>
      </c>
      <c r="D603" s="71" t="s">
        <v>57</v>
      </c>
      <c r="E603" s="45" t="s">
        <v>42</v>
      </c>
    </row>
    <row r="604" spans="1:5" ht="15" customHeight="1" x14ac:dyDescent="0.2">
      <c r="A604" s="120"/>
      <c r="B604" s="117"/>
      <c r="C604" s="125">
        <v>6409</v>
      </c>
      <c r="D604" s="118" t="s">
        <v>63</v>
      </c>
      <c r="E604" s="50">
        <v>-4408287.62</v>
      </c>
    </row>
    <row r="605" spans="1:5" ht="15" customHeight="1" x14ac:dyDescent="0.2">
      <c r="A605" s="65"/>
      <c r="B605" s="140"/>
      <c r="C605" s="52" t="s">
        <v>44</v>
      </c>
      <c r="D605" s="73"/>
      <c r="E605" s="74">
        <f>SUM(E604:E604)</f>
        <v>-4408287.62</v>
      </c>
    </row>
    <row r="606" spans="1:5" ht="15" customHeight="1" x14ac:dyDescent="0.2"/>
    <row r="607" spans="1:5" ht="15" customHeight="1" x14ac:dyDescent="0.25">
      <c r="A607" s="38" t="s">
        <v>17</v>
      </c>
      <c r="B607" s="39"/>
      <c r="C607" s="39"/>
      <c r="D607" s="61"/>
      <c r="E607" s="61"/>
    </row>
    <row r="608" spans="1:5" ht="15" customHeight="1" x14ac:dyDescent="0.2">
      <c r="A608" s="40" t="s">
        <v>100</v>
      </c>
      <c r="B608" s="39"/>
      <c r="C608" s="39"/>
      <c r="D608" s="39"/>
      <c r="E608" s="59" t="s">
        <v>101</v>
      </c>
    </row>
    <row r="609" spans="1:5" ht="15" customHeight="1" x14ac:dyDescent="0.2">
      <c r="A609" s="60"/>
      <c r="B609" s="121"/>
      <c r="C609" s="39"/>
      <c r="D609" s="60"/>
      <c r="E609" s="122"/>
    </row>
    <row r="610" spans="1:5" ht="15" customHeight="1" x14ac:dyDescent="0.2">
      <c r="C610" s="45" t="s">
        <v>40</v>
      </c>
      <c r="D610" s="71" t="s">
        <v>57</v>
      </c>
      <c r="E610" s="45" t="s">
        <v>42</v>
      </c>
    </row>
    <row r="611" spans="1:5" ht="15" customHeight="1" x14ac:dyDescent="0.2">
      <c r="C611" s="125">
        <v>3314</v>
      </c>
      <c r="D611" s="118" t="s">
        <v>102</v>
      </c>
      <c r="E611" s="50">
        <v>4408287.62</v>
      </c>
    </row>
    <row r="612" spans="1:5" ht="15" customHeight="1" x14ac:dyDescent="0.2">
      <c r="C612" s="52" t="s">
        <v>44</v>
      </c>
      <c r="D612" s="73"/>
      <c r="E612" s="74">
        <f>SUM(E611:E611)</f>
        <v>4408287.62</v>
      </c>
    </row>
    <row r="613" spans="1:5" ht="15" customHeight="1" x14ac:dyDescent="0.25">
      <c r="A613" s="36"/>
    </row>
    <row r="614" spans="1:5" ht="15" customHeight="1" x14ac:dyDescent="0.25">
      <c r="A614" s="36"/>
    </row>
    <row r="615" spans="1:5" ht="15" customHeight="1" x14ac:dyDescent="0.25">
      <c r="A615" s="36" t="s">
        <v>115</v>
      </c>
    </row>
    <row r="616" spans="1:5" ht="15" customHeight="1" x14ac:dyDescent="0.2">
      <c r="A616" s="162" t="s">
        <v>116</v>
      </c>
      <c r="B616" s="162"/>
      <c r="C616" s="162"/>
      <c r="D616" s="162"/>
      <c r="E616" s="162"/>
    </row>
    <row r="617" spans="1:5" ht="15" customHeight="1" x14ac:dyDescent="0.2">
      <c r="A617" s="162"/>
      <c r="B617" s="162"/>
      <c r="C617" s="162"/>
      <c r="D617" s="162"/>
      <c r="E617" s="162"/>
    </row>
    <row r="618" spans="1:5" ht="15" customHeight="1" x14ac:dyDescent="0.2">
      <c r="A618" s="161" t="s">
        <v>117</v>
      </c>
      <c r="B618" s="161"/>
      <c r="C618" s="161"/>
      <c r="D618" s="161"/>
      <c r="E618" s="161"/>
    </row>
    <row r="619" spans="1:5" ht="15" customHeight="1" x14ac:dyDescent="0.2">
      <c r="A619" s="161"/>
      <c r="B619" s="161"/>
      <c r="C619" s="161"/>
      <c r="D619" s="161"/>
      <c r="E619" s="161"/>
    </row>
    <row r="620" spans="1:5" ht="15" customHeight="1" x14ac:dyDescent="0.2">
      <c r="A620" s="161"/>
      <c r="B620" s="161"/>
      <c r="C620" s="161"/>
      <c r="D620" s="161"/>
      <c r="E620" s="161"/>
    </row>
    <row r="621" spans="1:5" ht="15" customHeight="1" x14ac:dyDescent="0.2">
      <c r="A621" s="161"/>
      <c r="B621" s="161"/>
      <c r="C621" s="161"/>
      <c r="D621" s="161"/>
      <c r="E621" s="161"/>
    </row>
    <row r="622" spans="1:5" ht="15" customHeight="1" x14ac:dyDescent="0.2">
      <c r="A622" s="161"/>
      <c r="B622" s="161"/>
      <c r="C622" s="161"/>
      <c r="D622" s="161"/>
      <c r="E622" s="161"/>
    </row>
    <row r="623" spans="1:5" ht="15" customHeight="1" x14ac:dyDescent="0.2">
      <c r="A623" s="161"/>
      <c r="B623" s="161"/>
      <c r="C623" s="161"/>
      <c r="D623" s="161"/>
      <c r="E623" s="161"/>
    </row>
    <row r="624" spans="1:5" ht="15" customHeight="1" x14ac:dyDescent="0.2">
      <c r="A624" s="161"/>
      <c r="B624" s="161"/>
      <c r="C624" s="161"/>
      <c r="D624" s="161"/>
      <c r="E624" s="161"/>
    </row>
    <row r="625" spans="1:5" ht="15" customHeight="1" x14ac:dyDescent="0.2">
      <c r="A625" s="137"/>
      <c r="B625" s="137"/>
      <c r="C625" s="137"/>
      <c r="D625" s="137"/>
      <c r="E625" s="137"/>
    </row>
    <row r="626" spans="1:5" ht="15" customHeight="1" x14ac:dyDescent="0.25">
      <c r="A626" s="38" t="s">
        <v>17</v>
      </c>
      <c r="B626" s="39"/>
      <c r="C626" s="39"/>
      <c r="D626" s="39"/>
      <c r="E626" s="39"/>
    </row>
    <row r="627" spans="1:5" ht="15" customHeight="1" x14ac:dyDescent="0.2">
      <c r="A627" s="40" t="s">
        <v>61</v>
      </c>
      <c r="B627" s="39"/>
      <c r="C627" s="39"/>
      <c r="D627" s="39"/>
      <c r="E627" s="59" t="s">
        <v>62</v>
      </c>
    </row>
    <row r="628" spans="1:5" ht="15" customHeight="1" x14ac:dyDescent="0.25">
      <c r="A628" s="60"/>
      <c r="B628" s="38"/>
      <c r="C628" s="39"/>
      <c r="D628" s="39"/>
      <c r="E628" s="44"/>
    </row>
    <row r="629" spans="1:5" ht="15" customHeight="1" x14ac:dyDescent="0.2">
      <c r="A629" s="107"/>
      <c r="B629" s="130"/>
      <c r="C629" s="45" t="s">
        <v>40</v>
      </c>
      <c r="D629" s="71" t="s">
        <v>57</v>
      </c>
      <c r="E629" s="45" t="s">
        <v>42</v>
      </c>
    </row>
    <row r="630" spans="1:5" ht="15" customHeight="1" x14ac:dyDescent="0.2">
      <c r="A630" s="120"/>
      <c r="B630" s="117"/>
      <c r="C630" s="125">
        <v>6409</v>
      </c>
      <c r="D630" s="118" t="s">
        <v>63</v>
      </c>
      <c r="E630" s="50">
        <v>-583200</v>
      </c>
    </row>
    <row r="631" spans="1:5" ht="15" customHeight="1" x14ac:dyDescent="0.2">
      <c r="A631" s="65"/>
      <c r="B631" s="140"/>
      <c r="C631" s="52" t="s">
        <v>44</v>
      </c>
      <c r="D631" s="73"/>
      <c r="E631" s="74">
        <f>SUM(E630:E630)</f>
        <v>-583200</v>
      </c>
    </row>
    <row r="632" spans="1:5" ht="15" customHeight="1" x14ac:dyDescent="0.2"/>
    <row r="633" spans="1:5" ht="15" customHeight="1" x14ac:dyDescent="0.25">
      <c r="A633" s="38" t="s">
        <v>17</v>
      </c>
      <c r="B633" s="39"/>
      <c r="C633" s="39"/>
      <c r="D633" s="61"/>
      <c r="E633" s="61"/>
    </row>
    <row r="634" spans="1:5" ht="15" customHeight="1" x14ac:dyDescent="0.2">
      <c r="A634" s="40" t="s">
        <v>118</v>
      </c>
      <c r="B634" s="39"/>
      <c r="C634" s="39"/>
      <c r="D634" s="39"/>
      <c r="E634" s="59" t="s">
        <v>119</v>
      </c>
    </row>
    <row r="635" spans="1:5" ht="15" customHeight="1" x14ac:dyDescent="0.2">
      <c r="A635" s="60"/>
      <c r="B635" s="121"/>
      <c r="C635" s="39"/>
      <c r="D635" s="60"/>
      <c r="E635" s="122"/>
    </row>
    <row r="636" spans="1:5" ht="15" customHeight="1" x14ac:dyDescent="0.2">
      <c r="C636" s="45" t="s">
        <v>40</v>
      </c>
      <c r="D636" s="71" t="s">
        <v>57</v>
      </c>
      <c r="E636" s="45" t="s">
        <v>42</v>
      </c>
    </row>
    <row r="637" spans="1:5" ht="15" customHeight="1" x14ac:dyDescent="0.2">
      <c r="C637" s="125">
        <v>6172</v>
      </c>
      <c r="D637" s="69" t="s">
        <v>120</v>
      </c>
      <c r="E637" s="50">
        <v>583200</v>
      </c>
    </row>
    <row r="638" spans="1:5" ht="15" customHeight="1" x14ac:dyDescent="0.2">
      <c r="C638" s="52" t="s">
        <v>44</v>
      </c>
      <c r="D638" s="73"/>
      <c r="E638" s="74">
        <f>SUM(E637:E637)</f>
        <v>583200</v>
      </c>
    </row>
    <row r="639" spans="1:5" ht="15" customHeight="1" x14ac:dyDescent="0.2"/>
    <row r="640" spans="1:5" ht="15" customHeight="1" x14ac:dyDescent="0.2"/>
    <row r="641" spans="1:5" ht="15" customHeight="1" x14ac:dyDescent="0.25">
      <c r="A641" s="36" t="s">
        <v>121</v>
      </c>
    </row>
    <row r="642" spans="1:5" ht="15" customHeight="1" x14ac:dyDescent="0.2">
      <c r="A642" s="164" t="s">
        <v>122</v>
      </c>
      <c r="B642" s="164"/>
      <c r="C642" s="164"/>
      <c r="D642" s="164"/>
      <c r="E642" s="164"/>
    </row>
    <row r="643" spans="1:5" ht="15" customHeight="1" x14ac:dyDescent="0.2">
      <c r="A643" s="164"/>
      <c r="B643" s="164"/>
      <c r="C643" s="164"/>
      <c r="D643" s="164"/>
      <c r="E643" s="164"/>
    </row>
    <row r="644" spans="1:5" ht="15" customHeight="1" x14ac:dyDescent="0.2">
      <c r="A644" s="161" t="s">
        <v>123</v>
      </c>
      <c r="B644" s="161"/>
      <c r="C644" s="161"/>
      <c r="D644" s="161"/>
      <c r="E644" s="161"/>
    </row>
    <row r="645" spans="1:5" ht="15" customHeight="1" x14ac:dyDescent="0.2">
      <c r="A645" s="161"/>
      <c r="B645" s="161"/>
      <c r="C645" s="161"/>
      <c r="D645" s="161"/>
      <c r="E645" s="161"/>
    </row>
    <row r="646" spans="1:5" ht="15" customHeight="1" x14ac:dyDescent="0.2">
      <c r="A646" s="161"/>
      <c r="B646" s="161"/>
      <c r="C646" s="161"/>
      <c r="D646" s="161"/>
      <c r="E646" s="161"/>
    </row>
    <row r="647" spans="1:5" ht="15" customHeight="1" x14ac:dyDescent="0.2">
      <c r="A647" s="161"/>
      <c r="B647" s="161"/>
      <c r="C647" s="161"/>
      <c r="D647" s="161"/>
      <c r="E647" s="161"/>
    </row>
    <row r="648" spans="1:5" ht="15" customHeight="1" x14ac:dyDescent="0.2">
      <c r="A648" s="161"/>
      <c r="B648" s="161"/>
      <c r="C648" s="161"/>
      <c r="D648" s="161"/>
      <c r="E648" s="161"/>
    </row>
    <row r="649" spans="1:5" ht="15" customHeight="1" x14ac:dyDescent="0.2">
      <c r="A649" s="161"/>
      <c r="B649" s="161"/>
      <c r="C649" s="161"/>
      <c r="D649" s="161"/>
      <c r="E649" s="161"/>
    </row>
    <row r="650" spans="1:5" ht="15" customHeight="1" x14ac:dyDescent="0.2">
      <c r="A650" s="161"/>
      <c r="B650" s="161"/>
      <c r="C650" s="161"/>
      <c r="D650" s="161"/>
      <c r="E650" s="161"/>
    </row>
    <row r="651" spans="1:5" ht="15" customHeight="1" x14ac:dyDescent="0.2">
      <c r="A651" s="161"/>
      <c r="B651" s="161"/>
      <c r="C651" s="161"/>
      <c r="D651" s="161"/>
      <c r="E651" s="161"/>
    </row>
    <row r="652" spans="1:5" ht="15" customHeight="1" x14ac:dyDescent="0.2">
      <c r="A652" s="61"/>
      <c r="B652" s="141"/>
      <c r="C652" s="61"/>
      <c r="D652" s="61"/>
      <c r="E652" s="61"/>
    </row>
    <row r="653" spans="1:5" ht="15" customHeight="1" x14ac:dyDescent="0.25">
      <c r="A653" s="79" t="s">
        <v>17</v>
      </c>
      <c r="B653" s="41"/>
      <c r="C653" s="41"/>
      <c r="D653" s="41"/>
      <c r="E653" s="41"/>
    </row>
    <row r="654" spans="1:5" ht="15" customHeight="1" x14ac:dyDescent="0.2">
      <c r="A654" s="80" t="s">
        <v>61</v>
      </c>
      <c r="B654" s="41"/>
      <c r="C654" s="41"/>
      <c r="D654" s="41"/>
      <c r="E654" s="42" t="s">
        <v>62</v>
      </c>
    </row>
    <row r="655" spans="1:5" ht="15" customHeight="1" x14ac:dyDescent="0.25">
      <c r="A655" s="79"/>
      <c r="B655" s="61"/>
      <c r="C655" s="41"/>
      <c r="D655" s="41"/>
      <c r="E655" s="81"/>
    </row>
    <row r="656" spans="1:5" ht="15" customHeight="1" x14ac:dyDescent="0.2">
      <c r="A656" s="130"/>
      <c r="B656" s="130"/>
      <c r="C656" s="82" t="s">
        <v>40</v>
      </c>
      <c r="D656" s="71" t="s">
        <v>57</v>
      </c>
      <c r="E656" s="70" t="s">
        <v>42</v>
      </c>
    </row>
    <row r="657" spans="1:5" ht="15" customHeight="1" x14ac:dyDescent="0.2">
      <c r="A657" s="131"/>
      <c r="B657" s="124"/>
      <c r="C657" s="142">
        <v>6409</v>
      </c>
      <c r="D657" s="106" t="s">
        <v>66</v>
      </c>
      <c r="E657" s="143">
        <v>-1920000</v>
      </c>
    </row>
    <row r="658" spans="1:5" ht="15" customHeight="1" x14ac:dyDescent="0.2">
      <c r="A658" s="132"/>
      <c r="B658" s="144"/>
      <c r="C658" s="88" t="s">
        <v>44</v>
      </c>
      <c r="D658" s="89"/>
      <c r="E658" s="90">
        <f>E657</f>
        <v>-1920000</v>
      </c>
    </row>
    <row r="659" spans="1:5" ht="15" customHeight="1" x14ac:dyDescent="0.2">
      <c r="A659" s="61"/>
      <c r="B659" s="141"/>
      <c r="C659" s="61"/>
      <c r="D659" s="61"/>
      <c r="E659" s="61"/>
    </row>
    <row r="660" spans="1:5" ht="15" customHeight="1" x14ac:dyDescent="0.25">
      <c r="A660" s="79" t="s">
        <v>17</v>
      </c>
      <c r="B660" s="145"/>
      <c r="C660" s="41"/>
      <c r="D660" s="41"/>
      <c r="E660" s="41"/>
    </row>
    <row r="661" spans="1:5" ht="15" customHeight="1" x14ac:dyDescent="0.2">
      <c r="A661" s="40" t="s">
        <v>72</v>
      </c>
      <c r="B661" s="39"/>
      <c r="C661" s="39"/>
      <c r="D661" s="39"/>
      <c r="E661" s="59" t="s">
        <v>124</v>
      </c>
    </row>
    <row r="662" spans="1:5" ht="15" customHeight="1" x14ac:dyDescent="0.2">
      <c r="A662" s="61"/>
      <c r="B662" s="146"/>
      <c r="C662" s="41"/>
      <c r="D662" s="61"/>
      <c r="E662" s="99"/>
    </row>
    <row r="663" spans="1:5" ht="15" customHeight="1" x14ac:dyDescent="0.2">
      <c r="B663" s="107"/>
      <c r="C663" s="82" t="s">
        <v>40</v>
      </c>
      <c r="D663" s="91" t="s">
        <v>57</v>
      </c>
      <c r="E663" s="82" t="s">
        <v>42</v>
      </c>
    </row>
    <row r="664" spans="1:5" ht="15" customHeight="1" x14ac:dyDescent="0.2">
      <c r="B664" s="147"/>
      <c r="C664" s="105">
        <v>3299</v>
      </c>
      <c r="D664" s="118" t="s">
        <v>66</v>
      </c>
      <c r="E664" s="77">
        <v>1500000</v>
      </c>
    </row>
    <row r="665" spans="1:5" ht="15" customHeight="1" x14ac:dyDescent="0.2">
      <c r="B665" s="147"/>
      <c r="C665" s="105">
        <v>3636</v>
      </c>
      <c r="D665" s="118" t="s">
        <v>66</v>
      </c>
      <c r="E665" s="77">
        <v>120000</v>
      </c>
    </row>
    <row r="666" spans="1:5" ht="15" customHeight="1" x14ac:dyDescent="0.2">
      <c r="B666" s="147"/>
      <c r="C666" s="105">
        <v>3636</v>
      </c>
      <c r="D666" s="69" t="s">
        <v>52</v>
      </c>
      <c r="E666" s="77">
        <v>300000</v>
      </c>
    </row>
    <row r="667" spans="1:5" ht="15" customHeight="1" x14ac:dyDescent="0.2">
      <c r="B667" s="140"/>
      <c r="C667" s="88" t="s">
        <v>44</v>
      </c>
      <c r="D667" s="103"/>
      <c r="E667" s="104">
        <f>SUM(E664:E666)</f>
        <v>1920000</v>
      </c>
    </row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5">
      <c r="A677" s="36" t="s">
        <v>125</v>
      </c>
    </row>
    <row r="678" spans="1:5" ht="15" customHeight="1" x14ac:dyDescent="0.2">
      <c r="A678" s="164" t="s">
        <v>126</v>
      </c>
      <c r="B678" s="164"/>
      <c r="C678" s="164"/>
      <c r="D678" s="164"/>
      <c r="E678" s="164"/>
    </row>
    <row r="679" spans="1:5" ht="15" customHeight="1" x14ac:dyDescent="0.2">
      <c r="A679" s="164"/>
      <c r="B679" s="164"/>
      <c r="C679" s="164"/>
      <c r="D679" s="164"/>
      <c r="E679" s="164"/>
    </row>
    <row r="680" spans="1:5" ht="15" customHeight="1" x14ac:dyDescent="0.2">
      <c r="A680" s="161" t="s">
        <v>127</v>
      </c>
      <c r="B680" s="161"/>
      <c r="C680" s="161"/>
      <c r="D680" s="161"/>
      <c r="E680" s="161"/>
    </row>
    <row r="681" spans="1:5" ht="15" customHeight="1" x14ac:dyDescent="0.2">
      <c r="A681" s="161"/>
      <c r="B681" s="161"/>
      <c r="C681" s="161"/>
      <c r="D681" s="161"/>
      <c r="E681" s="161"/>
    </row>
    <row r="682" spans="1:5" ht="15" customHeight="1" x14ac:dyDescent="0.2">
      <c r="A682" s="161"/>
      <c r="B682" s="161"/>
      <c r="C682" s="161"/>
      <c r="D682" s="161"/>
      <c r="E682" s="161"/>
    </row>
    <row r="683" spans="1:5" ht="15" customHeight="1" x14ac:dyDescent="0.2">
      <c r="A683" s="161"/>
      <c r="B683" s="161"/>
      <c r="C683" s="161"/>
      <c r="D683" s="161"/>
      <c r="E683" s="161"/>
    </row>
    <row r="684" spans="1:5" ht="15" customHeight="1" x14ac:dyDescent="0.2">
      <c r="A684" s="161"/>
      <c r="B684" s="161"/>
      <c r="C684" s="161"/>
      <c r="D684" s="161"/>
      <c r="E684" s="161"/>
    </row>
    <row r="685" spans="1:5" ht="15" customHeight="1" x14ac:dyDescent="0.2">
      <c r="A685" s="161"/>
      <c r="B685" s="161"/>
      <c r="C685" s="161"/>
      <c r="D685" s="161"/>
      <c r="E685" s="161"/>
    </row>
    <row r="686" spans="1:5" ht="15" customHeight="1" x14ac:dyDescent="0.2">
      <c r="A686" s="161"/>
      <c r="B686" s="161"/>
      <c r="C686" s="161"/>
      <c r="D686" s="161"/>
      <c r="E686" s="161"/>
    </row>
    <row r="687" spans="1:5" ht="15" customHeight="1" x14ac:dyDescent="0.2">
      <c r="A687" s="137"/>
      <c r="B687" s="137"/>
      <c r="C687" s="137"/>
      <c r="D687" s="137"/>
      <c r="E687" s="137"/>
    </row>
    <row r="688" spans="1:5" ht="15" customHeight="1" x14ac:dyDescent="0.25">
      <c r="A688" s="79" t="s">
        <v>17</v>
      </c>
      <c r="B688" s="41"/>
      <c r="C688" s="41"/>
      <c r="D688" s="41"/>
      <c r="E688" s="41"/>
    </row>
    <row r="689" spans="1:5" ht="15" customHeight="1" x14ac:dyDescent="0.2">
      <c r="A689" s="80" t="s">
        <v>61</v>
      </c>
      <c r="B689" s="41"/>
      <c r="C689" s="41"/>
      <c r="D689" s="41"/>
      <c r="E689" s="42" t="s">
        <v>62</v>
      </c>
    </row>
    <row r="690" spans="1:5" ht="15" customHeight="1" x14ac:dyDescent="0.25">
      <c r="A690" s="79"/>
      <c r="B690" s="61"/>
      <c r="C690" s="41"/>
      <c r="D690" s="41"/>
      <c r="E690" s="81"/>
    </row>
    <row r="691" spans="1:5" ht="15" customHeight="1" x14ac:dyDescent="0.2">
      <c r="A691" s="130"/>
      <c r="B691" s="130"/>
      <c r="C691" s="82" t="s">
        <v>40</v>
      </c>
      <c r="D691" s="71" t="s">
        <v>57</v>
      </c>
      <c r="E691" s="70" t="s">
        <v>42</v>
      </c>
    </row>
    <row r="692" spans="1:5" ht="15" customHeight="1" x14ac:dyDescent="0.2">
      <c r="A692" s="131"/>
      <c r="B692" s="124"/>
      <c r="C692" s="142">
        <v>6409</v>
      </c>
      <c r="D692" s="118" t="s">
        <v>66</v>
      </c>
      <c r="E692" s="143">
        <v>-49000</v>
      </c>
    </row>
    <row r="693" spans="1:5" ht="15" customHeight="1" x14ac:dyDescent="0.2">
      <c r="A693" s="132"/>
      <c r="B693" s="144"/>
      <c r="C693" s="88" t="s">
        <v>44</v>
      </c>
      <c r="D693" s="89"/>
      <c r="E693" s="90">
        <f>E692</f>
        <v>-49000</v>
      </c>
    </row>
    <row r="694" spans="1:5" ht="15" customHeight="1" x14ac:dyDescent="0.2"/>
    <row r="695" spans="1:5" ht="15" customHeight="1" x14ac:dyDescent="0.25">
      <c r="A695" s="79" t="s">
        <v>17</v>
      </c>
      <c r="B695" s="41"/>
      <c r="C695" s="41"/>
      <c r="D695" s="41"/>
      <c r="E695" s="61"/>
    </row>
    <row r="696" spans="1:5" ht="15" customHeight="1" x14ac:dyDescent="0.2">
      <c r="A696" s="40" t="s">
        <v>37</v>
      </c>
      <c r="B696" s="41"/>
      <c r="C696" s="41"/>
      <c r="D696" s="41"/>
      <c r="E696" s="42" t="s">
        <v>38</v>
      </c>
    </row>
    <row r="697" spans="1:5" ht="15" customHeight="1" x14ac:dyDescent="0.2">
      <c r="A697" s="80"/>
      <c r="B697" s="61"/>
      <c r="C697" s="41"/>
      <c r="D697" s="41"/>
      <c r="E697" s="81"/>
    </row>
    <row r="698" spans="1:5" ht="15" customHeight="1" x14ac:dyDescent="0.2">
      <c r="A698" s="130"/>
      <c r="B698" s="130"/>
      <c r="C698" s="82" t="s">
        <v>40</v>
      </c>
      <c r="D698" s="71" t="s">
        <v>57</v>
      </c>
      <c r="E698" s="70" t="s">
        <v>42</v>
      </c>
    </row>
    <row r="699" spans="1:5" ht="15" customHeight="1" x14ac:dyDescent="0.2">
      <c r="A699" s="130"/>
      <c r="B699" s="130"/>
      <c r="C699" s="125">
        <v>3127</v>
      </c>
      <c r="D699" s="118" t="s">
        <v>66</v>
      </c>
      <c r="E699" s="148">
        <v>49000</v>
      </c>
    </row>
    <row r="700" spans="1:5" ht="15" customHeight="1" x14ac:dyDescent="0.2">
      <c r="A700" s="147"/>
      <c r="B700" s="147"/>
      <c r="C700" s="88" t="s">
        <v>44</v>
      </c>
      <c r="D700" s="89"/>
      <c r="E700" s="90">
        <f>SUM(E699:E699)</f>
        <v>49000</v>
      </c>
    </row>
    <row r="701" spans="1:5" ht="15" customHeight="1" x14ac:dyDescent="0.2"/>
    <row r="702" spans="1:5" ht="15" customHeight="1" x14ac:dyDescent="0.2"/>
    <row r="703" spans="1:5" ht="15" customHeight="1" x14ac:dyDescent="0.25">
      <c r="A703" s="36" t="s">
        <v>128</v>
      </c>
    </row>
    <row r="704" spans="1:5" ht="15" customHeight="1" x14ac:dyDescent="0.2">
      <c r="A704" s="162" t="s">
        <v>107</v>
      </c>
      <c r="B704" s="162"/>
      <c r="C704" s="162"/>
      <c r="D704" s="162"/>
      <c r="E704" s="162"/>
    </row>
    <row r="705" spans="1:5" ht="15" customHeight="1" x14ac:dyDescent="0.2">
      <c r="A705" s="162"/>
      <c r="B705" s="162"/>
      <c r="C705" s="162"/>
      <c r="D705" s="162"/>
      <c r="E705" s="162"/>
    </row>
    <row r="706" spans="1:5" ht="15" customHeight="1" x14ac:dyDescent="0.2">
      <c r="A706" s="161" t="s">
        <v>129</v>
      </c>
      <c r="B706" s="161"/>
      <c r="C706" s="161"/>
      <c r="D706" s="161"/>
      <c r="E706" s="161"/>
    </row>
    <row r="707" spans="1:5" ht="15" customHeight="1" x14ac:dyDescent="0.2">
      <c r="A707" s="161"/>
      <c r="B707" s="161"/>
      <c r="C707" s="161"/>
      <c r="D707" s="161"/>
      <c r="E707" s="161"/>
    </row>
    <row r="708" spans="1:5" ht="15" customHeight="1" x14ac:dyDescent="0.2">
      <c r="A708" s="161"/>
      <c r="B708" s="161"/>
      <c r="C708" s="161"/>
      <c r="D708" s="161"/>
      <c r="E708" s="161"/>
    </row>
    <row r="709" spans="1:5" ht="15" customHeight="1" x14ac:dyDescent="0.2">
      <c r="A709" s="161"/>
      <c r="B709" s="161"/>
      <c r="C709" s="161"/>
      <c r="D709" s="161"/>
      <c r="E709" s="161"/>
    </row>
    <row r="710" spans="1:5" ht="15" customHeight="1" x14ac:dyDescent="0.2">
      <c r="A710" s="161"/>
      <c r="B710" s="161"/>
      <c r="C710" s="161"/>
      <c r="D710" s="161"/>
      <c r="E710" s="161"/>
    </row>
    <row r="711" spans="1:5" ht="15" customHeight="1" x14ac:dyDescent="0.2">
      <c r="A711" s="161"/>
      <c r="B711" s="161"/>
      <c r="C711" s="161"/>
      <c r="D711" s="161"/>
      <c r="E711" s="161"/>
    </row>
    <row r="712" spans="1:5" ht="15" customHeight="1" x14ac:dyDescent="0.2">
      <c r="A712" s="161"/>
      <c r="B712" s="161"/>
      <c r="C712" s="161"/>
      <c r="D712" s="161"/>
      <c r="E712" s="161"/>
    </row>
    <row r="713" spans="1:5" ht="15" customHeight="1" x14ac:dyDescent="0.2">
      <c r="A713" s="161"/>
      <c r="B713" s="161"/>
      <c r="C713" s="161"/>
      <c r="D713" s="161"/>
      <c r="E713" s="161"/>
    </row>
    <row r="714" spans="1:5" ht="15" customHeight="1" x14ac:dyDescent="0.2">
      <c r="A714" s="137"/>
      <c r="B714" s="137"/>
      <c r="C714" s="137"/>
      <c r="D714" s="137"/>
      <c r="E714" s="137"/>
    </row>
    <row r="715" spans="1:5" ht="15" customHeight="1" x14ac:dyDescent="0.25">
      <c r="A715" s="38" t="s">
        <v>17</v>
      </c>
      <c r="B715" s="39"/>
      <c r="C715" s="39"/>
      <c r="D715" s="39"/>
      <c r="E715" s="39"/>
    </row>
    <row r="716" spans="1:5" ht="15" customHeight="1" x14ac:dyDescent="0.2">
      <c r="A716" s="40" t="s">
        <v>61</v>
      </c>
      <c r="B716" s="39"/>
      <c r="C716" s="39"/>
      <c r="D716" s="39"/>
      <c r="E716" s="59" t="s">
        <v>62</v>
      </c>
    </row>
    <row r="717" spans="1:5" ht="15" customHeight="1" x14ac:dyDescent="0.25">
      <c r="A717" s="60"/>
      <c r="B717" s="38"/>
      <c r="C717" s="39"/>
      <c r="D717" s="39"/>
      <c r="E717" s="44"/>
    </row>
    <row r="718" spans="1:5" ht="15" customHeight="1" x14ac:dyDescent="0.2">
      <c r="A718" s="107"/>
      <c r="B718" s="130"/>
      <c r="C718" s="45" t="s">
        <v>40</v>
      </c>
      <c r="D718" s="71" t="s">
        <v>57</v>
      </c>
      <c r="E718" s="45" t="s">
        <v>42</v>
      </c>
    </row>
    <row r="719" spans="1:5" ht="15" customHeight="1" x14ac:dyDescent="0.2">
      <c r="A719" s="120"/>
      <c r="B719" s="117"/>
      <c r="C719" s="125">
        <v>6409</v>
      </c>
      <c r="D719" s="118" t="s">
        <v>63</v>
      </c>
      <c r="E719" s="50">
        <v>-500000</v>
      </c>
    </row>
    <row r="720" spans="1:5" ht="15" customHeight="1" x14ac:dyDescent="0.2">
      <c r="A720" s="65"/>
      <c r="B720" s="140"/>
      <c r="C720" s="52" t="s">
        <v>44</v>
      </c>
      <c r="D720" s="73"/>
      <c r="E720" s="74">
        <f>SUM(E719:E719)</f>
        <v>-500000</v>
      </c>
    </row>
    <row r="721" spans="1:5" ht="15" customHeight="1" x14ac:dyDescent="0.2">
      <c r="A721" s="137"/>
      <c r="B721" s="137"/>
      <c r="C721" s="137"/>
      <c r="D721" s="137"/>
      <c r="E721" s="137"/>
    </row>
    <row r="722" spans="1:5" ht="15" customHeight="1" x14ac:dyDescent="0.25">
      <c r="A722" s="38" t="s">
        <v>17</v>
      </c>
      <c r="B722" s="39"/>
      <c r="C722" s="39"/>
      <c r="D722" s="61"/>
      <c r="E722" s="61"/>
    </row>
    <row r="723" spans="1:5" ht="15" customHeight="1" x14ac:dyDescent="0.2">
      <c r="A723" s="40" t="s">
        <v>130</v>
      </c>
      <c r="B723" s="39"/>
      <c r="C723" s="39"/>
      <c r="D723" s="39"/>
      <c r="E723" s="59" t="s">
        <v>101</v>
      </c>
    </row>
    <row r="724" spans="1:5" ht="15" customHeight="1" x14ac:dyDescent="0.2">
      <c r="A724" s="60"/>
      <c r="B724" s="121"/>
      <c r="C724" s="39"/>
      <c r="D724" s="60"/>
      <c r="E724" s="122"/>
    </row>
    <row r="725" spans="1:5" ht="15" customHeight="1" x14ac:dyDescent="0.2">
      <c r="A725" s="107"/>
      <c r="B725" s="130"/>
      <c r="C725" s="45" t="s">
        <v>40</v>
      </c>
      <c r="D725" s="71" t="s">
        <v>57</v>
      </c>
      <c r="E725" s="45" t="s">
        <v>42</v>
      </c>
    </row>
    <row r="726" spans="1:5" ht="15" customHeight="1" x14ac:dyDescent="0.2">
      <c r="A726" s="123"/>
      <c r="B726" s="120"/>
      <c r="C726" s="125">
        <v>3122</v>
      </c>
      <c r="D726" s="126" t="s">
        <v>102</v>
      </c>
      <c r="E726" s="50">
        <v>500000</v>
      </c>
    </row>
    <row r="727" spans="1:5" ht="15" customHeight="1" x14ac:dyDescent="0.2">
      <c r="A727" s="65"/>
      <c r="B727" s="140"/>
      <c r="C727" s="52" t="s">
        <v>44</v>
      </c>
      <c r="D727" s="73"/>
      <c r="E727" s="74">
        <f>SUM(E726:E726)</f>
        <v>500000</v>
      </c>
    </row>
    <row r="728" spans="1:5" ht="15" customHeight="1" x14ac:dyDescent="0.2"/>
    <row r="729" spans="1:5" ht="15" customHeight="1" x14ac:dyDescent="0.2"/>
    <row r="730" spans="1:5" ht="15" customHeight="1" x14ac:dyDescent="0.25">
      <c r="A730" s="36" t="s">
        <v>131</v>
      </c>
    </row>
    <row r="731" spans="1:5" ht="15" customHeight="1" x14ac:dyDescent="0.2">
      <c r="A731" s="164" t="s">
        <v>132</v>
      </c>
      <c r="B731" s="164"/>
      <c r="C731" s="164"/>
      <c r="D731" s="164"/>
      <c r="E731" s="164"/>
    </row>
    <row r="732" spans="1:5" ht="15" customHeight="1" x14ac:dyDescent="0.2">
      <c r="A732" s="164"/>
      <c r="B732" s="164"/>
      <c r="C732" s="164"/>
      <c r="D732" s="164"/>
      <c r="E732" s="164"/>
    </row>
    <row r="733" spans="1:5" ht="15" customHeight="1" x14ac:dyDescent="0.2">
      <c r="A733" s="161" t="s">
        <v>133</v>
      </c>
      <c r="B733" s="161"/>
      <c r="C733" s="161"/>
      <c r="D733" s="161"/>
      <c r="E733" s="161"/>
    </row>
    <row r="734" spans="1:5" ht="15" customHeight="1" x14ac:dyDescent="0.2">
      <c r="A734" s="161"/>
      <c r="B734" s="161"/>
      <c r="C734" s="161"/>
      <c r="D734" s="161"/>
      <c r="E734" s="161"/>
    </row>
    <row r="735" spans="1:5" ht="15" customHeight="1" x14ac:dyDescent="0.2">
      <c r="A735" s="161"/>
      <c r="B735" s="161"/>
      <c r="C735" s="161"/>
      <c r="D735" s="161"/>
      <c r="E735" s="161"/>
    </row>
    <row r="736" spans="1:5" ht="15" customHeight="1" x14ac:dyDescent="0.2">
      <c r="A736" s="161"/>
      <c r="B736" s="161"/>
      <c r="C736" s="161"/>
      <c r="D736" s="161"/>
      <c r="E736" s="161"/>
    </row>
    <row r="737" spans="1:5" ht="15" customHeight="1" x14ac:dyDescent="0.2">
      <c r="A737" s="161"/>
      <c r="B737" s="161"/>
      <c r="C737" s="161"/>
      <c r="D737" s="161"/>
      <c r="E737" s="161"/>
    </row>
    <row r="738" spans="1:5" ht="15" customHeight="1" x14ac:dyDescent="0.2">
      <c r="A738" s="161"/>
      <c r="B738" s="161"/>
      <c r="C738" s="161"/>
      <c r="D738" s="161"/>
      <c r="E738" s="161"/>
    </row>
    <row r="739" spans="1:5" ht="15" customHeight="1" x14ac:dyDescent="0.2">
      <c r="A739" s="137"/>
      <c r="B739" s="137"/>
      <c r="C739" s="137"/>
      <c r="D739" s="137"/>
      <c r="E739" s="137"/>
    </row>
    <row r="740" spans="1:5" ht="15" customHeight="1" x14ac:dyDescent="0.25">
      <c r="A740" s="79" t="s">
        <v>17</v>
      </c>
      <c r="B740" s="41"/>
      <c r="C740" s="41"/>
      <c r="D740" s="41"/>
      <c r="E740" s="61"/>
    </row>
    <row r="741" spans="1:5" ht="15" customHeight="1" x14ac:dyDescent="0.2">
      <c r="A741" s="80" t="s">
        <v>85</v>
      </c>
      <c r="B741" s="97"/>
      <c r="C741" s="97"/>
      <c r="D741" s="97"/>
      <c r="E741" s="61" t="s">
        <v>86</v>
      </c>
    </row>
    <row r="742" spans="1:5" ht="15" customHeight="1" x14ac:dyDescent="0.2">
      <c r="A742" s="80"/>
      <c r="B742" s="61"/>
      <c r="C742" s="41"/>
      <c r="D742" s="41"/>
      <c r="E742" s="81"/>
    </row>
    <row r="743" spans="1:5" ht="15" customHeight="1" x14ac:dyDescent="0.2">
      <c r="A743" s="80"/>
      <c r="B743" s="61"/>
      <c r="C743" s="82" t="s">
        <v>40</v>
      </c>
      <c r="D743" s="71" t="s">
        <v>57</v>
      </c>
      <c r="E743" s="70" t="s">
        <v>42</v>
      </c>
    </row>
    <row r="744" spans="1:5" ht="15" customHeight="1" x14ac:dyDescent="0.2">
      <c r="A744" s="80"/>
      <c r="B744" s="61"/>
      <c r="C744" s="105">
        <v>6172</v>
      </c>
      <c r="D744" s="118" t="s">
        <v>77</v>
      </c>
      <c r="E744" s="119">
        <v>-247550</v>
      </c>
    </row>
    <row r="745" spans="1:5" ht="15" customHeight="1" x14ac:dyDescent="0.2">
      <c r="A745" s="80"/>
      <c r="B745" s="61"/>
      <c r="C745" s="88" t="s">
        <v>44</v>
      </c>
      <c r="D745" s="89"/>
      <c r="E745" s="90">
        <f>SUM(E744:E744)</f>
        <v>-247550</v>
      </c>
    </row>
    <row r="746" spans="1:5" ht="15" customHeight="1" x14ac:dyDescent="0.2"/>
    <row r="747" spans="1:5" ht="15" customHeight="1" x14ac:dyDescent="0.25">
      <c r="A747" s="79" t="s">
        <v>17</v>
      </c>
      <c r="B747" s="41"/>
      <c r="C747" s="41"/>
      <c r="D747" s="41"/>
      <c r="E747" s="41"/>
    </row>
    <row r="748" spans="1:5" ht="15" customHeight="1" x14ac:dyDescent="0.2">
      <c r="A748" s="80" t="s">
        <v>74</v>
      </c>
      <c r="E748" t="s">
        <v>75</v>
      </c>
    </row>
    <row r="749" spans="1:5" ht="15" customHeight="1" x14ac:dyDescent="0.25">
      <c r="A749" s="79"/>
      <c r="B749" s="61"/>
      <c r="C749" s="41"/>
      <c r="D749" s="41"/>
      <c r="E749" s="81"/>
    </row>
    <row r="750" spans="1:5" ht="15" customHeight="1" x14ac:dyDescent="0.2">
      <c r="A750" s="107"/>
      <c r="B750" s="107"/>
      <c r="C750" s="82" t="s">
        <v>40</v>
      </c>
      <c r="D750" s="71" t="s">
        <v>57</v>
      </c>
      <c r="E750" s="70" t="s">
        <v>42</v>
      </c>
    </row>
    <row r="751" spans="1:5" ht="15" customHeight="1" x14ac:dyDescent="0.2">
      <c r="A751" s="116"/>
      <c r="B751" s="117"/>
      <c r="C751" s="105">
        <v>6172</v>
      </c>
      <c r="D751" s="118" t="s">
        <v>77</v>
      </c>
      <c r="E751" s="119">
        <v>247550</v>
      </c>
    </row>
    <row r="752" spans="1:5" ht="15" customHeight="1" x14ac:dyDescent="0.2">
      <c r="A752" s="120"/>
      <c r="B752" s="117"/>
      <c r="C752" s="88" t="s">
        <v>44</v>
      </c>
      <c r="D752" s="89"/>
      <c r="E752" s="90">
        <f>SUM(E751:E751)</f>
        <v>247550</v>
      </c>
    </row>
    <row r="753" spans="1:5" ht="15" customHeight="1" x14ac:dyDescent="0.2"/>
    <row r="754" spans="1:5" ht="15" customHeight="1" x14ac:dyDescent="0.2"/>
    <row r="755" spans="1:5" ht="15" customHeight="1" x14ac:dyDescent="0.25">
      <c r="A755" s="36" t="s">
        <v>134</v>
      </c>
    </row>
    <row r="756" spans="1:5" ht="15" customHeight="1" x14ac:dyDescent="0.2">
      <c r="A756" s="164" t="s">
        <v>135</v>
      </c>
      <c r="B756" s="164"/>
      <c r="C756" s="164"/>
      <c r="D756" s="164"/>
      <c r="E756" s="164"/>
    </row>
    <row r="757" spans="1:5" ht="15" customHeight="1" x14ac:dyDescent="0.2">
      <c r="A757" s="164"/>
      <c r="B757" s="164"/>
      <c r="C757" s="164"/>
      <c r="D757" s="164"/>
      <c r="E757" s="164"/>
    </row>
    <row r="758" spans="1:5" ht="15" customHeight="1" x14ac:dyDescent="0.2">
      <c r="A758" s="161" t="s">
        <v>136</v>
      </c>
      <c r="B758" s="161"/>
      <c r="C758" s="161"/>
      <c r="D758" s="161"/>
      <c r="E758" s="161"/>
    </row>
    <row r="759" spans="1:5" ht="15" customHeight="1" x14ac:dyDescent="0.2">
      <c r="A759" s="161"/>
      <c r="B759" s="161"/>
      <c r="C759" s="161"/>
      <c r="D759" s="161"/>
      <c r="E759" s="161"/>
    </row>
    <row r="760" spans="1:5" ht="15" customHeight="1" x14ac:dyDescent="0.2">
      <c r="A760" s="161"/>
      <c r="B760" s="161"/>
      <c r="C760" s="161"/>
      <c r="D760" s="161"/>
      <c r="E760" s="161"/>
    </row>
    <row r="761" spans="1:5" ht="15" customHeight="1" x14ac:dyDescent="0.2">
      <c r="A761" s="161"/>
      <c r="B761" s="161"/>
      <c r="C761" s="161"/>
      <c r="D761" s="161"/>
      <c r="E761" s="161"/>
    </row>
    <row r="762" spans="1:5" ht="15" customHeight="1" x14ac:dyDescent="0.2">
      <c r="A762" s="161"/>
      <c r="B762" s="161"/>
      <c r="C762" s="161"/>
      <c r="D762" s="161"/>
      <c r="E762" s="161"/>
    </row>
    <row r="763" spans="1:5" ht="15" customHeight="1" x14ac:dyDescent="0.2">
      <c r="A763" s="161"/>
      <c r="B763" s="161"/>
      <c r="C763" s="161"/>
      <c r="D763" s="161"/>
      <c r="E763" s="161"/>
    </row>
    <row r="764" spans="1:5" ht="15" customHeight="1" x14ac:dyDescent="0.2">
      <c r="A764" s="41"/>
      <c r="B764" s="149"/>
      <c r="C764" s="150"/>
      <c r="D764" s="41"/>
      <c r="E764" s="151"/>
    </row>
    <row r="765" spans="1:5" ht="15" customHeight="1" x14ac:dyDescent="0.25">
      <c r="A765" s="79" t="s">
        <v>17</v>
      </c>
      <c r="B765" s="41"/>
      <c r="C765" s="41"/>
      <c r="D765" s="41"/>
      <c r="E765" s="61"/>
    </row>
    <row r="766" spans="1:5" ht="15" customHeight="1" x14ac:dyDescent="0.2">
      <c r="A766" s="80" t="s">
        <v>137</v>
      </c>
      <c r="B766" s="41"/>
      <c r="C766" s="41"/>
      <c r="D766" s="41"/>
      <c r="E766" s="42" t="s">
        <v>138</v>
      </c>
    </row>
    <row r="767" spans="1:5" ht="15" customHeight="1" x14ac:dyDescent="0.2">
      <c r="A767" s="80"/>
      <c r="B767" s="61"/>
      <c r="C767" s="41"/>
      <c r="D767" s="41"/>
      <c r="E767" s="81"/>
    </row>
    <row r="768" spans="1:5" ht="15" customHeight="1" x14ac:dyDescent="0.2">
      <c r="A768" s="130"/>
      <c r="B768" s="130"/>
      <c r="C768" s="82" t="s">
        <v>40</v>
      </c>
      <c r="D768" s="71" t="s">
        <v>57</v>
      </c>
      <c r="E768" s="45" t="s">
        <v>42</v>
      </c>
    </row>
    <row r="769" spans="1:5" ht="15" customHeight="1" x14ac:dyDescent="0.2">
      <c r="A769" s="131"/>
      <c r="B769" s="124"/>
      <c r="C769" s="105">
        <v>5273</v>
      </c>
      <c r="D769" s="118" t="s">
        <v>63</v>
      </c>
      <c r="E769" s="119">
        <v>-100000</v>
      </c>
    </row>
    <row r="770" spans="1:5" ht="15" customHeight="1" x14ac:dyDescent="0.2">
      <c r="A770" s="131"/>
      <c r="B770" s="124"/>
      <c r="C770" s="105">
        <v>5273</v>
      </c>
      <c r="D770" s="118" t="s">
        <v>76</v>
      </c>
      <c r="E770" s="119">
        <v>5000</v>
      </c>
    </row>
    <row r="771" spans="1:5" ht="15" customHeight="1" x14ac:dyDescent="0.2">
      <c r="A771" s="131"/>
      <c r="B771" s="124"/>
      <c r="C771" s="105">
        <v>5273</v>
      </c>
      <c r="D771" s="118" t="s">
        <v>77</v>
      </c>
      <c r="E771" s="119">
        <v>95000</v>
      </c>
    </row>
    <row r="772" spans="1:5" ht="15" customHeight="1" x14ac:dyDescent="0.2">
      <c r="A772" s="147"/>
      <c r="B772" s="147"/>
      <c r="C772" s="88" t="s">
        <v>44</v>
      </c>
      <c r="D772" s="69"/>
      <c r="E772" s="90">
        <f>SUM(E769:E771)</f>
        <v>0</v>
      </c>
    </row>
    <row r="773" spans="1:5" ht="15" customHeight="1" x14ac:dyDescent="0.2"/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6" t="s">
        <v>139</v>
      </c>
    </row>
    <row r="783" spans="1:5" ht="15" customHeight="1" x14ac:dyDescent="0.2">
      <c r="A783" s="164" t="s">
        <v>140</v>
      </c>
      <c r="B783" s="164"/>
      <c r="C783" s="164"/>
      <c r="D783" s="164"/>
      <c r="E783" s="164"/>
    </row>
    <row r="784" spans="1:5" ht="15" customHeight="1" x14ac:dyDescent="0.2">
      <c r="A784" s="164"/>
      <c r="B784" s="164"/>
      <c r="C784" s="164"/>
      <c r="D784" s="164"/>
      <c r="E784" s="164"/>
    </row>
    <row r="785" spans="1:5" ht="15" customHeight="1" x14ac:dyDescent="0.2">
      <c r="A785" s="161" t="s">
        <v>141</v>
      </c>
      <c r="B785" s="161"/>
      <c r="C785" s="161"/>
      <c r="D785" s="161"/>
      <c r="E785" s="161"/>
    </row>
    <row r="786" spans="1:5" ht="15" customHeight="1" x14ac:dyDescent="0.2">
      <c r="A786" s="161"/>
      <c r="B786" s="161"/>
      <c r="C786" s="161"/>
      <c r="D786" s="161"/>
      <c r="E786" s="161"/>
    </row>
    <row r="787" spans="1:5" ht="15" customHeight="1" x14ac:dyDescent="0.2">
      <c r="A787" s="161"/>
      <c r="B787" s="161"/>
      <c r="C787" s="161"/>
      <c r="D787" s="161"/>
      <c r="E787" s="161"/>
    </row>
    <row r="788" spans="1:5" ht="15" customHeight="1" x14ac:dyDescent="0.2">
      <c r="A788" s="161"/>
      <c r="B788" s="161"/>
      <c r="C788" s="161"/>
      <c r="D788" s="161"/>
      <c r="E788" s="161"/>
    </row>
    <row r="789" spans="1:5" ht="15" customHeight="1" x14ac:dyDescent="0.2">
      <c r="A789" s="161"/>
      <c r="B789" s="161"/>
      <c r="C789" s="161"/>
      <c r="D789" s="161"/>
      <c r="E789" s="161"/>
    </row>
    <row r="790" spans="1:5" ht="15" customHeight="1" x14ac:dyDescent="0.2">
      <c r="A790" s="161"/>
      <c r="B790" s="161"/>
      <c r="C790" s="161"/>
      <c r="D790" s="161"/>
      <c r="E790" s="161"/>
    </row>
    <row r="791" spans="1:5" ht="15" customHeight="1" x14ac:dyDescent="0.2">
      <c r="A791" s="41"/>
      <c r="B791" s="149"/>
      <c r="C791" s="150"/>
      <c r="D791" s="41"/>
      <c r="E791" s="151"/>
    </row>
    <row r="792" spans="1:5" ht="15" customHeight="1" x14ac:dyDescent="0.25">
      <c r="A792" s="38" t="s">
        <v>17</v>
      </c>
      <c r="B792" s="39"/>
      <c r="C792" s="39"/>
      <c r="D792" s="61"/>
      <c r="E792" s="61"/>
    </row>
    <row r="793" spans="1:5" ht="15" customHeight="1" x14ac:dyDescent="0.2">
      <c r="A793" s="40" t="s">
        <v>100</v>
      </c>
      <c r="B793" s="39"/>
      <c r="C793" s="39"/>
      <c r="D793" s="39"/>
      <c r="E793" s="59" t="s">
        <v>142</v>
      </c>
    </row>
    <row r="794" spans="1:5" ht="15" customHeight="1" x14ac:dyDescent="0.25">
      <c r="A794" s="152"/>
      <c r="B794" s="153"/>
      <c r="C794" s="39"/>
      <c r="D794" s="60"/>
      <c r="E794" s="122"/>
    </row>
    <row r="795" spans="1:5" ht="15" customHeight="1" x14ac:dyDescent="0.2">
      <c r="A795" s="107"/>
      <c r="B795" s="82" t="s">
        <v>39</v>
      </c>
      <c r="C795" s="45" t="s">
        <v>40</v>
      </c>
      <c r="D795" s="71" t="s">
        <v>57</v>
      </c>
      <c r="E795" s="70" t="s">
        <v>42</v>
      </c>
    </row>
    <row r="796" spans="1:5" ht="15" customHeight="1" x14ac:dyDescent="0.2">
      <c r="A796" s="120"/>
      <c r="B796" s="62">
        <v>14</v>
      </c>
      <c r="C796" s="125"/>
      <c r="D796" s="118" t="s">
        <v>102</v>
      </c>
      <c r="E796" s="50">
        <v>-343463.34</v>
      </c>
    </row>
    <row r="797" spans="1:5" ht="15" customHeight="1" x14ac:dyDescent="0.2">
      <c r="A797" s="120"/>
      <c r="B797" s="62">
        <v>14</v>
      </c>
      <c r="C797" s="125"/>
      <c r="D797" s="118" t="s">
        <v>77</v>
      </c>
      <c r="E797" s="50">
        <v>343463.34</v>
      </c>
    </row>
    <row r="798" spans="1:5" ht="15" customHeight="1" x14ac:dyDescent="0.2">
      <c r="A798" s="65"/>
      <c r="B798" s="87"/>
      <c r="C798" s="52" t="s">
        <v>44</v>
      </c>
      <c r="D798" s="73"/>
      <c r="E798" s="74">
        <f>SUM(E796:E797)</f>
        <v>0</v>
      </c>
    </row>
    <row r="799" spans="1:5" ht="15" customHeight="1" x14ac:dyDescent="0.2"/>
    <row r="800" spans="1:5" ht="15" customHeight="1" x14ac:dyDescent="0.2"/>
    <row r="801" spans="1:5" ht="15" customHeight="1" x14ac:dyDescent="0.25">
      <c r="A801" s="36" t="s">
        <v>143</v>
      </c>
    </row>
    <row r="802" spans="1:5" ht="15" customHeight="1" x14ac:dyDescent="0.2">
      <c r="A802" s="164" t="s">
        <v>144</v>
      </c>
      <c r="B802" s="164"/>
      <c r="C802" s="164"/>
      <c r="D802" s="164"/>
      <c r="E802" s="164"/>
    </row>
    <row r="803" spans="1:5" ht="15" customHeight="1" x14ac:dyDescent="0.2">
      <c r="A803" s="164"/>
      <c r="B803" s="164"/>
      <c r="C803" s="164"/>
      <c r="D803" s="164"/>
      <c r="E803" s="164"/>
    </row>
    <row r="804" spans="1:5" ht="15" customHeight="1" x14ac:dyDescent="0.2">
      <c r="A804" s="161" t="s">
        <v>172</v>
      </c>
      <c r="B804" s="161"/>
      <c r="C804" s="161"/>
      <c r="D804" s="161"/>
      <c r="E804" s="161"/>
    </row>
    <row r="805" spans="1:5" ht="15" customHeight="1" x14ac:dyDescent="0.2">
      <c r="A805" s="161"/>
      <c r="B805" s="161"/>
      <c r="C805" s="161"/>
      <c r="D805" s="161"/>
      <c r="E805" s="161"/>
    </row>
    <row r="806" spans="1:5" ht="15" customHeight="1" x14ac:dyDescent="0.2">
      <c r="A806" s="161"/>
      <c r="B806" s="161"/>
      <c r="C806" s="161"/>
      <c r="D806" s="161"/>
      <c r="E806" s="161"/>
    </row>
    <row r="807" spans="1:5" ht="15" customHeight="1" x14ac:dyDescent="0.2">
      <c r="A807" s="161"/>
      <c r="B807" s="161"/>
      <c r="C807" s="161"/>
      <c r="D807" s="161"/>
      <c r="E807" s="161"/>
    </row>
    <row r="808" spans="1:5" ht="15" customHeight="1" x14ac:dyDescent="0.2">
      <c r="A808" s="161"/>
      <c r="B808" s="161"/>
      <c r="C808" s="161"/>
      <c r="D808" s="161"/>
      <c r="E808" s="161"/>
    </row>
    <row r="809" spans="1:5" ht="15" customHeight="1" x14ac:dyDescent="0.2">
      <c r="A809" s="161"/>
      <c r="B809" s="161"/>
      <c r="C809" s="161"/>
      <c r="D809" s="161"/>
      <c r="E809" s="161"/>
    </row>
    <row r="810" spans="1:5" ht="15" customHeight="1" x14ac:dyDescent="0.2">
      <c r="A810" s="161"/>
      <c r="B810" s="161"/>
      <c r="C810" s="161"/>
      <c r="D810" s="161"/>
      <c r="E810" s="161"/>
    </row>
    <row r="811" spans="1:5" ht="15" customHeight="1" x14ac:dyDescent="0.2">
      <c r="A811" s="161"/>
      <c r="B811" s="161"/>
      <c r="C811" s="161"/>
      <c r="D811" s="161"/>
      <c r="E811" s="161"/>
    </row>
    <row r="812" spans="1:5" ht="15" customHeight="1" x14ac:dyDescent="0.2">
      <c r="A812" s="161"/>
      <c r="B812" s="161"/>
      <c r="C812" s="161"/>
      <c r="D812" s="161"/>
      <c r="E812" s="161"/>
    </row>
    <row r="813" spans="1:5" ht="15" customHeight="1" x14ac:dyDescent="0.2"/>
    <row r="814" spans="1:5" ht="15" customHeight="1" x14ac:dyDescent="0.25">
      <c r="A814" s="79" t="s">
        <v>17</v>
      </c>
      <c r="B814" s="41"/>
      <c r="C814" s="41"/>
      <c r="D814" s="41"/>
      <c r="E814" s="61"/>
    </row>
    <row r="815" spans="1:5" ht="15" customHeight="1" x14ac:dyDescent="0.2">
      <c r="A815" s="80" t="s">
        <v>85</v>
      </c>
      <c r="B815" s="97"/>
      <c r="C815" s="97"/>
      <c r="D815" s="97"/>
      <c r="E815" s="61" t="s">
        <v>86</v>
      </c>
    </row>
    <row r="816" spans="1:5" ht="15" customHeight="1" x14ac:dyDescent="0.2"/>
    <row r="817" spans="2:5" ht="15" customHeight="1" x14ac:dyDescent="0.2">
      <c r="B817" s="45" t="s">
        <v>39</v>
      </c>
      <c r="C817" s="82" t="s">
        <v>40</v>
      </c>
      <c r="D817" s="100" t="s">
        <v>41</v>
      </c>
      <c r="E817" s="70" t="s">
        <v>42</v>
      </c>
    </row>
    <row r="818" spans="2:5" ht="15" customHeight="1" x14ac:dyDescent="0.2">
      <c r="B818" s="62">
        <v>307</v>
      </c>
      <c r="C818" s="125"/>
      <c r="D818" s="57" t="s">
        <v>87</v>
      </c>
      <c r="E818" s="50">
        <v>-139528</v>
      </c>
    </row>
    <row r="819" spans="2:5" ht="15" customHeight="1" x14ac:dyDescent="0.2">
      <c r="B819" s="62">
        <v>11</v>
      </c>
      <c r="C819" s="125"/>
      <c r="D819" s="118" t="s">
        <v>95</v>
      </c>
      <c r="E819" s="50">
        <v>139528</v>
      </c>
    </row>
    <row r="820" spans="2:5" ht="15" customHeight="1" x14ac:dyDescent="0.2">
      <c r="B820" s="96"/>
      <c r="C820" s="88" t="s">
        <v>44</v>
      </c>
      <c r="D820" s="103"/>
      <c r="E820" s="104">
        <f>SUM(E818:E819)</f>
        <v>0</v>
      </c>
    </row>
    <row r="821" spans="2:5" ht="15" customHeight="1" x14ac:dyDescent="0.2"/>
    <row r="822" spans="2:5" ht="15" customHeight="1" x14ac:dyDescent="0.2"/>
    <row r="823" spans="2:5" ht="15" customHeight="1" x14ac:dyDescent="0.2"/>
    <row r="824" spans="2:5" ht="15" customHeight="1" x14ac:dyDescent="0.2"/>
    <row r="825" spans="2:5" ht="15" customHeight="1" x14ac:dyDescent="0.2"/>
    <row r="826" spans="2:5" ht="15" customHeight="1" x14ac:dyDescent="0.2"/>
    <row r="827" spans="2:5" ht="15" customHeight="1" x14ac:dyDescent="0.2"/>
    <row r="828" spans="2:5" ht="15" customHeight="1" x14ac:dyDescent="0.2"/>
    <row r="829" spans="2:5" ht="15" customHeight="1" x14ac:dyDescent="0.2"/>
    <row r="830" spans="2:5" ht="15" customHeight="1" x14ac:dyDescent="0.2"/>
    <row r="831" spans="2:5" ht="15" customHeight="1" x14ac:dyDescent="0.2"/>
    <row r="832" spans="2:5" ht="15" customHeight="1" x14ac:dyDescent="0.2"/>
    <row r="833" spans="1:5" ht="15" customHeight="1" x14ac:dyDescent="0.25">
      <c r="A833" s="36" t="s">
        <v>145</v>
      </c>
    </row>
    <row r="834" spans="1:5" ht="15" customHeight="1" x14ac:dyDescent="0.2">
      <c r="A834" s="164" t="s">
        <v>144</v>
      </c>
      <c r="B834" s="164"/>
      <c r="C834" s="164"/>
      <c r="D834" s="164"/>
      <c r="E834" s="164"/>
    </row>
    <row r="835" spans="1:5" ht="15" customHeight="1" x14ac:dyDescent="0.2">
      <c r="A835" s="164"/>
      <c r="B835" s="164"/>
      <c r="C835" s="164"/>
      <c r="D835" s="164"/>
      <c r="E835" s="164"/>
    </row>
    <row r="836" spans="1:5" ht="15" customHeight="1" x14ac:dyDescent="0.2">
      <c r="A836" s="161" t="s">
        <v>173</v>
      </c>
      <c r="B836" s="161"/>
      <c r="C836" s="161"/>
      <c r="D836" s="161"/>
      <c r="E836" s="161"/>
    </row>
    <row r="837" spans="1:5" ht="15" customHeight="1" x14ac:dyDescent="0.2">
      <c r="A837" s="161"/>
      <c r="B837" s="161"/>
      <c r="C837" s="161"/>
      <c r="D837" s="161"/>
      <c r="E837" s="161"/>
    </row>
    <row r="838" spans="1:5" ht="15" customHeight="1" x14ac:dyDescent="0.2">
      <c r="A838" s="161"/>
      <c r="B838" s="161"/>
      <c r="C838" s="161"/>
      <c r="D838" s="161"/>
      <c r="E838" s="161"/>
    </row>
    <row r="839" spans="1:5" ht="15" customHeight="1" x14ac:dyDescent="0.2">
      <c r="A839" s="161"/>
      <c r="B839" s="161"/>
      <c r="C839" s="161"/>
      <c r="D839" s="161"/>
      <c r="E839" s="161"/>
    </row>
    <row r="840" spans="1:5" ht="15" customHeight="1" x14ac:dyDescent="0.2">
      <c r="A840" s="161"/>
      <c r="B840" s="161"/>
      <c r="C840" s="161"/>
      <c r="D840" s="161"/>
      <c r="E840" s="161"/>
    </row>
    <row r="841" spans="1:5" ht="15" customHeight="1" x14ac:dyDescent="0.2">
      <c r="A841" s="161"/>
      <c r="B841" s="161"/>
      <c r="C841" s="161"/>
      <c r="D841" s="161"/>
      <c r="E841" s="161"/>
    </row>
    <row r="842" spans="1:5" ht="15" customHeight="1" x14ac:dyDescent="0.2">
      <c r="A842" s="161"/>
      <c r="B842" s="161"/>
      <c r="C842" s="161"/>
      <c r="D842" s="161"/>
      <c r="E842" s="161"/>
    </row>
    <row r="843" spans="1:5" ht="15" customHeight="1" x14ac:dyDescent="0.2">
      <c r="A843" s="161"/>
      <c r="B843" s="161"/>
      <c r="C843" s="161"/>
      <c r="D843" s="161"/>
      <c r="E843" s="161"/>
    </row>
    <row r="844" spans="1:5" ht="15" customHeight="1" x14ac:dyDescent="0.2">
      <c r="A844" s="161"/>
      <c r="B844" s="161"/>
      <c r="C844" s="161"/>
      <c r="D844" s="161"/>
      <c r="E844" s="161"/>
    </row>
    <row r="845" spans="1:5" ht="15" customHeight="1" x14ac:dyDescent="0.2">
      <c r="A845" s="161"/>
      <c r="B845" s="161"/>
      <c r="C845" s="161"/>
      <c r="D845" s="161"/>
      <c r="E845" s="161"/>
    </row>
    <row r="846" spans="1:5" ht="15" customHeight="1" x14ac:dyDescent="0.2"/>
    <row r="847" spans="1:5" ht="15" customHeight="1" x14ac:dyDescent="0.25">
      <c r="A847" s="79" t="s">
        <v>17</v>
      </c>
      <c r="B847" s="41"/>
      <c r="C847" s="41"/>
      <c r="D847" s="41"/>
      <c r="E847" s="61"/>
    </row>
    <row r="848" spans="1:5" ht="15" customHeight="1" x14ac:dyDescent="0.2">
      <c r="A848" s="80" t="s">
        <v>85</v>
      </c>
      <c r="B848" s="97"/>
      <c r="C848" s="97"/>
      <c r="D848" s="97"/>
      <c r="E848" s="61" t="s">
        <v>86</v>
      </c>
    </row>
    <row r="849" spans="1:5" ht="15" customHeight="1" x14ac:dyDescent="0.2"/>
    <row r="850" spans="1:5" ht="15" customHeight="1" x14ac:dyDescent="0.2">
      <c r="B850" s="45" t="s">
        <v>39</v>
      </c>
      <c r="C850" s="82" t="s">
        <v>40</v>
      </c>
      <c r="D850" s="100" t="s">
        <v>41</v>
      </c>
      <c r="E850" s="70" t="s">
        <v>42</v>
      </c>
    </row>
    <row r="851" spans="1:5" ht="15" customHeight="1" x14ac:dyDescent="0.2">
      <c r="B851" s="62">
        <v>307</v>
      </c>
      <c r="C851" s="125"/>
      <c r="D851" s="57" t="s">
        <v>87</v>
      </c>
      <c r="E851" s="50">
        <v>-191000</v>
      </c>
    </row>
    <row r="852" spans="1:5" ht="15" customHeight="1" x14ac:dyDescent="0.2">
      <c r="B852" s="62">
        <v>10</v>
      </c>
      <c r="C852" s="125"/>
      <c r="D852" s="118" t="s">
        <v>95</v>
      </c>
      <c r="E852" s="50">
        <v>191000</v>
      </c>
    </row>
    <row r="853" spans="1:5" ht="15" customHeight="1" x14ac:dyDescent="0.2">
      <c r="B853" s="96"/>
      <c r="C853" s="88" t="s">
        <v>44</v>
      </c>
      <c r="D853" s="103"/>
      <c r="E853" s="104">
        <f>SUM(E851:E852)</f>
        <v>0</v>
      </c>
    </row>
    <row r="854" spans="1:5" ht="15" customHeight="1" x14ac:dyDescent="0.2"/>
    <row r="855" spans="1:5" ht="15" customHeight="1" x14ac:dyDescent="0.2"/>
    <row r="856" spans="1:5" ht="15" customHeight="1" x14ac:dyDescent="0.25">
      <c r="A856" s="36" t="s">
        <v>146</v>
      </c>
    </row>
    <row r="857" spans="1:5" ht="15" customHeight="1" x14ac:dyDescent="0.2">
      <c r="A857" s="164" t="s">
        <v>144</v>
      </c>
      <c r="B857" s="164"/>
      <c r="C857" s="164"/>
      <c r="D857" s="164"/>
      <c r="E857" s="164"/>
    </row>
    <row r="858" spans="1:5" ht="15" customHeight="1" x14ac:dyDescent="0.2">
      <c r="A858" s="164"/>
      <c r="B858" s="164"/>
      <c r="C858" s="164"/>
      <c r="D858" s="164"/>
      <c r="E858" s="164"/>
    </row>
    <row r="859" spans="1:5" ht="15" customHeight="1" x14ac:dyDescent="0.2">
      <c r="A859" s="161" t="s">
        <v>174</v>
      </c>
      <c r="B859" s="161"/>
      <c r="C859" s="161"/>
      <c r="D859" s="161"/>
      <c r="E859" s="161"/>
    </row>
    <row r="860" spans="1:5" ht="15" customHeight="1" x14ac:dyDescent="0.2">
      <c r="A860" s="161"/>
      <c r="B860" s="161"/>
      <c r="C860" s="161"/>
      <c r="D860" s="161"/>
      <c r="E860" s="161"/>
    </row>
    <row r="861" spans="1:5" ht="15" customHeight="1" x14ac:dyDescent="0.2">
      <c r="A861" s="161"/>
      <c r="B861" s="161"/>
      <c r="C861" s="161"/>
      <c r="D861" s="161"/>
      <c r="E861" s="161"/>
    </row>
    <row r="862" spans="1:5" ht="15" customHeight="1" x14ac:dyDescent="0.2">
      <c r="A862" s="161"/>
      <c r="B862" s="161"/>
      <c r="C862" s="161"/>
      <c r="D862" s="161"/>
      <c r="E862" s="161"/>
    </row>
    <row r="863" spans="1:5" ht="15" customHeight="1" x14ac:dyDescent="0.2">
      <c r="A863" s="161"/>
      <c r="B863" s="161"/>
      <c r="C863" s="161"/>
      <c r="D863" s="161"/>
      <c r="E863" s="161"/>
    </row>
    <row r="864" spans="1:5" ht="15" customHeight="1" x14ac:dyDescent="0.2">
      <c r="A864" s="161"/>
      <c r="B864" s="161"/>
      <c r="C864" s="161"/>
      <c r="D864" s="161"/>
      <c r="E864" s="161"/>
    </row>
    <row r="865" spans="1:5" ht="15" customHeight="1" x14ac:dyDescent="0.2">
      <c r="A865" s="161"/>
      <c r="B865" s="161"/>
      <c r="C865" s="161"/>
      <c r="D865" s="161"/>
      <c r="E865" s="161"/>
    </row>
    <row r="866" spans="1:5" ht="15" customHeight="1" x14ac:dyDescent="0.2">
      <c r="A866" s="161"/>
      <c r="B866" s="161"/>
      <c r="C866" s="161"/>
      <c r="D866" s="161"/>
      <c r="E866" s="161"/>
    </row>
    <row r="867" spans="1:5" ht="15" customHeight="1" x14ac:dyDescent="0.2">
      <c r="A867" s="161"/>
      <c r="B867" s="161"/>
      <c r="C867" s="161"/>
      <c r="D867" s="161"/>
      <c r="E867" s="161"/>
    </row>
    <row r="868" spans="1:5" ht="15" customHeight="1" x14ac:dyDescent="0.2">
      <c r="A868" s="161"/>
      <c r="B868" s="161"/>
      <c r="C868" s="161"/>
      <c r="D868" s="161"/>
      <c r="E868" s="161"/>
    </row>
    <row r="869" spans="1:5" ht="15" customHeight="1" x14ac:dyDescent="0.2">
      <c r="A869" s="161"/>
      <c r="B869" s="161"/>
      <c r="C869" s="161"/>
      <c r="D869" s="161"/>
      <c r="E869" s="161"/>
    </row>
    <row r="870" spans="1:5" ht="15" customHeight="1" x14ac:dyDescent="0.2">
      <c r="A870" s="161"/>
      <c r="B870" s="161"/>
      <c r="C870" s="161"/>
      <c r="D870" s="161"/>
      <c r="E870" s="161"/>
    </row>
    <row r="871" spans="1:5" ht="15" customHeight="1" x14ac:dyDescent="0.2"/>
    <row r="872" spans="1:5" ht="15" customHeight="1" x14ac:dyDescent="0.25">
      <c r="A872" s="79" t="s">
        <v>17</v>
      </c>
      <c r="B872" s="41"/>
      <c r="C872" s="41"/>
      <c r="D872" s="41"/>
      <c r="E872" s="61"/>
    </row>
    <row r="873" spans="1:5" ht="15" customHeight="1" x14ac:dyDescent="0.2">
      <c r="A873" s="80" t="s">
        <v>85</v>
      </c>
      <c r="B873" s="97"/>
      <c r="C873" s="97"/>
      <c r="D873" s="97"/>
      <c r="E873" s="61" t="s">
        <v>86</v>
      </c>
    </row>
    <row r="874" spans="1:5" ht="15" customHeight="1" x14ac:dyDescent="0.2"/>
    <row r="875" spans="1:5" ht="15" customHeight="1" x14ac:dyDescent="0.2">
      <c r="B875" s="45" t="s">
        <v>39</v>
      </c>
      <c r="C875" s="82" t="s">
        <v>40</v>
      </c>
      <c r="D875" s="100" t="s">
        <v>41</v>
      </c>
      <c r="E875" s="70" t="s">
        <v>42</v>
      </c>
    </row>
    <row r="876" spans="1:5" ht="15" customHeight="1" x14ac:dyDescent="0.2">
      <c r="B876" s="62">
        <v>307</v>
      </c>
      <c r="C876" s="125"/>
      <c r="D876" s="57" t="s">
        <v>87</v>
      </c>
      <c r="E876" s="50">
        <v>-185765.3</v>
      </c>
    </row>
    <row r="877" spans="1:5" ht="15" customHeight="1" x14ac:dyDescent="0.2">
      <c r="B877" s="96"/>
      <c r="C877" s="88" t="s">
        <v>44</v>
      </c>
      <c r="D877" s="103"/>
      <c r="E877" s="104">
        <f>SUM(E876:E876)</f>
        <v>-185765.3</v>
      </c>
    </row>
    <row r="878" spans="1:5" ht="15" customHeight="1" x14ac:dyDescent="0.2"/>
    <row r="879" spans="1:5" ht="15" customHeight="1" x14ac:dyDescent="0.2">
      <c r="C879" s="82" t="s">
        <v>40</v>
      </c>
      <c r="D879" s="71" t="s">
        <v>57</v>
      </c>
      <c r="E879" s="45" t="s">
        <v>42</v>
      </c>
    </row>
    <row r="880" spans="1:5" ht="15" customHeight="1" x14ac:dyDescent="0.2">
      <c r="C880" s="105">
        <v>3399</v>
      </c>
      <c r="D880" s="118" t="s">
        <v>77</v>
      </c>
      <c r="E880" s="119">
        <v>-87</v>
      </c>
    </row>
    <row r="881" spans="1:5" ht="15" customHeight="1" x14ac:dyDescent="0.2">
      <c r="C881" s="105">
        <v>3569</v>
      </c>
      <c r="D881" s="118" t="s">
        <v>77</v>
      </c>
      <c r="E881" s="119">
        <f>138807.2+87</f>
        <v>138894.20000000001</v>
      </c>
    </row>
    <row r="882" spans="1:5" ht="15" customHeight="1" x14ac:dyDescent="0.2">
      <c r="C882" s="105">
        <v>4399</v>
      </c>
      <c r="D882" s="118" t="s">
        <v>77</v>
      </c>
      <c r="E882" s="119">
        <v>46958.1</v>
      </c>
    </row>
    <row r="883" spans="1:5" ht="15" customHeight="1" x14ac:dyDescent="0.2">
      <c r="C883" s="88" t="s">
        <v>44</v>
      </c>
      <c r="D883" s="69"/>
      <c r="E883" s="90">
        <f>SUM(E880:E882)</f>
        <v>185765.30000000002</v>
      </c>
    </row>
    <row r="884" spans="1:5" ht="15" customHeight="1" x14ac:dyDescent="0.2"/>
    <row r="885" spans="1:5" ht="15" customHeight="1" x14ac:dyDescent="0.2"/>
    <row r="886" spans="1:5" ht="15" customHeight="1" x14ac:dyDescent="0.25">
      <c r="A886" s="36" t="s">
        <v>147</v>
      </c>
    </row>
    <row r="887" spans="1:5" ht="15" customHeight="1" x14ac:dyDescent="0.2">
      <c r="A887" s="162" t="s">
        <v>34</v>
      </c>
      <c r="B887" s="162"/>
      <c r="C887" s="162"/>
      <c r="D887" s="162"/>
      <c r="E887" s="162"/>
    </row>
    <row r="888" spans="1:5" ht="15" customHeight="1" x14ac:dyDescent="0.2">
      <c r="A888" s="161" t="s">
        <v>148</v>
      </c>
      <c r="B888" s="161"/>
      <c r="C888" s="161"/>
      <c r="D888" s="161"/>
      <c r="E888" s="161"/>
    </row>
    <row r="889" spans="1:5" ht="15" customHeight="1" x14ac:dyDescent="0.2">
      <c r="A889" s="161"/>
      <c r="B889" s="161"/>
      <c r="C889" s="161"/>
      <c r="D889" s="161"/>
      <c r="E889" s="161"/>
    </row>
    <row r="890" spans="1:5" ht="15" customHeight="1" x14ac:dyDescent="0.2">
      <c r="A890" s="161"/>
      <c r="B890" s="161"/>
      <c r="C890" s="161"/>
      <c r="D890" s="161"/>
      <c r="E890" s="161"/>
    </row>
    <row r="891" spans="1:5" ht="15" customHeight="1" x14ac:dyDescent="0.2">
      <c r="A891" s="161"/>
      <c r="B891" s="161"/>
      <c r="C891" s="161"/>
      <c r="D891" s="161"/>
      <c r="E891" s="161"/>
    </row>
    <row r="892" spans="1:5" ht="15" customHeight="1" x14ac:dyDescent="0.2">
      <c r="A892" s="161"/>
      <c r="B892" s="161"/>
      <c r="C892" s="161"/>
      <c r="D892" s="161"/>
      <c r="E892" s="161"/>
    </row>
    <row r="893" spans="1:5" ht="15" customHeight="1" x14ac:dyDescent="0.2">
      <c r="A893" s="161"/>
      <c r="B893" s="161"/>
      <c r="C893" s="161"/>
      <c r="D893" s="161"/>
      <c r="E893" s="161"/>
    </row>
    <row r="894" spans="1:5" ht="15" customHeight="1" x14ac:dyDescent="0.2">
      <c r="A894" s="161"/>
      <c r="B894" s="161"/>
      <c r="C894" s="161"/>
      <c r="D894" s="161"/>
      <c r="E894" s="161"/>
    </row>
    <row r="895" spans="1:5" ht="15" customHeight="1" x14ac:dyDescent="0.2">
      <c r="A895" s="161"/>
      <c r="B895" s="161"/>
      <c r="C895" s="161"/>
      <c r="D895" s="161"/>
      <c r="E895" s="161"/>
    </row>
    <row r="896" spans="1:5" ht="15" customHeight="1" x14ac:dyDescent="0.2">
      <c r="A896" s="78"/>
      <c r="B896" s="78"/>
      <c r="C896" s="78"/>
      <c r="D896" s="78"/>
      <c r="E896" s="78"/>
    </row>
    <row r="897" spans="1:7" ht="15" customHeight="1" x14ac:dyDescent="0.25">
      <c r="A897" s="79" t="s">
        <v>1</v>
      </c>
      <c r="B897" s="41"/>
      <c r="C897" s="41"/>
      <c r="D897" s="41"/>
      <c r="E897" s="41"/>
    </row>
    <row r="898" spans="1:7" ht="15" customHeight="1" x14ac:dyDescent="0.2">
      <c r="A898" s="80" t="s">
        <v>61</v>
      </c>
      <c r="E898" t="s">
        <v>62</v>
      </c>
    </row>
    <row r="899" spans="1:7" ht="15" customHeight="1" x14ac:dyDescent="0.25">
      <c r="B899" s="79"/>
      <c r="C899" s="41"/>
      <c r="D899" s="41"/>
      <c r="E899" s="81"/>
    </row>
    <row r="900" spans="1:7" ht="15" customHeight="1" x14ac:dyDescent="0.2">
      <c r="A900" s="130"/>
      <c r="B900" s="130"/>
      <c r="C900" s="82" t="s">
        <v>40</v>
      </c>
      <c r="D900" s="83" t="s">
        <v>41</v>
      </c>
      <c r="E900" s="45" t="s">
        <v>42</v>
      </c>
    </row>
    <row r="901" spans="1:7" ht="15" customHeight="1" x14ac:dyDescent="0.2">
      <c r="A901" s="120"/>
      <c r="B901" s="117"/>
      <c r="C901" s="125"/>
      <c r="D901" s="154" t="s">
        <v>149</v>
      </c>
      <c r="E901" s="50">
        <v>104598.52</v>
      </c>
    </row>
    <row r="902" spans="1:7" ht="15" customHeight="1" x14ac:dyDescent="0.2">
      <c r="A902" s="120"/>
      <c r="B902" s="117"/>
      <c r="C902" s="52" t="s">
        <v>44</v>
      </c>
      <c r="D902" s="53"/>
      <c r="E902" s="54">
        <f>SUM(E901:E901)</f>
        <v>104598.52</v>
      </c>
    </row>
    <row r="903" spans="1:7" ht="15" customHeight="1" x14ac:dyDescent="0.2">
      <c r="A903" s="60"/>
      <c r="B903" s="60"/>
      <c r="C903" s="60"/>
      <c r="D903" s="60"/>
      <c r="E903" s="60"/>
    </row>
    <row r="904" spans="1:7" ht="15" customHeight="1" x14ac:dyDescent="0.25">
      <c r="A904" s="79" t="s">
        <v>1</v>
      </c>
      <c r="B904" s="41"/>
      <c r="C904" s="41"/>
      <c r="D904" s="41"/>
      <c r="E904" s="41"/>
    </row>
    <row r="905" spans="1:7" ht="15" customHeight="1" x14ac:dyDescent="0.2">
      <c r="A905" s="80" t="s">
        <v>67</v>
      </c>
      <c r="B905" s="41"/>
      <c r="C905" s="41"/>
      <c r="D905" s="41"/>
      <c r="E905" s="42" t="s">
        <v>68</v>
      </c>
    </row>
    <row r="906" spans="1:7" ht="15" customHeight="1" x14ac:dyDescent="0.25">
      <c r="B906" s="79"/>
      <c r="C906" s="41"/>
      <c r="D906" s="41"/>
      <c r="E906" s="81"/>
    </row>
    <row r="907" spans="1:7" ht="15" customHeight="1" x14ac:dyDescent="0.2">
      <c r="A907" s="130"/>
      <c r="B907" s="130"/>
      <c r="C907" s="82" t="s">
        <v>40</v>
      </c>
      <c r="D907" s="83" t="s">
        <v>41</v>
      </c>
      <c r="E907" s="45" t="s">
        <v>42</v>
      </c>
    </row>
    <row r="908" spans="1:7" ht="15" customHeight="1" x14ac:dyDescent="0.2">
      <c r="A908" s="120"/>
      <c r="B908" s="117"/>
      <c r="C908" s="125">
        <v>6402</v>
      </c>
      <c r="D908" s="106" t="s">
        <v>94</v>
      </c>
      <c r="E908" s="50">
        <v>22507</v>
      </c>
    </row>
    <row r="909" spans="1:7" ht="15" customHeight="1" x14ac:dyDescent="0.2">
      <c r="A909" s="120"/>
      <c r="B909" s="117"/>
      <c r="C909" s="52" t="s">
        <v>44</v>
      </c>
      <c r="D909" s="53"/>
      <c r="E909" s="54">
        <f>SUM(E908:E908)</f>
        <v>22507</v>
      </c>
      <c r="G909" s="68">
        <f>+E902+E909</f>
        <v>127105.52</v>
      </c>
    </row>
    <row r="910" spans="1:7" ht="15" customHeight="1" x14ac:dyDescent="0.2">
      <c r="A910" s="60"/>
      <c r="B910" s="60"/>
      <c r="C910" s="60"/>
      <c r="D910" s="60"/>
      <c r="E910" s="60"/>
    </row>
    <row r="911" spans="1:7" ht="15" customHeight="1" x14ac:dyDescent="0.25">
      <c r="A911" s="79" t="s">
        <v>17</v>
      </c>
      <c r="B911" s="41"/>
      <c r="C911" s="41"/>
      <c r="D911" s="41"/>
      <c r="E911" s="41"/>
    </row>
    <row r="912" spans="1:7" ht="15" customHeight="1" x14ac:dyDescent="0.2">
      <c r="A912" s="80" t="s">
        <v>64</v>
      </c>
      <c r="B912" s="97"/>
      <c r="C912" s="97"/>
      <c r="D912" s="97"/>
      <c r="E912" s="97" t="s">
        <v>65</v>
      </c>
    </row>
    <row r="913" spans="1:7" ht="15" customHeight="1" x14ac:dyDescent="0.2">
      <c r="A913" s="60"/>
      <c r="B913" s="60"/>
      <c r="C913" s="60"/>
      <c r="D913" s="60"/>
      <c r="E913" s="60"/>
    </row>
    <row r="914" spans="1:7" ht="15" customHeight="1" x14ac:dyDescent="0.2">
      <c r="A914" s="60"/>
      <c r="B914" s="60"/>
      <c r="C914" s="45" t="s">
        <v>40</v>
      </c>
      <c r="D914" s="71" t="s">
        <v>57</v>
      </c>
      <c r="E914" s="45" t="s">
        <v>42</v>
      </c>
    </row>
    <row r="915" spans="1:7" ht="15" customHeight="1" x14ac:dyDescent="0.2">
      <c r="A915" s="60"/>
      <c r="B915" s="60"/>
      <c r="C915" s="125">
        <v>4339</v>
      </c>
      <c r="D915" s="118" t="s">
        <v>77</v>
      </c>
      <c r="E915" s="50">
        <v>-621.05999999999995</v>
      </c>
    </row>
    <row r="916" spans="1:7" ht="15" customHeight="1" x14ac:dyDescent="0.2">
      <c r="A916" s="60"/>
      <c r="B916" s="60"/>
      <c r="C916" s="52" t="s">
        <v>44</v>
      </c>
      <c r="D916" s="73"/>
      <c r="E916" s="74">
        <f>SUM(E915:E915)</f>
        <v>-621.05999999999995</v>
      </c>
      <c r="G916" s="68">
        <f>+G909-E916</f>
        <v>127726.58</v>
      </c>
    </row>
    <row r="917" spans="1:7" ht="15" customHeight="1" x14ac:dyDescent="0.2">
      <c r="A917" s="60"/>
      <c r="B917" s="60"/>
      <c r="C917" s="60"/>
      <c r="D917" s="60"/>
      <c r="E917" s="60"/>
    </row>
    <row r="918" spans="1:7" ht="15" customHeight="1" x14ac:dyDescent="0.25">
      <c r="A918" s="38" t="s">
        <v>17</v>
      </c>
      <c r="B918" s="39"/>
      <c r="C918" s="39"/>
      <c r="D918" s="39"/>
      <c r="E918" s="60"/>
    </row>
    <row r="919" spans="1:7" ht="15" customHeight="1" x14ac:dyDescent="0.2">
      <c r="A919" s="40" t="s">
        <v>61</v>
      </c>
      <c r="B919" s="56"/>
      <c r="C919" s="56"/>
      <c r="D919" s="56"/>
      <c r="E919" s="56" t="s">
        <v>62</v>
      </c>
    </row>
    <row r="920" spans="1:7" ht="15" customHeight="1" x14ac:dyDescent="0.2">
      <c r="A920" s="60"/>
      <c r="B920" s="121"/>
      <c r="C920" s="39"/>
      <c r="D920" s="56"/>
      <c r="E920" s="122"/>
    </row>
    <row r="921" spans="1:7" ht="15" customHeight="1" x14ac:dyDescent="0.2">
      <c r="A921" s="107"/>
      <c r="B921" s="107"/>
      <c r="C921" s="45" t="s">
        <v>40</v>
      </c>
      <c r="D921" s="71" t="s">
        <v>57</v>
      </c>
      <c r="E921" s="45" t="s">
        <v>42</v>
      </c>
    </row>
    <row r="922" spans="1:7" ht="15" customHeight="1" x14ac:dyDescent="0.2">
      <c r="A922" s="120"/>
      <c r="B922" s="117"/>
      <c r="C922" s="125">
        <v>6172</v>
      </c>
      <c r="D922" s="126" t="s">
        <v>52</v>
      </c>
      <c r="E922" s="50">
        <v>-23128.06</v>
      </c>
    </row>
    <row r="923" spans="1:7" ht="15" customHeight="1" x14ac:dyDescent="0.2">
      <c r="A923" s="120"/>
      <c r="B923" s="117"/>
      <c r="C923" s="125">
        <v>6172</v>
      </c>
      <c r="D923" s="126" t="s">
        <v>52</v>
      </c>
      <c r="E923" s="50">
        <v>23128.06</v>
      </c>
    </row>
    <row r="924" spans="1:7" ht="15" customHeight="1" x14ac:dyDescent="0.2">
      <c r="A924" s="120"/>
      <c r="B924" s="117"/>
      <c r="C924" s="125">
        <v>6402</v>
      </c>
      <c r="D924" s="126" t="s">
        <v>52</v>
      </c>
      <c r="E924" s="50">
        <f>127105.52+621.06</f>
        <v>127726.58</v>
      </c>
    </row>
    <row r="925" spans="1:7" ht="15" customHeight="1" x14ac:dyDescent="0.2">
      <c r="A925" s="120"/>
      <c r="B925" s="117"/>
      <c r="C925" s="52" t="s">
        <v>44</v>
      </c>
      <c r="D925" s="73"/>
      <c r="E925" s="74">
        <f>SUM(E922:E924)</f>
        <v>127726.58</v>
      </c>
    </row>
    <row r="926" spans="1:7" ht="15" customHeight="1" x14ac:dyDescent="0.2"/>
    <row r="927" spans="1:7" ht="15" customHeight="1" x14ac:dyDescent="0.2"/>
    <row r="928" spans="1:7" ht="15" customHeight="1" x14ac:dyDescent="0.25">
      <c r="A928" s="36" t="s">
        <v>150</v>
      </c>
    </row>
    <row r="929" spans="1:5" ht="15" customHeight="1" x14ac:dyDescent="0.2">
      <c r="A929" s="164" t="s">
        <v>140</v>
      </c>
      <c r="B929" s="164"/>
      <c r="C929" s="164"/>
      <c r="D929" s="164"/>
      <c r="E929" s="164"/>
    </row>
    <row r="930" spans="1:5" ht="15" customHeight="1" x14ac:dyDescent="0.2">
      <c r="A930" s="164"/>
      <c r="B930" s="164"/>
      <c r="C930" s="164"/>
      <c r="D930" s="164"/>
      <c r="E930" s="164"/>
    </row>
    <row r="931" spans="1:5" ht="15" customHeight="1" x14ac:dyDescent="0.2">
      <c r="A931" s="163" t="s">
        <v>151</v>
      </c>
      <c r="B931" s="163"/>
      <c r="C931" s="163"/>
      <c r="D931" s="163"/>
      <c r="E931" s="163"/>
    </row>
    <row r="932" spans="1:5" ht="15" customHeight="1" x14ac:dyDescent="0.2">
      <c r="A932" s="163"/>
      <c r="B932" s="163"/>
      <c r="C932" s="163"/>
      <c r="D932" s="163"/>
      <c r="E932" s="163"/>
    </row>
    <row r="933" spans="1:5" ht="15" customHeight="1" x14ac:dyDescent="0.2">
      <c r="A933" s="163"/>
      <c r="B933" s="163"/>
      <c r="C933" s="163"/>
      <c r="D933" s="163"/>
      <c r="E933" s="163"/>
    </row>
    <row r="934" spans="1:5" ht="15" customHeight="1" x14ac:dyDescent="0.2">
      <c r="A934" s="163"/>
      <c r="B934" s="163"/>
      <c r="C934" s="163"/>
      <c r="D934" s="163"/>
      <c r="E934" s="163"/>
    </row>
    <row r="935" spans="1:5" ht="15" customHeight="1" x14ac:dyDescent="0.2">
      <c r="A935" s="163"/>
      <c r="B935" s="163"/>
      <c r="C935" s="163"/>
      <c r="D935" s="163"/>
      <c r="E935" s="163"/>
    </row>
    <row r="936" spans="1:5" ht="15" customHeight="1" x14ac:dyDescent="0.2">
      <c r="A936" s="163"/>
      <c r="B936" s="163"/>
      <c r="C936" s="163"/>
      <c r="D936" s="163"/>
      <c r="E936" s="163"/>
    </row>
    <row r="937" spans="1:5" ht="15" customHeight="1" x14ac:dyDescent="0.2">
      <c r="A937" s="110"/>
      <c r="B937" s="110"/>
      <c r="C937" s="110"/>
      <c r="D937" s="110"/>
      <c r="E937" s="110"/>
    </row>
    <row r="938" spans="1:5" ht="15" customHeight="1" x14ac:dyDescent="0.25">
      <c r="A938" s="79" t="s">
        <v>17</v>
      </c>
      <c r="B938" s="41"/>
      <c r="C938" s="41"/>
      <c r="D938" s="41"/>
      <c r="E938" s="41"/>
    </row>
    <row r="939" spans="1:5" ht="15" customHeight="1" x14ac:dyDescent="0.2">
      <c r="A939" s="40" t="s">
        <v>100</v>
      </c>
      <c r="B939" s="41"/>
      <c r="C939" s="41"/>
      <c r="D939" s="41"/>
      <c r="E939" s="42" t="s">
        <v>142</v>
      </c>
    </row>
    <row r="940" spans="1:5" ht="15" customHeight="1" x14ac:dyDescent="0.2">
      <c r="A940" s="149"/>
      <c r="B940" s="155"/>
      <c r="C940" s="41"/>
      <c r="D940" s="41"/>
      <c r="E940" s="81"/>
    </row>
    <row r="941" spans="1:5" ht="15" customHeight="1" x14ac:dyDescent="0.25">
      <c r="A941" s="36"/>
      <c r="B941" s="82" t="s">
        <v>152</v>
      </c>
      <c r="C941" s="82" t="s">
        <v>40</v>
      </c>
      <c r="D941" s="83" t="s">
        <v>57</v>
      </c>
      <c r="E941" s="45" t="s">
        <v>42</v>
      </c>
    </row>
    <row r="942" spans="1:5" ht="15" customHeight="1" x14ac:dyDescent="0.25">
      <c r="A942" s="36"/>
      <c r="B942" s="135">
        <v>11</v>
      </c>
      <c r="C942" s="125"/>
      <c r="D942" s="118" t="s">
        <v>102</v>
      </c>
      <c r="E942" s="136">
        <v>-1069931</v>
      </c>
    </row>
    <row r="943" spans="1:5" ht="15" customHeight="1" x14ac:dyDescent="0.25">
      <c r="A943" s="36"/>
      <c r="B943" s="135">
        <v>11</v>
      </c>
      <c r="C943" s="125"/>
      <c r="D943" s="118" t="s">
        <v>77</v>
      </c>
      <c r="E943" s="136">
        <f>548320+521611</f>
        <v>1069931</v>
      </c>
    </row>
    <row r="944" spans="1:5" ht="15" customHeight="1" x14ac:dyDescent="0.25">
      <c r="A944" s="36"/>
      <c r="B944" s="135"/>
      <c r="C944" s="88" t="s">
        <v>44</v>
      </c>
      <c r="D944" s="89"/>
      <c r="E944" s="90">
        <f>SUM(E942:E943)</f>
        <v>0</v>
      </c>
    </row>
    <row r="945" spans="1:5" ht="15" customHeight="1" x14ac:dyDescent="0.2"/>
    <row r="946" spans="1:5" ht="15" customHeight="1" x14ac:dyDescent="0.2"/>
    <row r="947" spans="1:5" ht="15" customHeight="1" x14ac:dyDescent="0.25">
      <c r="A947" s="36" t="s">
        <v>153</v>
      </c>
    </row>
    <row r="948" spans="1:5" ht="15" customHeight="1" x14ac:dyDescent="0.2">
      <c r="A948" s="164" t="s">
        <v>140</v>
      </c>
      <c r="B948" s="164"/>
      <c r="C948" s="164"/>
      <c r="D948" s="164"/>
      <c r="E948" s="164"/>
    </row>
    <row r="949" spans="1:5" ht="15" customHeight="1" x14ac:dyDescent="0.2">
      <c r="A949" s="164"/>
      <c r="B949" s="164"/>
      <c r="C949" s="164"/>
      <c r="D949" s="164"/>
      <c r="E949" s="164"/>
    </row>
    <row r="950" spans="1:5" ht="15" customHeight="1" x14ac:dyDescent="0.2">
      <c r="A950" s="163" t="s">
        <v>154</v>
      </c>
      <c r="B950" s="163"/>
      <c r="C950" s="163"/>
      <c r="D950" s="163"/>
      <c r="E950" s="163"/>
    </row>
    <row r="951" spans="1:5" ht="15" customHeight="1" x14ac:dyDescent="0.2">
      <c r="A951" s="163"/>
      <c r="B951" s="163"/>
      <c r="C951" s="163"/>
      <c r="D951" s="163"/>
      <c r="E951" s="163"/>
    </row>
    <row r="952" spans="1:5" ht="15" customHeight="1" x14ac:dyDescent="0.2">
      <c r="A952" s="163"/>
      <c r="B952" s="163"/>
      <c r="C952" s="163"/>
      <c r="D952" s="163"/>
      <c r="E952" s="163"/>
    </row>
    <row r="953" spans="1:5" ht="15" customHeight="1" x14ac:dyDescent="0.2">
      <c r="A953" s="163"/>
      <c r="B953" s="163"/>
      <c r="C953" s="163"/>
      <c r="D953" s="163"/>
      <c r="E953" s="163"/>
    </row>
    <row r="954" spans="1:5" ht="15" customHeight="1" x14ac:dyDescent="0.2">
      <c r="A954" s="163"/>
      <c r="B954" s="163"/>
      <c r="C954" s="163"/>
      <c r="D954" s="163"/>
      <c r="E954" s="163"/>
    </row>
    <row r="955" spans="1:5" ht="15" customHeight="1" x14ac:dyDescent="0.2">
      <c r="A955" s="163"/>
      <c r="B955" s="163"/>
      <c r="C955" s="163"/>
      <c r="D955" s="163"/>
      <c r="E955" s="163"/>
    </row>
    <row r="956" spans="1:5" ht="15" customHeight="1" x14ac:dyDescent="0.2">
      <c r="A956" s="110"/>
      <c r="B956" s="110"/>
      <c r="C956" s="110"/>
      <c r="D956" s="110"/>
      <c r="E956" s="110"/>
    </row>
    <row r="957" spans="1:5" ht="15" customHeight="1" x14ac:dyDescent="0.25">
      <c r="A957" s="79" t="s">
        <v>17</v>
      </c>
      <c r="B957" s="41"/>
      <c r="C957" s="41"/>
      <c r="D957" s="41"/>
      <c r="E957" s="41"/>
    </row>
    <row r="958" spans="1:5" ht="15" customHeight="1" x14ac:dyDescent="0.2">
      <c r="A958" s="40" t="s">
        <v>100</v>
      </c>
      <c r="B958" s="41"/>
      <c r="C958" s="41"/>
      <c r="D958" s="41"/>
      <c r="E958" s="42" t="s">
        <v>142</v>
      </c>
    </row>
    <row r="959" spans="1:5" ht="15" customHeight="1" x14ac:dyDescent="0.2">
      <c r="A959" s="149"/>
      <c r="B959" s="155"/>
      <c r="C959" s="41"/>
      <c r="D959" s="41"/>
      <c r="E959" s="81"/>
    </row>
    <row r="960" spans="1:5" ht="15" customHeight="1" x14ac:dyDescent="0.25">
      <c r="A960" s="36"/>
      <c r="B960" s="82" t="s">
        <v>152</v>
      </c>
      <c r="C960" s="82" t="s">
        <v>40</v>
      </c>
      <c r="D960" s="83" t="s">
        <v>57</v>
      </c>
      <c r="E960" s="45" t="s">
        <v>42</v>
      </c>
    </row>
    <row r="961" spans="1:5" ht="15" customHeight="1" x14ac:dyDescent="0.25">
      <c r="A961" s="36"/>
      <c r="B961" s="135">
        <v>11</v>
      </c>
      <c r="C961" s="125"/>
      <c r="D961" s="118" t="s">
        <v>102</v>
      </c>
      <c r="E961" s="136">
        <v>-1970060.93</v>
      </c>
    </row>
    <row r="962" spans="1:5" ht="15" customHeight="1" x14ac:dyDescent="0.25">
      <c r="A962" s="36"/>
      <c r="B962" s="135">
        <v>11</v>
      </c>
      <c r="C962" s="125"/>
      <c r="D962" s="118" t="s">
        <v>77</v>
      </c>
      <c r="E962" s="136">
        <f>1933760.93+36300</f>
        <v>1970060.93</v>
      </c>
    </row>
    <row r="963" spans="1:5" ht="15" customHeight="1" x14ac:dyDescent="0.25">
      <c r="A963" s="36"/>
      <c r="B963" s="135"/>
      <c r="C963" s="88" t="s">
        <v>44</v>
      </c>
      <c r="D963" s="89"/>
      <c r="E963" s="90">
        <f>SUM(E961:E962)</f>
        <v>0</v>
      </c>
    </row>
    <row r="964" spans="1:5" ht="15" customHeight="1" x14ac:dyDescent="0.2"/>
    <row r="965" spans="1:5" ht="15" customHeight="1" x14ac:dyDescent="0.2"/>
    <row r="966" spans="1:5" ht="15" customHeight="1" x14ac:dyDescent="0.25">
      <c r="A966" s="36" t="s">
        <v>155</v>
      </c>
    </row>
    <row r="967" spans="1:5" ht="15" customHeight="1" x14ac:dyDescent="0.2">
      <c r="A967" s="162" t="s">
        <v>34</v>
      </c>
      <c r="B967" s="162"/>
      <c r="C967" s="162"/>
      <c r="D967" s="162"/>
      <c r="E967" s="162"/>
    </row>
    <row r="968" spans="1:5" ht="15" customHeight="1" x14ac:dyDescent="0.2">
      <c r="A968" s="162" t="s">
        <v>35</v>
      </c>
      <c r="B968" s="162"/>
      <c r="C968" s="162"/>
      <c r="D968" s="162"/>
      <c r="E968" s="162"/>
    </row>
    <row r="969" spans="1:5" ht="15" customHeight="1" x14ac:dyDescent="0.2">
      <c r="A969" s="163" t="s">
        <v>156</v>
      </c>
      <c r="B969" s="163"/>
      <c r="C969" s="163"/>
      <c r="D969" s="163"/>
      <c r="E969" s="163"/>
    </row>
    <row r="970" spans="1:5" ht="15" customHeight="1" x14ac:dyDescent="0.2">
      <c r="A970" s="163"/>
      <c r="B970" s="163"/>
      <c r="C970" s="163"/>
      <c r="D970" s="163"/>
      <c r="E970" s="163"/>
    </row>
    <row r="971" spans="1:5" ht="15" customHeight="1" x14ac:dyDescent="0.2">
      <c r="A971" s="163"/>
      <c r="B971" s="163"/>
      <c r="C971" s="163"/>
      <c r="D971" s="163"/>
      <c r="E971" s="163"/>
    </row>
    <row r="972" spans="1:5" ht="15" customHeight="1" x14ac:dyDescent="0.2">
      <c r="A972" s="163"/>
      <c r="B972" s="163"/>
      <c r="C972" s="163"/>
      <c r="D972" s="163"/>
      <c r="E972" s="163"/>
    </row>
    <row r="973" spans="1:5" ht="15" customHeight="1" x14ac:dyDescent="0.2">
      <c r="A973" s="163"/>
      <c r="B973" s="163"/>
      <c r="C973" s="163"/>
      <c r="D973" s="163"/>
      <c r="E973" s="163"/>
    </row>
    <row r="974" spans="1:5" ht="15" customHeight="1" x14ac:dyDescent="0.2">
      <c r="A974" s="163"/>
      <c r="B974" s="163"/>
      <c r="C974" s="163"/>
      <c r="D974" s="163"/>
      <c r="E974" s="163"/>
    </row>
    <row r="975" spans="1:5" ht="15" customHeight="1" x14ac:dyDescent="0.2">
      <c r="A975" s="163"/>
      <c r="B975" s="163"/>
      <c r="C975" s="163"/>
      <c r="D975" s="163"/>
      <c r="E975" s="163"/>
    </row>
    <row r="976" spans="1:5" ht="15" customHeight="1" x14ac:dyDescent="0.2">
      <c r="A976" s="163"/>
      <c r="B976" s="163"/>
      <c r="C976" s="163"/>
      <c r="D976" s="163"/>
      <c r="E976" s="163"/>
    </row>
    <row r="977" spans="1:5" ht="15" customHeight="1" x14ac:dyDescent="0.2">
      <c r="A977" s="163"/>
      <c r="B977" s="163"/>
      <c r="C977" s="163"/>
      <c r="D977" s="163"/>
      <c r="E977" s="163"/>
    </row>
    <row r="978" spans="1:5" ht="15" customHeight="1" x14ac:dyDescent="0.2"/>
    <row r="979" spans="1:5" ht="15" customHeight="1" x14ac:dyDescent="0.25">
      <c r="A979" s="38" t="s">
        <v>1</v>
      </c>
      <c r="B979" s="39"/>
      <c r="C979" s="39"/>
      <c r="D979" s="39"/>
      <c r="E979" s="39"/>
    </row>
    <row r="980" spans="1:5" ht="15" customHeight="1" x14ac:dyDescent="0.2">
      <c r="A980" s="40" t="s">
        <v>72</v>
      </c>
      <c r="B980" s="41"/>
      <c r="C980" s="41"/>
      <c r="D980" s="41"/>
      <c r="E980" s="59" t="s">
        <v>73</v>
      </c>
    </row>
    <row r="981" spans="1:5" ht="15" customHeight="1" x14ac:dyDescent="0.25">
      <c r="A981" s="61"/>
      <c r="B981" s="79"/>
      <c r="C981" s="41"/>
      <c r="D981" s="41"/>
      <c r="E981" s="81"/>
    </row>
    <row r="982" spans="1:5" ht="15" customHeight="1" x14ac:dyDescent="0.2">
      <c r="B982" s="82" t="s">
        <v>39</v>
      </c>
      <c r="C982" s="82" t="s">
        <v>40</v>
      </c>
      <c r="D982" s="83" t="s">
        <v>41</v>
      </c>
      <c r="E982" s="70" t="s">
        <v>42</v>
      </c>
    </row>
    <row r="983" spans="1:5" ht="15" customHeight="1" x14ac:dyDescent="0.2">
      <c r="B983" s="156">
        <v>103533062</v>
      </c>
      <c r="C983" s="85"/>
      <c r="D983" s="106" t="s">
        <v>43</v>
      </c>
      <c r="E983" s="50">
        <v>1799032.71</v>
      </c>
    </row>
    <row r="984" spans="1:5" ht="15" customHeight="1" x14ac:dyDescent="0.2">
      <c r="B984" s="87"/>
      <c r="C984" s="88" t="s">
        <v>44</v>
      </c>
      <c r="D984" s="89"/>
      <c r="E984" s="90">
        <f>SUM(E983:E983)</f>
        <v>1799032.71</v>
      </c>
    </row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38" t="s">
        <v>17</v>
      </c>
      <c r="B990" s="39"/>
      <c r="C990" s="39"/>
      <c r="D990" s="61"/>
      <c r="E990" s="61"/>
    </row>
    <row r="991" spans="1:5" ht="15" customHeight="1" x14ac:dyDescent="0.2">
      <c r="A991" s="40" t="s">
        <v>72</v>
      </c>
      <c r="B991" s="41"/>
      <c r="C991" s="41"/>
      <c r="D991" s="41"/>
      <c r="E991" s="42" t="s">
        <v>73</v>
      </c>
    </row>
    <row r="992" spans="1:5" ht="15" customHeight="1" x14ac:dyDescent="0.25">
      <c r="A992" s="79"/>
      <c r="B992" s="41"/>
      <c r="C992" s="41"/>
      <c r="D992" s="41"/>
      <c r="E992" s="61"/>
    </row>
    <row r="993" spans="1:5" ht="15" customHeight="1" x14ac:dyDescent="0.25">
      <c r="A993" s="79"/>
      <c r="B993" s="41"/>
      <c r="C993" s="82" t="s">
        <v>40</v>
      </c>
      <c r="D993" s="71" t="s">
        <v>57</v>
      </c>
      <c r="E993" s="45" t="s">
        <v>42</v>
      </c>
    </row>
    <row r="994" spans="1:5" ht="15" customHeight="1" x14ac:dyDescent="0.25">
      <c r="A994" s="79"/>
      <c r="B994" s="41"/>
      <c r="C994" s="125">
        <v>3636</v>
      </c>
      <c r="D994" s="118" t="s">
        <v>76</v>
      </c>
      <c r="E994" s="157">
        <f>100000+25000+9000</f>
        <v>134000</v>
      </c>
    </row>
    <row r="995" spans="1:5" ht="15" customHeight="1" x14ac:dyDescent="0.25">
      <c r="A995" s="79"/>
      <c r="B995" s="41"/>
      <c r="C995" s="125">
        <v>3636</v>
      </c>
      <c r="D995" s="118" t="s">
        <v>77</v>
      </c>
      <c r="E995" s="157">
        <v>15000</v>
      </c>
    </row>
    <row r="996" spans="1:5" ht="15" customHeight="1" x14ac:dyDescent="0.25">
      <c r="A996" s="79"/>
      <c r="B996" s="41"/>
      <c r="C996" s="125">
        <v>2125</v>
      </c>
      <c r="D996" s="106" t="s">
        <v>66</v>
      </c>
      <c r="E996" s="157">
        <v>1364540.21</v>
      </c>
    </row>
    <row r="997" spans="1:5" ht="15" customHeight="1" x14ac:dyDescent="0.25">
      <c r="A997" s="79"/>
      <c r="B997" s="41"/>
      <c r="C997" s="125">
        <v>2125</v>
      </c>
      <c r="D997" s="126" t="s">
        <v>52</v>
      </c>
      <c r="E997" s="157">
        <v>285492.5</v>
      </c>
    </row>
    <row r="998" spans="1:5" ht="15" customHeight="1" x14ac:dyDescent="0.25">
      <c r="A998" s="79"/>
      <c r="B998" s="41"/>
      <c r="C998" s="88" t="s">
        <v>44</v>
      </c>
      <c r="D998" s="89"/>
      <c r="E998" s="90">
        <f>SUM(E994:E997)</f>
        <v>1799032.71</v>
      </c>
    </row>
    <row r="999" spans="1:5" ht="15" customHeight="1" x14ac:dyDescent="0.2"/>
    <row r="1000" spans="1:5" ht="15" customHeight="1" x14ac:dyDescent="0.2"/>
    <row r="1001" spans="1:5" ht="15" customHeight="1" x14ac:dyDescent="0.2"/>
    <row r="1002" spans="1:5" ht="15" customHeight="1" x14ac:dyDescent="0.2"/>
    <row r="1003" spans="1:5" ht="15" customHeight="1" x14ac:dyDescent="0.2"/>
    <row r="1004" spans="1:5" ht="15" customHeight="1" x14ac:dyDescent="0.2"/>
    <row r="1005" spans="1:5" ht="15" customHeight="1" x14ac:dyDescent="0.2"/>
    <row r="1006" spans="1:5" ht="15" customHeight="1" x14ac:dyDescent="0.2"/>
    <row r="1007" spans="1:5" ht="15" customHeight="1" x14ac:dyDescent="0.2"/>
    <row r="1008" spans="1:5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</sheetData>
  <mergeCells count="77">
    <mergeCell ref="A948:E949"/>
    <mergeCell ref="A950:E955"/>
    <mergeCell ref="A967:E967"/>
    <mergeCell ref="A968:E968"/>
    <mergeCell ref="A969:E977"/>
    <mergeCell ref="A931:E936"/>
    <mergeCell ref="A783:E784"/>
    <mergeCell ref="A785:E790"/>
    <mergeCell ref="A802:E803"/>
    <mergeCell ref="A804:E812"/>
    <mergeCell ref="A834:E835"/>
    <mergeCell ref="A836:E845"/>
    <mergeCell ref="A857:E858"/>
    <mergeCell ref="A859:E870"/>
    <mergeCell ref="A887:E887"/>
    <mergeCell ref="A888:E895"/>
    <mergeCell ref="A929:E930"/>
    <mergeCell ref="A758:E763"/>
    <mergeCell ref="A616:E617"/>
    <mergeCell ref="A618:E624"/>
    <mergeCell ref="A642:E643"/>
    <mergeCell ref="A644:E651"/>
    <mergeCell ref="A678:E679"/>
    <mergeCell ref="A680:E686"/>
    <mergeCell ref="A704:E705"/>
    <mergeCell ref="A706:E713"/>
    <mergeCell ref="A731:E732"/>
    <mergeCell ref="A733:E738"/>
    <mergeCell ref="A756:E757"/>
    <mergeCell ref="A592:E598"/>
    <mergeCell ref="A453:E453"/>
    <mergeCell ref="A454:E463"/>
    <mergeCell ref="A487:E487"/>
    <mergeCell ref="A488:E495"/>
    <mergeCell ref="A513:E514"/>
    <mergeCell ref="A515:E520"/>
    <mergeCell ref="A538:E539"/>
    <mergeCell ref="A540:E546"/>
    <mergeCell ref="A564:E565"/>
    <mergeCell ref="A566:E572"/>
    <mergeCell ref="A590:E591"/>
    <mergeCell ref="A428:E435"/>
    <mergeCell ref="A286:E286"/>
    <mergeCell ref="A287:E293"/>
    <mergeCell ref="A314:E314"/>
    <mergeCell ref="A315:E321"/>
    <mergeCell ref="A339:E339"/>
    <mergeCell ref="A340:E349"/>
    <mergeCell ref="A375:E375"/>
    <mergeCell ref="A376:E383"/>
    <mergeCell ref="A401:E401"/>
    <mergeCell ref="A402:E408"/>
    <mergeCell ref="A427:E427"/>
    <mergeCell ref="A247:E254"/>
    <mergeCell ref="A126:E126"/>
    <mergeCell ref="A127:E127"/>
    <mergeCell ref="A128:E132"/>
    <mergeCell ref="A159:E159"/>
    <mergeCell ref="A160:E160"/>
    <mergeCell ref="A161:E169"/>
    <mergeCell ref="A211:E211"/>
    <mergeCell ref="A212:E212"/>
    <mergeCell ref="A213:E219"/>
    <mergeCell ref="A245:E245"/>
    <mergeCell ref="A246:E246"/>
    <mergeCell ref="A97:E102"/>
    <mergeCell ref="A2:E2"/>
    <mergeCell ref="A3:E3"/>
    <mergeCell ref="A4:E9"/>
    <mergeCell ref="A29:E29"/>
    <mergeCell ref="A30:E30"/>
    <mergeCell ref="A31:E35"/>
    <mergeCell ref="A64:E64"/>
    <mergeCell ref="A65:E65"/>
    <mergeCell ref="A66:E70"/>
    <mergeCell ref="A95:E95"/>
    <mergeCell ref="A96:E9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49/18 - 82/18 schválené Radou Olomouckého kraje 19.2.2018</oddHeader>
    <oddFooter xml:space="preserve">&amp;L&amp;"Arial,Kurzíva"Zastupitelstvo OK 26.2.2018
6.1.1. - Rozpočet Olomouckého kraje 2018 - rozpočtové změny - DODATEK
Příloha č.1: Rozpočtové změny č. 49/18 - 82/18 schválené Radou Olomouckého kraje 19.2.2018&amp;R&amp;"Arial,Kurzíva"Strana &amp;P (celkem 24)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157</v>
      </c>
    </row>
    <row r="2" spans="1:5" ht="15" customHeight="1" x14ac:dyDescent="0.2">
      <c r="A2" s="162" t="s">
        <v>34</v>
      </c>
      <c r="B2" s="162"/>
      <c r="C2" s="162"/>
      <c r="D2" s="162"/>
      <c r="E2" s="162"/>
    </row>
    <row r="3" spans="1:5" ht="15" customHeight="1" x14ac:dyDescent="0.2">
      <c r="A3" s="163" t="s">
        <v>158</v>
      </c>
      <c r="B3" s="163"/>
      <c r="C3" s="163"/>
      <c r="D3" s="163"/>
      <c r="E3" s="163"/>
    </row>
    <row r="4" spans="1:5" ht="15" customHeight="1" x14ac:dyDescent="0.2">
      <c r="A4" s="163"/>
      <c r="B4" s="163"/>
      <c r="C4" s="163"/>
      <c r="D4" s="163"/>
      <c r="E4" s="163"/>
    </row>
    <row r="5" spans="1:5" ht="15" customHeight="1" x14ac:dyDescent="0.2">
      <c r="A5" s="163"/>
      <c r="B5" s="163"/>
      <c r="C5" s="163"/>
      <c r="D5" s="163"/>
      <c r="E5" s="163"/>
    </row>
    <row r="6" spans="1:5" ht="15" customHeight="1" x14ac:dyDescent="0.2">
      <c r="A6" s="163"/>
      <c r="B6" s="163"/>
      <c r="C6" s="163"/>
      <c r="D6" s="163"/>
      <c r="E6" s="163"/>
    </row>
    <row r="7" spans="1:5" ht="15" customHeight="1" x14ac:dyDescent="0.2">
      <c r="A7" s="163"/>
      <c r="B7" s="163"/>
      <c r="C7" s="163"/>
      <c r="D7" s="163"/>
      <c r="E7" s="163"/>
    </row>
    <row r="8" spans="1:5" ht="15" customHeight="1" x14ac:dyDescent="0.2">
      <c r="A8" s="163"/>
      <c r="B8" s="163"/>
      <c r="C8" s="163"/>
      <c r="D8" s="163"/>
      <c r="E8" s="163"/>
    </row>
    <row r="9" spans="1:5" ht="15" customHeight="1" x14ac:dyDescent="0.2">
      <c r="A9" s="78"/>
      <c r="B9" s="78"/>
      <c r="C9" s="78"/>
      <c r="D9" s="78"/>
      <c r="E9" s="78"/>
    </row>
    <row r="10" spans="1:5" ht="15" customHeight="1" x14ac:dyDescent="0.25">
      <c r="A10" s="79" t="s">
        <v>1</v>
      </c>
      <c r="B10" s="41"/>
      <c r="C10" s="41"/>
      <c r="D10" s="41"/>
      <c r="E10" s="41"/>
    </row>
    <row r="11" spans="1:5" ht="15" customHeight="1" x14ac:dyDescent="0.2">
      <c r="A11" s="80" t="s">
        <v>137</v>
      </c>
      <c r="B11" s="41"/>
      <c r="C11" s="41"/>
      <c r="D11" s="41"/>
      <c r="E11" s="42" t="s">
        <v>138</v>
      </c>
    </row>
    <row r="12" spans="1:5" ht="15" customHeight="1" x14ac:dyDescent="0.25">
      <c r="A12" s="158"/>
      <c r="B12" s="79"/>
      <c r="C12" s="41"/>
      <c r="D12" s="41"/>
      <c r="E12" s="81"/>
    </row>
    <row r="13" spans="1:5" ht="15" customHeight="1" x14ac:dyDescent="0.2">
      <c r="A13" s="130"/>
      <c r="B13" s="107"/>
      <c r="C13" s="82" t="s">
        <v>40</v>
      </c>
      <c r="D13" s="83" t="s">
        <v>41</v>
      </c>
      <c r="E13" s="82" t="s">
        <v>42</v>
      </c>
    </row>
    <row r="14" spans="1:5" ht="15" customHeight="1" x14ac:dyDescent="0.2">
      <c r="A14" s="131"/>
      <c r="B14" s="117"/>
      <c r="C14" s="105">
        <v>6172</v>
      </c>
      <c r="D14" s="127" t="s">
        <v>159</v>
      </c>
      <c r="E14" s="136">
        <v>380000</v>
      </c>
    </row>
    <row r="15" spans="1:5" ht="15" customHeight="1" x14ac:dyDescent="0.2">
      <c r="A15" s="131"/>
      <c r="B15" s="39"/>
      <c r="C15" s="88" t="s">
        <v>44</v>
      </c>
      <c r="D15" s="89"/>
      <c r="E15" s="90">
        <f>SUM(E14:E14)</f>
        <v>380000</v>
      </c>
    </row>
    <row r="16" spans="1:5" ht="15" customHeight="1" x14ac:dyDescent="0.2">
      <c r="A16" s="61"/>
      <c r="B16" s="61"/>
      <c r="C16" s="61"/>
      <c r="D16" s="61"/>
      <c r="E16" s="61"/>
    </row>
    <row r="17" spans="1:5" ht="15" customHeight="1" x14ac:dyDescent="0.2"/>
    <row r="18" spans="1:5" ht="15" customHeight="1" x14ac:dyDescent="0.25">
      <c r="A18" s="79" t="s">
        <v>17</v>
      </c>
      <c r="B18" s="41"/>
      <c r="C18" s="41"/>
      <c r="D18" s="41"/>
      <c r="E18" s="61"/>
    </row>
    <row r="19" spans="1:5" ht="15" customHeight="1" x14ac:dyDescent="0.2">
      <c r="A19" s="80" t="s">
        <v>137</v>
      </c>
      <c r="B19" s="41"/>
      <c r="C19" s="41"/>
      <c r="D19" s="41"/>
      <c r="E19" s="42" t="s">
        <v>138</v>
      </c>
    </row>
    <row r="20" spans="1:5" ht="15" customHeight="1" x14ac:dyDescent="0.2">
      <c r="A20" s="80"/>
      <c r="B20" s="61"/>
      <c r="C20" s="41"/>
      <c r="D20" s="41"/>
      <c r="E20" s="81"/>
    </row>
    <row r="21" spans="1:5" ht="15" customHeight="1" x14ac:dyDescent="0.2">
      <c r="A21" s="130"/>
      <c r="B21" s="130"/>
      <c r="C21" s="82" t="s">
        <v>40</v>
      </c>
      <c r="D21" s="71" t="s">
        <v>57</v>
      </c>
      <c r="E21" s="45" t="s">
        <v>42</v>
      </c>
    </row>
    <row r="22" spans="1:5" ht="15" customHeight="1" x14ac:dyDescent="0.2">
      <c r="A22" s="131"/>
      <c r="B22" s="124"/>
      <c r="C22" s="105">
        <v>6113</v>
      </c>
      <c r="D22" s="118" t="s">
        <v>77</v>
      </c>
      <c r="E22" s="119">
        <f>10000+100000+35000+15000+220000</f>
        <v>380000</v>
      </c>
    </row>
    <row r="23" spans="1:5" ht="15" customHeight="1" x14ac:dyDescent="0.2">
      <c r="A23" s="147"/>
      <c r="B23" s="147"/>
      <c r="C23" s="88" t="s">
        <v>44</v>
      </c>
      <c r="D23" s="69"/>
      <c r="E23" s="90">
        <f>SUM(E22:E22)</f>
        <v>380000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160</v>
      </c>
    </row>
    <row r="27" spans="1:5" ht="15" customHeight="1" x14ac:dyDescent="0.2">
      <c r="A27" s="162" t="s">
        <v>34</v>
      </c>
      <c r="B27" s="162"/>
      <c r="C27" s="162"/>
      <c r="D27" s="162"/>
      <c r="E27" s="162"/>
    </row>
    <row r="28" spans="1:5" ht="15" customHeight="1" x14ac:dyDescent="0.2">
      <c r="A28" s="163" t="s">
        <v>161</v>
      </c>
      <c r="B28" s="163"/>
      <c r="C28" s="163"/>
      <c r="D28" s="163"/>
      <c r="E28" s="163"/>
    </row>
    <row r="29" spans="1:5" ht="15" customHeight="1" x14ac:dyDescent="0.2">
      <c r="A29" s="163"/>
      <c r="B29" s="163"/>
      <c r="C29" s="163"/>
      <c r="D29" s="163"/>
      <c r="E29" s="163"/>
    </row>
    <row r="30" spans="1:5" ht="15" customHeight="1" x14ac:dyDescent="0.2">
      <c r="A30" s="163"/>
      <c r="B30" s="163"/>
      <c r="C30" s="163"/>
      <c r="D30" s="163"/>
      <c r="E30" s="163"/>
    </row>
    <row r="31" spans="1:5" ht="15" customHeight="1" x14ac:dyDescent="0.2">
      <c r="A31" s="163"/>
      <c r="B31" s="163"/>
      <c r="C31" s="163"/>
      <c r="D31" s="163"/>
      <c r="E31" s="163"/>
    </row>
    <row r="32" spans="1:5" ht="15" customHeight="1" x14ac:dyDescent="0.2">
      <c r="A32" s="163"/>
      <c r="B32" s="163"/>
      <c r="C32" s="163"/>
      <c r="D32" s="163"/>
      <c r="E32" s="163"/>
    </row>
    <row r="33" spans="1:5" ht="15" customHeight="1" x14ac:dyDescent="0.2">
      <c r="A33" s="163"/>
      <c r="B33" s="163"/>
      <c r="C33" s="163"/>
      <c r="D33" s="163"/>
      <c r="E33" s="163"/>
    </row>
    <row r="34" spans="1:5" ht="15" customHeight="1" x14ac:dyDescent="0.2">
      <c r="A34" s="78"/>
      <c r="B34" s="78"/>
      <c r="C34" s="78"/>
      <c r="D34" s="78"/>
      <c r="E34" s="78"/>
    </row>
    <row r="35" spans="1:5" ht="15" customHeight="1" x14ac:dyDescent="0.25">
      <c r="A35" s="79" t="s">
        <v>1</v>
      </c>
      <c r="B35" s="41"/>
      <c r="C35" s="41"/>
      <c r="D35" s="41"/>
      <c r="E35" s="41"/>
    </row>
    <row r="36" spans="1:5" ht="15" customHeight="1" x14ac:dyDescent="0.2">
      <c r="A36" s="40" t="s">
        <v>100</v>
      </c>
      <c r="B36" s="41"/>
      <c r="C36" s="41"/>
      <c r="D36" s="41"/>
      <c r="E36" s="42" t="s">
        <v>142</v>
      </c>
    </row>
    <row r="37" spans="1:5" ht="15" customHeight="1" x14ac:dyDescent="0.25">
      <c r="A37" s="158"/>
      <c r="B37" s="79"/>
      <c r="C37" s="41"/>
      <c r="D37" s="41"/>
      <c r="E37" s="81"/>
    </row>
    <row r="38" spans="1:5" ht="15" customHeight="1" x14ac:dyDescent="0.2">
      <c r="A38" s="130"/>
      <c r="B38" s="107"/>
      <c r="C38" s="82" t="s">
        <v>40</v>
      </c>
      <c r="D38" s="83" t="s">
        <v>41</v>
      </c>
      <c r="E38" s="82" t="s">
        <v>42</v>
      </c>
    </row>
    <row r="39" spans="1:5" ht="15" customHeight="1" x14ac:dyDescent="0.2">
      <c r="A39" s="131"/>
      <c r="B39" s="117"/>
      <c r="C39" s="105">
        <v>6172</v>
      </c>
      <c r="D39" s="106" t="s">
        <v>162</v>
      </c>
      <c r="E39" s="136">
        <v>6050</v>
      </c>
    </row>
    <row r="40" spans="1:5" ht="15" customHeight="1" x14ac:dyDescent="0.2">
      <c r="A40" s="131"/>
      <c r="B40" s="39"/>
      <c r="C40" s="88" t="s">
        <v>44</v>
      </c>
      <c r="D40" s="89"/>
      <c r="E40" s="90">
        <f>SUM(E39:E39)</f>
        <v>6050</v>
      </c>
    </row>
    <row r="41" spans="1:5" ht="15" customHeight="1" x14ac:dyDescent="0.2">
      <c r="A41" s="61"/>
      <c r="B41" s="61"/>
      <c r="C41" s="61"/>
      <c r="D41" s="61"/>
      <c r="E41" s="61"/>
    </row>
    <row r="42" spans="1:5" ht="15" customHeight="1" x14ac:dyDescent="0.25">
      <c r="A42" s="79" t="s">
        <v>17</v>
      </c>
      <c r="B42" s="41"/>
      <c r="C42" s="41"/>
      <c r="D42" s="41"/>
      <c r="E42" s="41"/>
    </row>
    <row r="43" spans="1:5" ht="15" customHeight="1" x14ac:dyDescent="0.2">
      <c r="A43" s="40" t="s">
        <v>100</v>
      </c>
      <c r="B43" s="41"/>
      <c r="C43" s="41"/>
      <c r="D43" s="41"/>
      <c r="E43" s="42" t="s">
        <v>142</v>
      </c>
    </row>
    <row r="44" spans="1:5" ht="15" customHeight="1" x14ac:dyDescent="0.25">
      <c r="A44" s="79"/>
      <c r="B44" s="61"/>
      <c r="C44" s="41"/>
      <c r="D44" s="41"/>
      <c r="E44" s="81"/>
    </row>
    <row r="45" spans="1:5" ht="15" customHeight="1" x14ac:dyDescent="0.2">
      <c r="C45" s="82" t="s">
        <v>40</v>
      </c>
      <c r="D45" s="71" t="s">
        <v>57</v>
      </c>
      <c r="E45" s="45" t="s">
        <v>42</v>
      </c>
    </row>
    <row r="46" spans="1:5" ht="15" customHeight="1" x14ac:dyDescent="0.2">
      <c r="C46" s="105">
        <v>6172</v>
      </c>
      <c r="D46" s="118" t="s">
        <v>77</v>
      </c>
      <c r="E46" s="119">
        <v>6050</v>
      </c>
    </row>
    <row r="47" spans="1:5" ht="15" customHeight="1" x14ac:dyDescent="0.2">
      <c r="C47" s="88" t="s">
        <v>44</v>
      </c>
      <c r="D47" s="69"/>
      <c r="E47" s="90">
        <f>SUM(E46:E46)</f>
        <v>6050</v>
      </c>
    </row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</sheetData>
  <mergeCells count="4">
    <mergeCell ref="A2:E2"/>
    <mergeCell ref="A3:E8"/>
    <mergeCell ref="A27:E27"/>
    <mergeCell ref="A28:E3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3" orientation="portrait" useFirstPageNumber="1" r:id="rId1"/>
  <headerFooter alignWithMargins="0">
    <oddHeader>&amp;C&amp;"Arial,Kurzíva"Příloha č. 2: Rozpočtové změny č. 83/18 - 84/18 navržené Radou Olomouckého kraje 19.2.2018 ke schválení</oddHeader>
    <oddFooter xml:space="preserve">&amp;L&amp;"Arial,Kurzíva"Zastupitelstvo OK 26.2.2018
6.1.1. - Rozpočet Olomouckého kraje 2018 - rozpočtové změny - DODATEK
Příloha č.2: Rozpočtové změny č. 83/18 - 84/18 navržené Radou OK 19.2.2018 ke schválení&amp;R&amp;"Arial,Kurzíva"Strana &amp;P (celkem 24)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9" style="1" customWidth="1"/>
    <col min="6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8">
        <v>4425000</v>
      </c>
      <c r="C3" s="7">
        <v>4425000</v>
      </c>
    </row>
    <row r="4" spans="1:3" ht="14.25" customHeight="1" x14ac:dyDescent="0.2">
      <c r="A4" s="6" t="s">
        <v>4</v>
      </c>
      <c r="B4" s="18">
        <v>3330</v>
      </c>
      <c r="C4" s="7">
        <v>3330</v>
      </c>
    </row>
    <row r="5" spans="1:3" ht="14.25" customHeight="1" x14ac:dyDescent="0.2">
      <c r="A5" s="6" t="s">
        <v>27</v>
      </c>
      <c r="B5" s="18">
        <v>100</v>
      </c>
      <c r="C5" s="7">
        <v>100</v>
      </c>
    </row>
    <row r="6" spans="1:3" ht="14.25" customHeight="1" x14ac:dyDescent="0.2">
      <c r="A6" s="6" t="s">
        <v>5</v>
      </c>
      <c r="B6" s="18">
        <v>32033.200000000001</v>
      </c>
      <c r="C6" s="7">
        <f>31852.2+6</f>
        <v>31858.2</v>
      </c>
    </row>
    <row r="7" spans="1:3" ht="14.25" customHeight="1" x14ac:dyDescent="0.2">
      <c r="A7" s="6" t="s">
        <v>6</v>
      </c>
      <c r="B7" s="18">
        <v>5340.1</v>
      </c>
      <c r="C7" s="7">
        <v>5340.1</v>
      </c>
    </row>
    <row r="8" spans="1:3" ht="14.25" customHeight="1" x14ac:dyDescent="0.2">
      <c r="A8" s="6" t="s">
        <v>23</v>
      </c>
      <c r="B8" s="18">
        <v>67173</v>
      </c>
      <c r="C8" s="7">
        <f>68062+47+83+380</f>
        <v>68572</v>
      </c>
    </row>
    <row r="9" spans="1:3" ht="14.25" customHeight="1" x14ac:dyDescent="0.2">
      <c r="A9" s="6" t="s">
        <v>7</v>
      </c>
      <c r="B9" s="18">
        <v>7138</v>
      </c>
      <c r="C9" s="7">
        <v>7138</v>
      </c>
    </row>
    <row r="10" spans="1:3" ht="14.25" customHeight="1" x14ac:dyDescent="0.2">
      <c r="A10" s="6" t="s">
        <v>8</v>
      </c>
      <c r="B10" s="18">
        <v>200</v>
      </c>
      <c r="C10" s="7">
        <v>200</v>
      </c>
    </row>
    <row r="11" spans="1:3" ht="14.25" customHeight="1" x14ac:dyDescent="0.2">
      <c r="A11" s="6" t="s">
        <v>9</v>
      </c>
      <c r="B11" s="18">
        <v>85202.7</v>
      </c>
      <c r="C11" s="7">
        <v>85202.7</v>
      </c>
    </row>
    <row r="12" spans="1:3" ht="14.25" customHeight="1" x14ac:dyDescent="0.2">
      <c r="A12" s="159" t="s">
        <v>163</v>
      </c>
      <c r="B12" s="18"/>
      <c r="C12" s="7">
        <f>6795718+6050+1366+10529+2965</f>
        <v>6816628</v>
      </c>
    </row>
    <row r="13" spans="1:3" ht="14.25" customHeight="1" x14ac:dyDescent="0.2">
      <c r="A13" s="159" t="s">
        <v>164</v>
      </c>
      <c r="B13" s="18"/>
      <c r="C13" s="7">
        <f>1118752+3000</f>
        <v>1121752</v>
      </c>
    </row>
    <row r="14" spans="1:3" ht="14.25" customHeight="1" x14ac:dyDescent="0.2">
      <c r="A14" s="160" t="s">
        <v>165</v>
      </c>
      <c r="B14" s="18"/>
      <c r="C14" s="7">
        <v>200</v>
      </c>
    </row>
    <row r="15" spans="1:3" ht="14.25" customHeight="1" x14ac:dyDescent="0.2">
      <c r="A15" s="8" t="s">
        <v>10</v>
      </c>
      <c r="B15" s="19">
        <v>210492</v>
      </c>
      <c r="C15" s="9">
        <v>215500</v>
      </c>
    </row>
    <row r="16" spans="1:3" ht="14.25" customHeight="1" x14ac:dyDescent="0.2">
      <c r="A16" s="10" t="s">
        <v>20</v>
      </c>
      <c r="B16" s="20">
        <v>9418</v>
      </c>
      <c r="C16" s="11">
        <v>9418</v>
      </c>
    </row>
    <row r="17" spans="1:3" ht="14.25" customHeight="1" x14ac:dyDescent="0.2">
      <c r="A17" s="10" t="s">
        <v>11</v>
      </c>
      <c r="B17" s="20">
        <v>50000</v>
      </c>
      <c r="C17" s="11">
        <v>50000</v>
      </c>
    </row>
    <row r="18" spans="1:3" ht="14.25" customHeight="1" x14ac:dyDescent="0.2">
      <c r="A18" s="10" t="s">
        <v>166</v>
      </c>
      <c r="B18" s="20"/>
      <c r="C18" s="11">
        <f>38189+4661+9+152+1799</f>
        <v>44810</v>
      </c>
    </row>
    <row r="19" spans="1:3" ht="14.25" customHeight="1" x14ac:dyDescent="0.2">
      <c r="A19" s="10" t="s">
        <v>12</v>
      </c>
      <c r="B19" s="20">
        <v>700</v>
      </c>
      <c r="C19" s="11">
        <v>700</v>
      </c>
    </row>
    <row r="20" spans="1:3" ht="14.25" customHeight="1" x14ac:dyDescent="0.2">
      <c r="A20" s="159" t="s">
        <v>167</v>
      </c>
      <c r="B20" s="20"/>
      <c r="C20" s="11">
        <f>11417+22+7410+19</f>
        <v>18868</v>
      </c>
    </row>
    <row r="21" spans="1:3" ht="14.25" customHeight="1" x14ac:dyDescent="0.25">
      <c r="A21" s="4" t="s">
        <v>13</v>
      </c>
      <c r="B21" s="21">
        <f>SUM(B3:B19)</f>
        <v>4896127</v>
      </c>
      <c r="C21" s="12">
        <f>SUM(C3:C20)</f>
        <v>12904617</v>
      </c>
    </row>
    <row r="22" spans="1:3" ht="14.25" customHeight="1" x14ac:dyDescent="0.2">
      <c r="A22" s="13" t="s">
        <v>14</v>
      </c>
      <c r="B22" s="25">
        <v>-9416</v>
      </c>
      <c r="C22" s="25">
        <v>-9416</v>
      </c>
    </row>
    <row r="23" spans="1:3" ht="15.75" thickBot="1" x14ac:dyDescent="0.3">
      <c r="A23" s="14" t="s">
        <v>15</v>
      </c>
      <c r="B23" s="15">
        <f>B21+B22</f>
        <v>4886711</v>
      </c>
      <c r="C23" s="15">
        <f>C21+C22</f>
        <v>12895201</v>
      </c>
    </row>
    <row r="24" spans="1:3" ht="13.5" thickTop="1" x14ac:dyDescent="0.2">
      <c r="A24" s="16"/>
      <c r="B24" s="22"/>
    </row>
    <row r="25" spans="1:3" ht="15.75" customHeight="1" x14ac:dyDescent="0.25">
      <c r="A25" s="4" t="s">
        <v>17</v>
      </c>
      <c r="B25" s="23" t="s">
        <v>2</v>
      </c>
      <c r="C25" s="5" t="s">
        <v>3</v>
      </c>
    </row>
    <row r="26" spans="1:3" ht="14.25" x14ac:dyDescent="0.2">
      <c r="A26" s="8" t="s">
        <v>29</v>
      </c>
      <c r="B26" s="24">
        <v>769971</v>
      </c>
      <c r="C26" s="26">
        <f>812961-1+3927+6+380</f>
        <v>817273</v>
      </c>
    </row>
    <row r="27" spans="1:3" ht="14.25" x14ac:dyDescent="0.2">
      <c r="A27" s="8" t="s">
        <v>30</v>
      </c>
      <c r="B27" s="24">
        <v>347820</v>
      </c>
      <c r="C27" s="26">
        <v>347820</v>
      </c>
    </row>
    <row r="28" spans="1:3" ht="14.25" x14ac:dyDescent="0.2">
      <c r="A28" s="8" t="s">
        <v>31</v>
      </c>
      <c r="B28" s="24">
        <v>2933349</v>
      </c>
      <c r="C28" s="26">
        <f>2936728+47+83+3483+19+13542+506</f>
        <v>2954408</v>
      </c>
    </row>
    <row r="29" spans="1:3" ht="14.25" x14ac:dyDescent="0.2">
      <c r="A29" s="159" t="s">
        <v>163</v>
      </c>
      <c r="B29" s="24"/>
      <c r="C29" s="26">
        <f>6795718+6050+1366+10529+2965</f>
        <v>6816628</v>
      </c>
    </row>
    <row r="30" spans="1:3" ht="14.25" x14ac:dyDescent="0.2">
      <c r="A30" s="159" t="s">
        <v>164</v>
      </c>
      <c r="B30" s="24"/>
      <c r="C30" s="26">
        <f>1118752+3000</f>
        <v>1121752</v>
      </c>
    </row>
    <row r="31" spans="1:3" ht="14.25" x14ac:dyDescent="0.2">
      <c r="A31" s="160" t="s">
        <v>165</v>
      </c>
      <c r="B31" s="24"/>
      <c r="C31" s="26">
        <v>200</v>
      </c>
    </row>
    <row r="32" spans="1:3" ht="14.25" x14ac:dyDescent="0.2">
      <c r="A32" s="10" t="s">
        <v>20</v>
      </c>
      <c r="B32" s="24">
        <v>9418</v>
      </c>
      <c r="C32" s="26">
        <v>9418</v>
      </c>
    </row>
    <row r="33" spans="1:3" ht="14.25" x14ac:dyDescent="0.2">
      <c r="A33" s="10" t="s">
        <v>11</v>
      </c>
      <c r="B33" s="24">
        <v>50000</v>
      </c>
      <c r="C33" s="26">
        <v>50000</v>
      </c>
    </row>
    <row r="34" spans="1:3" ht="14.25" x14ac:dyDescent="0.2">
      <c r="A34" s="10" t="s">
        <v>166</v>
      </c>
      <c r="B34" s="24"/>
      <c r="C34" s="26">
        <f>220426+4661+9+152+1799</f>
        <v>227047</v>
      </c>
    </row>
    <row r="35" spans="1:3" ht="14.25" x14ac:dyDescent="0.2">
      <c r="A35" s="10" t="s">
        <v>32</v>
      </c>
      <c r="B35" s="24">
        <v>1334610</v>
      </c>
      <c r="C35" s="26">
        <f>1375351+2367+8</f>
        <v>1377726</v>
      </c>
    </row>
    <row r="36" spans="1:3" ht="14.25" x14ac:dyDescent="0.2">
      <c r="A36" s="159" t="s">
        <v>167</v>
      </c>
      <c r="B36" s="24"/>
      <c r="C36" s="26">
        <f>11417+128</f>
        <v>11545</v>
      </c>
    </row>
    <row r="37" spans="1:3" ht="14.25" customHeight="1" x14ac:dyDescent="0.25">
      <c r="A37" s="4" t="s">
        <v>18</v>
      </c>
      <c r="B37" s="21">
        <f>SUM(B26:B35)</f>
        <v>5445168</v>
      </c>
      <c r="C37" s="12">
        <f>SUM(C26:C36)</f>
        <v>13733817</v>
      </c>
    </row>
    <row r="38" spans="1:3" ht="14.25" x14ac:dyDescent="0.2">
      <c r="A38" s="13" t="s">
        <v>14</v>
      </c>
      <c r="B38" s="25">
        <v>-9416</v>
      </c>
      <c r="C38" s="25">
        <v>-9416</v>
      </c>
    </row>
    <row r="39" spans="1:3" ht="15.75" thickBot="1" x14ac:dyDescent="0.3">
      <c r="A39" s="14" t="s">
        <v>19</v>
      </c>
      <c r="B39" s="15">
        <f>+B37+B38</f>
        <v>5435752</v>
      </c>
      <c r="C39" s="15">
        <f>+C37+C38</f>
        <v>13724401</v>
      </c>
    </row>
    <row r="40" spans="1:3" ht="13.5" thickTop="1" x14ac:dyDescent="0.2">
      <c r="A40" s="16" t="s">
        <v>16</v>
      </c>
      <c r="B40" s="22"/>
    </row>
    <row r="41" spans="1:3" ht="14.25" x14ac:dyDescent="0.2">
      <c r="B41" s="1"/>
      <c r="C41" s="9"/>
    </row>
    <row r="42" spans="1:3" ht="14.25" x14ac:dyDescent="0.2">
      <c r="A42" s="10" t="s">
        <v>22</v>
      </c>
      <c r="B42" s="20">
        <v>802200</v>
      </c>
      <c r="C42" s="11">
        <f>1101554+105+13542+2367+506+8</f>
        <v>1118082</v>
      </c>
    </row>
    <row r="43" spans="1:3" ht="14.25" x14ac:dyDescent="0.2">
      <c r="A43" s="27" t="s">
        <v>21</v>
      </c>
      <c r="B43" s="28">
        <v>253159</v>
      </c>
      <c r="C43" s="29">
        <v>288882</v>
      </c>
    </row>
    <row r="44" spans="1:3" ht="15.75" thickBot="1" x14ac:dyDescent="0.3">
      <c r="A44" s="14" t="s">
        <v>24</v>
      </c>
      <c r="B44" s="15">
        <f>+B42-B43</f>
        <v>549041</v>
      </c>
      <c r="C44" s="15">
        <f>+C42-C43</f>
        <v>829200</v>
      </c>
    </row>
    <row r="45" spans="1:3" ht="15" thickTop="1" x14ac:dyDescent="0.2">
      <c r="A45" s="10"/>
      <c r="B45" s="30"/>
      <c r="C45" s="31"/>
    </row>
    <row r="46" spans="1:3" ht="15" thickBot="1" x14ac:dyDescent="0.25">
      <c r="A46" s="10"/>
      <c r="B46" s="30"/>
      <c r="C46" s="31"/>
    </row>
    <row r="47" spans="1:3" ht="15.75" thickBot="1" x14ac:dyDescent="0.3">
      <c r="A47" s="32" t="s">
        <v>25</v>
      </c>
      <c r="B47" s="33">
        <f>+B23+B42</f>
        <v>5688911</v>
      </c>
      <c r="C47" s="34">
        <f>+C23+C42</f>
        <v>14013283</v>
      </c>
    </row>
    <row r="48" spans="1:3" ht="15.75" thickBot="1" x14ac:dyDescent="0.3">
      <c r="A48" s="32" t="s">
        <v>26</v>
      </c>
      <c r="B48" s="33">
        <f>+B39+B43</f>
        <v>5688911</v>
      </c>
      <c r="C48" s="34">
        <f>+C39+C43</f>
        <v>14013283</v>
      </c>
    </row>
    <row r="49" spans="2:3" x14ac:dyDescent="0.2">
      <c r="B49" s="1"/>
    </row>
    <row r="50" spans="2:3" ht="14.25" x14ac:dyDescent="0.2">
      <c r="B50" s="1"/>
      <c r="C50" s="17"/>
    </row>
    <row r="51" spans="2:3" ht="14.25" x14ac:dyDescent="0.2">
      <c r="B51" s="1"/>
      <c r="C51" s="17"/>
    </row>
    <row r="52" spans="2:3" x14ac:dyDescent="0.2">
      <c r="B52" s="1"/>
    </row>
    <row r="53" spans="2:3" x14ac:dyDescent="0.2">
      <c r="B53" s="1"/>
    </row>
    <row r="54" spans="2:3" x14ac:dyDescent="0.2">
      <c r="B54" s="1"/>
    </row>
    <row r="55" spans="2:3" x14ac:dyDescent="0.2">
      <c r="B55" s="1"/>
    </row>
    <row r="56" spans="2:3" x14ac:dyDescent="0.2">
      <c r="B56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71" spans="2:3" x14ac:dyDescent="0.2">
      <c r="B71" s="1"/>
      <c r="C71" s="1"/>
    </row>
    <row r="72" spans="2:3" x14ac:dyDescent="0.2">
      <c r="B72" s="1"/>
      <c r="C72" s="1"/>
    </row>
    <row r="75" spans="2:3" x14ac:dyDescent="0.2">
      <c r="B75" s="1"/>
      <c r="C75" s="1"/>
    </row>
    <row r="76" spans="2:3" x14ac:dyDescent="0.2">
      <c r="B76" s="1"/>
      <c r="C76" s="1"/>
    </row>
    <row r="90" spans="2:3" x14ac:dyDescent="0.2">
      <c r="B90" s="1"/>
      <c r="C90" s="1"/>
    </row>
    <row r="91" spans="2:3" x14ac:dyDescent="0.2">
      <c r="B91" s="1"/>
      <c r="C91" s="1"/>
    </row>
    <row r="94" spans="2:3" x14ac:dyDescent="0.2">
      <c r="B94" s="1"/>
      <c r="C94" s="1"/>
    </row>
    <row r="95" spans="2:3" x14ac:dyDescent="0.2">
      <c r="B95" s="1"/>
      <c r="C9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4" orientation="portrait" useFirstPageNumber="1" r:id="rId1"/>
  <headerFooter alignWithMargins="0">
    <oddHeader>&amp;C&amp;"Arial,Kurzíva"Příloha č. 3 - Upravený rozpočet Olomouckého kraje na rok 2018 po schválení rozpočtových změn</oddHeader>
    <oddFooter xml:space="preserve">&amp;L&amp;"Arial,Kurzíva"Zastupitelstvo OK 26.2.2018
6.1.1. - Rozpočet Olomouckého kraje 2018 - rozpočtové změny - DODATEK 
Příloha č.3: Upravený rozpočet OK na rok 2018 po schválení rozpočtových změn&amp;R&amp;"Arial,Kurzíva"Strana &amp;P (celkem 24)&amp;"Arial,Obyčejné"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2018-02-20T07:23:04Z</cp:lastPrinted>
  <dcterms:created xsi:type="dcterms:W3CDTF">2007-02-21T09:44:06Z</dcterms:created>
  <dcterms:modified xsi:type="dcterms:W3CDTF">2018-02-20T07:29:39Z</dcterms:modified>
</cp:coreProperties>
</file>