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úvěru'!$B$1:$W$44</definedName>
  </definedNames>
  <calcPr calcId="162913"/>
</workbook>
</file>

<file path=xl/calcChain.xml><?xml version="1.0" encoding="utf-8"?>
<calcChain xmlns="http://schemas.openxmlformats.org/spreadsheetml/2006/main">
  <c r="V43" i="6" l="1"/>
  <c r="F43" i="6" l="1"/>
  <c r="E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F42" i="6"/>
  <c r="W42" i="6" s="1"/>
  <c r="F34" i="6"/>
  <c r="F41" i="6"/>
  <c r="W41" i="6" s="1"/>
  <c r="G16" i="6" l="1"/>
  <c r="G40" i="6"/>
  <c r="G11" i="6" l="1"/>
  <c r="F40" i="6" l="1"/>
  <c r="W40" i="6" s="1"/>
  <c r="G33" i="6" l="1"/>
  <c r="F39" i="6" l="1"/>
  <c r="W39" i="6" s="1"/>
  <c r="F38" i="6"/>
  <c r="W38" i="6" s="1"/>
  <c r="F16" i="6"/>
  <c r="F24" i="6" l="1"/>
  <c r="F25" i="6"/>
  <c r="F26" i="6"/>
  <c r="F27" i="6"/>
  <c r="F28" i="6"/>
  <c r="F29" i="6"/>
  <c r="F30" i="6"/>
  <c r="F31" i="6"/>
  <c r="F32" i="6"/>
  <c r="F33" i="6"/>
  <c r="F35" i="6"/>
  <c r="F36" i="6"/>
  <c r="F37" i="6"/>
  <c r="F23" i="6"/>
  <c r="F22" i="6"/>
  <c r="F21" i="6"/>
  <c r="F6" i="6"/>
  <c r="F7" i="6"/>
  <c r="F8" i="6"/>
  <c r="F9" i="6"/>
  <c r="F10" i="6"/>
  <c r="F11" i="6"/>
  <c r="F12" i="6"/>
  <c r="F13" i="6"/>
  <c r="F14" i="6"/>
  <c r="F15" i="6"/>
  <c r="F17" i="6"/>
  <c r="F18" i="6"/>
  <c r="F19" i="6"/>
  <c r="F20" i="6"/>
  <c r="F5" i="6"/>
  <c r="F4" i="6"/>
  <c r="H30" i="6" l="1"/>
  <c r="W36" i="6" l="1"/>
  <c r="W37" i="6"/>
  <c r="H11" i="6" l="1"/>
  <c r="H10" i="6"/>
  <c r="H5" i="6"/>
  <c r="W35" i="6"/>
  <c r="W34" i="6" l="1"/>
  <c r="I31" i="6" l="1"/>
  <c r="I33" i="6"/>
  <c r="W33" i="6"/>
  <c r="I5" i="6"/>
  <c r="I25" i="6"/>
  <c r="I9" i="6"/>
  <c r="I10" i="6"/>
  <c r="W26" i="6" l="1"/>
  <c r="W27" i="6"/>
  <c r="W28" i="6"/>
  <c r="W29" i="6"/>
  <c r="W30" i="6"/>
  <c r="W31" i="6"/>
  <c r="W32" i="6"/>
  <c r="J10" i="6" l="1"/>
  <c r="J9" i="6" l="1"/>
  <c r="J5" i="6"/>
  <c r="J24" i="6"/>
  <c r="W24" i="6" s="1"/>
  <c r="W25" i="6"/>
  <c r="J23" i="6"/>
  <c r="J8" i="6"/>
  <c r="W20" i="6"/>
  <c r="W21" i="6"/>
  <c r="W22" i="6"/>
  <c r="W23" i="6"/>
  <c r="W19" i="6" l="1"/>
  <c r="V4" i="6" l="1"/>
  <c r="L11" i="6" l="1"/>
  <c r="W15" i="6"/>
  <c r="W16" i="6"/>
  <c r="W18" i="6"/>
  <c r="W17" i="6"/>
  <c r="W4" i="6" l="1"/>
  <c r="W13" i="6" l="1"/>
  <c r="W14" i="6"/>
  <c r="W12" i="6" l="1"/>
  <c r="W9" i="6"/>
  <c r="W7" i="6"/>
  <c r="N11" i="6"/>
  <c r="W11" i="6" l="1"/>
  <c r="Q6" i="6"/>
  <c r="T6" i="6"/>
  <c r="T8" i="6"/>
  <c r="U6" i="6"/>
  <c r="U5" i="6"/>
  <c r="W6" i="6" l="1"/>
  <c r="W43" i="6" s="1"/>
  <c r="W44" i="6" s="1"/>
  <c r="W8" i="6"/>
  <c r="U10" i="6"/>
  <c r="W10" i="6" l="1"/>
  <c r="W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U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<sst xmlns="http://schemas.openxmlformats.org/spreadsheetml/2006/main" count="108" uniqueCount="88">
  <si>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</si>
  <si>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</si>
  <si>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</si>
  <si>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</si>
  <si>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</si>
  <si>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</si>
  <si>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</si>
  <si>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</si>
  <si>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</si>
  <si>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</si>
  <si>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</si>
  <si>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</si>
  <si>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</si>
  <si>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</si>
  <si>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</si>
  <si>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</si>
  <si>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</si>
  <si>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</si>
  <si>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</si>
  <si>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</si>
  <si>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</si>
  <si>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</si>
  <si>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</si>
  <si>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</si>
  <si>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</si>
  <si>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</si>
  <si>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</si>
  <si>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</si>
  <si>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</si>
  <si>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</si>
  <si>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</si>
  <si>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</si>
  <si>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</si>
  <si>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</si>
  <si>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</si>
  <si>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</si>
  <si>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</si>
  <si>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</si>
  <si>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</si>
  <si>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</si>
  <si>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</si>
  <si>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</si>
  <si>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</si>
  <si>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</si>
  <si>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</si>
  <si>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</si>
  <si>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</si>
  <si>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</si>
  <si>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</si>
  <si>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</si>
  <si>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</si>
  <si>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</si>
  <si>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</si>
  <si>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</si>
  <si>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</si>
  <si>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</si>
  <si>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Střední průmyslová škola Hranice - Modernizace vozového parku pro praktické vyučování a odborné praxe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</si>
  <si>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</si>
  <si>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</si>
  <si>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</si>
  <si>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</si>
  <si>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</si>
  <si>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</si>
  <si>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</si>
  <si>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</si>
  <si>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</si>
  <si>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</si>
  <si>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</si>
  <si>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</si>
  <si>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</si>
  <si>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Modernizace učeben odborného výcviku včetně SW pro CNC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</si>
  <si>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</si>
  <si>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</si>
  <si>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</si>
  <si>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</si>
  <si>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</si>
  <si>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</si>
  <si>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</si>
  <si>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</si>
  <si>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</si>
  <si>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</si>
  <si>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15. dílčí čerpání revolvingu KB (18.6.2018)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</si>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</sst>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4" fillId="0" borderId="31" xfId="0" applyNumberFormat="1" applyFont="1" applyFill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right" vertical="center"/>
    </xf>
    <xf numFmtId="4" fontId="19" fillId="0" borderId="34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5"/>
  <sheetViews>
    <sheetView tabSelected="1" zoomScaleNormal="100" zoomScaleSheetLayoutView="100" workbookViewId="0">
      <selection activeCell="D2" sqref="D2:D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21" width="16.28515625" hidden="1" customWidth="1"/>
    <col min="22" max="22" width="17.42578125" customWidth="1"/>
    <col min="23" max="23" width="19.7109375" customWidth="1"/>
  </cols>
  <sheetData>
    <row r="1" spans="2:23" ht="19.5" thickBot="1" x14ac:dyDescent="0.35">
      <c r="B1" s="92" t="s">
        <v>38</v>
      </c>
      <c r="C1" s="92"/>
      <c r="D1" s="92"/>
      <c r="E1" s="92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1" t="s">
        <v>30</v>
      </c>
    </row>
    <row r="2" spans="2:23" ht="15.75" customHeight="1" thickTop="1" x14ac:dyDescent="0.25">
      <c r="B2" s="99" t="s">
        <v>5</v>
      </c>
      <c r="C2" s="97" t="s">
        <v>0</v>
      </c>
      <c r="D2" s="97" t="s">
        <v>1</v>
      </c>
      <c r="E2" s="101" t="s">
        <v>36</v>
      </c>
      <c r="F2" s="93" t="s">
        <v>28</v>
      </c>
      <c r="G2" s="93" t="s">
        <v>81</v>
      </c>
      <c r="H2" s="93" t="s">
        <v>82</v>
      </c>
      <c r="I2" s="93" t="s">
        <v>80</v>
      </c>
      <c r="J2" s="93" t="s">
        <v>73</v>
      </c>
      <c r="K2" s="93" t="s">
        <v>59</v>
      </c>
      <c r="L2" s="93" t="s">
        <v>57</v>
      </c>
      <c r="M2" s="93" t="s">
        <v>55</v>
      </c>
      <c r="N2" s="93" t="s">
        <v>47</v>
      </c>
      <c r="O2" s="93" t="s">
        <v>41</v>
      </c>
      <c r="P2" s="93" t="s">
        <v>58</v>
      </c>
      <c r="Q2" s="93" t="s">
        <v>42</v>
      </c>
      <c r="R2" s="93" t="s">
        <v>43</v>
      </c>
      <c r="S2" s="93" t="s">
        <v>44</v>
      </c>
      <c r="T2" s="93" t="s">
        <v>45</v>
      </c>
      <c r="U2" s="93" t="s">
        <v>46</v>
      </c>
      <c r="V2" s="93" t="s">
        <v>50</v>
      </c>
      <c r="W2" s="95" t="s">
        <v>27</v>
      </c>
    </row>
    <row r="3" spans="2:23" ht="48.75" customHeight="1" thickBot="1" x14ac:dyDescent="0.3">
      <c r="B3" s="100"/>
      <c r="C3" s="98"/>
      <c r="D3" s="98"/>
      <c r="E3" s="102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6"/>
    </row>
    <row r="4" spans="2:23" ht="16.5" thickTop="1" x14ac:dyDescent="0.25">
      <c r="B4" s="60">
        <v>50</v>
      </c>
      <c r="C4" s="61">
        <v>100915</v>
      </c>
      <c r="D4" s="62" t="s">
        <v>31</v>
      </c>
      <c r="E4" s="63">
        <v>100827566.23</v>
      </c>
      <c r="F4" s="63">
        <f>SUM(G4:U4)</f>
        <v>84555493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>
        <v>50732493</v>
      </c>
      <c r="T4" s="63"/>
      <c r="U4" s="63">
        <v>33823000</v>
      </c>
      <c r="V4" s="63">
        <f>35722939.54+48832553.46</f>
        <v>84555493</v>
      </c>
      <c r="W4" s="64">
        <f>F4-V4</f>
        <v>0</v>
      </c>
    </row>
    <row r="5" spans="2:23" ht="15" customHeight="1" x14ac:dyDescent="0.25">
      <c r="B5" s="65">
        <v>52</v>
      </c>
      <c r="C5" s="66">
        <v>101080</v>
      </c>
      <c r="D5" s="67" t="s">
        <v>29</v>
      </c>
      <c r="E5" s="68">
        <v>43111962.899999999</v>
      </c>
      <c r="F5" s="68">
        <f>SUM(G5:U5)</f>
        <v>12131152.200000001</v>
      </c>
      <c r="G5" s="68">
        <v>2691313.2</v>
      </c>
      <c r="H5" s="68">
        <f>548022.6+827964.9</f>
        <v>1375987.5</v>
      </c>
      <c r="I5" s="68">
        <f>112455+4737.6</f>
        <v>117192.6</v>
      </c>
      <c r="J5" s="68">
        <f>4737.6+548435.7</f>
        <v>553173.29999999993</v>
      </c>
      <c r="K5" s="68">
        <v>3202485.6</v>
      </c>
      <c r="L5" s="68"/>
      <c r="M5" s="68"/>
      <c r="N5" s="68"/>
      <c r="O5" s="68"/>
      <c r="P5" s="68"/>
      <c r="Q5" s="68"/>
      <c r="R5" s="68"/>
      <c r="S5" s="68"/>
      <c r="T5" s="68"/>
      <c r="U5" s="68">
        <f>15037000-7315000-431000-3100000</f>
        <v>4191000</v>
      </c>
      <c r="V5" s="68"/>
      <c r="W5" s="69">
        <f>F5-V5</f>
        <v>12131152.200000001</v>
      </c>
    </row>
    <row r="6" spans="2:23" ht="15.75" x14ac:dyDescent="0.25">
      <c r="B6" s="65">
        <v>12</v>
      </c>
      <c r="C6" s="66">
        <v>1600</v>
      </c>
      <c r="D6" s="67" t="s">
        <v>32</v>
      </c>
      <c r="E6" s="68">
        <v>164072363.22</v>
      </c>
      <c r="F6" s="68">
        <f t="shared" ref="F6:F20" si="0">SUM(G6:U6)</f>
        <v>96630272.139999986</v>
      </c>
      <c r="G6" s="68">
        <v>11479091.68</v>
      </c>
      <c r="H6" s="68">
        <v>3572543.77</v>
      </c>
      <c r="I6" s="68"/>
      <c r="J6" s="68"/>
      <c r="K6" s="68">
        <v>483066.76</v>
      </c>
      <c r="L6" s="68"/>
      <c r="M6" s="68"/>
      <c r="N6" s="68">
        <v>13541731.43</v>
      </c>
      <c r="O6" s="68"/>
      <c r="P6" s="68">
        <v>12413444.029999999</v>
      </c>
      <c r="Q6" s="68">
        <f>27436365.11-6090000-3100000</f>
        <v>18246365.109999999</v>
      </c>
      <c r="R6" s="68">
        <v>15658817.550000001</v>
      </c>
      <c r="S6" s="68">
        <v>8315262.8799999999</v>
      </c>
      <c r="T6" s="68">
        <f>3729948.93+6090000</f>
        <v>9819948.9299999997</v>
      </c>
      <c r="U6" s="68">
        <f>3100000</f>
        <v>3100000</v>
      </c>
      <c r="V6" s="68">
        <v>81578636.709999993</v>
      </c>
      <c r="W6" s="69">
        <f>F6-V6</f>
        <v>15051635.429999992</v>
      </c>
    </row>
    <row r="7" spans="2:23" ht="15.75" x14ac:dyDescent="0.25">
      <c r="B7" s="65">
        <v>12</v>
      </c>
      <c r="C7" s="66">
        <v>1600</v>
      </c>
      <c r="D7" s="67" t="s">
        <v>33</v>
      </c>
      <c r="E7" s="68">
        <v>25919753.140000001</v>
      </c>
      <c r="F7" s="68">
        <f t="shared" si="0"/>
        <v>19126970.75</v>
      </c>
      <c r="G7" s="68">
        <v>4049994.74</v>
      </c>
      <c r="H7" s="68">
        <v>4356</v>
      </c>
      <c r="I7" s="68"/>
      <c r="J7" s="68"/>
      <c r="K7" s="68"/>
      <c r="L7" s="68"/>
      <c r="M7" s="68"/>
      <c r="N7" s="68"/>
      <c r="O7" s="68">
        <v>3237175.44</v>
      </c>
      <c r="P7" s="68">
        <v>6991149.0999999996</v>
      </c>
      <c r="Q7" s="68">
        <v>4356</v>
      </c>
      <c r="R7" s="68">
        <v>3816000.31</v>
      </c>
      <c r="S7" s="68">
        <v>806397.55</v>
      </c>
      <c r="T7" s="68">
        <v>217541.61</v>
      </c>
      <c r="U7" s="68"/>
      <c r="V7" s="68"/>
      <c r="W7" s="69">
        <f t="shared" ref="W7:W14" si="1">F7-V7</f>
        <v>19126970.75</v>
      </c>
    </row>
    <row r="8" spans="2:23" ht="31.5" x14ac:dyDescent="0.25">
      <c r="B8" s="65">
        <v>52</v>
      </c>
      <c r="C8" s="66">
        <v>100768</v>
      </c>
      <c r="D8" s="67" t="s">
        <v>34</v>
      </c>
      <c r="E8" s="68">
        <v>56075578.880000003</v>
      </c>
      <c r="F8" s="68">
        <f t="shared" si="0"/>
        <v>6746968.3900000006</v>
      </c>
      <c r="G8" s="68">
        <v>1717251.88</v>
      </c>
      <c r="H8" s="68">
        <v>6012</v>
      </c>
      <c r="I8" s="68">
        <v>1911435.95</v>
      </c>
      <c r="J8" s="68">
        <f>1822719.58+107218.8-53669.82</f>
        <v>1876268.56</v>
      </c>
      <c r="K8" s="68"/>
      <c r="L8" s="68"/>
      <c r="M8" s="68"/>
      <c r="N8" s="68"/>
      <c r="O8" s="68"/>
      <c r="P8" s="68"/>
      <c r="Q8" s="68"/>
      <c r="R8" s="68"/>
      <c r="S8" s="68"/>
      <c r="T8" s="68">
        <f>7326000-6090000</f>
        <v>1236000</v>
      </c>
      <c r="U8" s="68"/>
      <c r="V8" s="68"/>
      <c r="W8" s="69">
        <f t="shared" si="1"/>
        <v>6746968.3900000006</v>
      </c>
    </row>
    <row r="9" spans="2:23" ht="22.5" customHeight="1" x14ac:dyDescent="0.25">
      <c r="B9" s="65">
        <v>52</v>
      </c>
      <c r="C9" s="66">
        <v>101011</v>
      </c>
      <c r="D9" s="67" t="s">
        <v>35</v>
      </c>
      <c r="E9" s="68">
        <v>106577847.90000001</v>
      </c>
      <c r="F9" s="68">
        <f t="shared" si="0"/>
        <v>52669539.450000003</v>
      </c>
      <c r="G9" s="68">
        <v>7350.75</v>
      </c>
      <c r="H9" s="68">
        <v>8820.9</v>
      </c>
      <c r="I9" s="68">
        <f>19057.5+11037194.45</f>
        <v>11056251.949999999</v>
      </c>
      <c r="J9" s="68">
        <f>4465625.29-155311.38</f>
        <v>4310313.91</v>
      </c>
      <c r="K9" s="68"/>
      <c r="L9" s="68"/>
      <c r="M9" s="68">
        <v>4410.46</v>
      </c>
      <c r="N9" s="68"/>
      <c r="O9" s="68"/>
      <c r="P9" s="68">
        <v>11162291.48</v>
      </c>
      <c r="Q9" s="68"/>
      <c r="R9" s="68"/>
      <c r="S9" s="68"/>
      <c r="T9" s="68">
        <v>26120100</v>
      </c>
      <c r="U9" s="68"/>
      <c r="V9" s="68">
        <v>37054247.850000001</v>
      </c>
      <c r="W9" s="69">
        <f t="shared" si="1"/>
        <v>15615291.600000001</v>
      </c>
    </row>
    <row r="10" spans="2:23" ht="22.5" customHeight="1" x14ac:dyDescent="0.25">
      <c r="B10" s="65">
        <v>50</v>
      </c>
      <c r="C10" s="66">
        <v>100913</v>
      </c>
      <c r="D10" s="67" t="s">
        <v>37</v>
      </c>
      <c r="E10" s="68">
        <v>186867763.41</v>
      </c>
      <c r="F10" s="68">
        <f t="shared" si="0"/>
        <v>98629730.649999991</v>
      </c>
      <c r="G10" s="68">
        <v>24281840.899999999</v>
      </c>
      <c r="H10" s="68">
        <f>9583.2+114345</f>
        <v>123928.2</v>
      </c>
      <c r="I10" s="68">
        <f>38136570.76</f>
        <v>38136570.759999998</v>
      </c>
      <c r="J10" s="68">
        <f>30293637.38+1781978.67+9583.2-3743808.46</f>
        <v>28341390.789999995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>
        <f>7315000+431000</f>
        <v>7746000</v>
      </c>
      <c r="V10" s="68"/>
      <c r="W10" s="69">
        <f t="shared" si="1"/>
        <v>98629730.649999991</v>
      </c>
    </row>
    <row r="11" spans="2:23" ht="31.5" x14ac:dyDescent="0.25">
      <c r="B11" s="65">
        <v>52</v>
      </c>
      <c r="C11" s="66">
        <v>100876</v>
      </c>
      <c r="D11" s="67" t="s">
        <v>39</v>
      </c>
      <c r="E11" s="68">
        <v>14059857.4</v>
      </c>
      <c r="F11" s="68">
        <f t="shared" si="0"/>
        <v>7180153.6000000006</v>
      </c>
      <c r="G11" s="68">
        <f>7744+2944941.6</f>
        <v>2952685.6</v>
      </c>
      <c r="H11" s="68">
        <f>1001767.6</f>
        <v>1001767.6</v>
      </c>
      <c r="I11" s="68">
        <v>7744</v>
      </c>
      <c r="J11" s="68"/>
      <c r="K11" s="68">
        <v>7744</v>
      </c>
      <c r="L11" s="68">
        <f>827852.4+7744</f>
        <v>835596.4</v>
      </c>
      <c r="M11" s="68"/>
      <c r="N11" s="68">
        <f>7744+2359128</f>
        <v>2366872</v>
      </c>
      <c r="O11" s="68">
        <v>7744</v>
      </c>
      <c r="P11" s="68"/>
      <c r="Q11" s="68"/>
      <c r="R11" s="68"/>
      <c r="S11" s="68"/>
      <c r="T11" s="68"/>
      <c r="U11" s="68"/>
      <c r="V11" s="68"/>
      <c r="W11" s="69">
        <f t="shared" si="1"/>
        <v>7180153.6000000006</v>
      </c>
    </row>
    <row r="12" spans="2:23" ht="31.5" x14ac:dyDescent="0.25">
      <c r="B12" s="70">
        <v>19</v>
      </c>
      <c r="C12" s="71">
        <v>1160</v>
      </c>
      <c r="D12" s="72" t="s">
        <v>75</v>
      </c>
      <c r="E12" s="73">
        <v>3033505.38</v>
      </c>
      <c r="F12" s="68">
        <f t="shared" si="0"/>
        <v>963699.3</v>
      </c>
      <c r="G12" s="73"/>
      <c r="H12" s="73"/>
      <c r="I12" s="73">
        <v>457598.7</v>
      </c>
      <c r="J12" s="73"/>
      <c r="K12" s="73"/>
      <c r="L12" s="73"/>
      <c r="M12" s="73"/>
      <c r="N12" s="73">
        <v>506100.6</v>
      </c>
      <c r="O12" s="73"/>
      <c r="P12" s="73"/>
      <c r="Q12" s="73"/>
      <c r="R12" s="73"/>
      <c r="S12" s="73"/>
      <c r="T12" s="73"/>
      <c r="U12" s="73"/>
      <c r="V12" s="73"/>
      <c r="W12" s="74">
        <f t="shared" si="1"/>
        <v>963699.3</v>
      </c>
    </row>
    <row r="13" spans="2:23" ht="31.5" x14ac:dyDescent="0.25">
      <c r="B13" s="65">
        <v>52</v>
      </c>
      <c r="C13" s="66">
        <v>101131</v>
      </c>
      <c r="D13" s="67" t="s">
        <v>48</v>
      </c>
      <c r="E13" s="68">
        <v>6600154.5</v>
      </c>
      <c r="F13" s="68">
        <f t="shared" si="0"/>
        <v>11762.53</v>
      </c>
      <c r="G13" s="73"/>
      <c r="H13" s="73"/>
      <c r="I13" s="73"/>
      <c r="J13" s="73"/>
      <c r="K13" s="73"/>
      <c r="L13" s="73"/>
      <c r="M13" s="68">
        <v>11762.53</v>
      </c>
      <c r="N13" s="68"/>
      <c r="O13" s="68"/>
      <c r="P13" s="68"/>
      <c r="Q13" s="68"/>
      <c r="R13" s="68"/>
      <c r="S13" s="68"/>
      <c r="T13" s="68"/>
      <c r="U13" s="68"/>
      <c r="V13" s="68"/>
      <c r="W13" s="74">
        <f t="shared" si="1"/>
        <v>11762.53</v>
      </c>
    </row>
    <row r="14" spans="2:23" ht="31.5" customHeight="1" x14ac:dyDescent="0.25">
      <c r="B14" s="70">
        <v>52</v>
      </c>
      <c r="C14" s="71">
        <v>101256</v>
      </c>
      <c r="D14" s="72" t="s">
        <v>49</v>
      </c>
      <c r="E14" s="73">
        <v>655578</v>
      </c>
      <c r="F14" s="68">
        <f t="shared" si="0"/>
        <v>1204</v>
      </c>
      <c r="G14" s="73"/>
      <c r="H14" s="73"/>
      <c r="I14" s="73"/>
      <c r="J14" s="73"/>
      <c r="K14" s="73"/>
      <c r="L14" s="73"/>
      <c r="M14" s="73">
        <v>1204</v>
      </c>
      <c r="N14" s="73"/>
      <c r="O14" s="73"/>
      <c r="P14" s="73"/>
      <c r="Q14" s="73"/>
      <c r="R14" s="73"/>
      <c r="S14" s="73"/>
      <c r="T14" s="73"/>
      <c r="U14" s="73"/>
      <c r="V14" s="73"/>
      <c r="W14" s="74">
        <f t="shared" si="1"/>
        <v>1204</v>
      </c>
    </row>
    <row r="15" spans="2:23" ht="15.75" x14ac:dyDescent="0.25">
      <c r="B15" s="70">
        <v>52</v>
      </c>
      <c r="C15" s="71">
        <v>101019</v>
      </c>
      <c r="D15" s="72" t="s">
        <v>51</v>
      </c>
      <c r="E15" s="73">
        <v>4174276</v>
      </c>
      <c r="F15" s="68">
        <f t="shared" si="0"/>
        <v>14520</v>
      </c>
      <c r="G15" s="73"/>
      <c r="H15" s="73"/>
      <c r="I15" s="73"/>
      <c r="J15" s="73"/>
      <c r="K15" s="73"/>
      <c r="L15" s="73">
        <v>14520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4">
        <f>F15-V15</f>
        <v>14520</v>
      </c>
    </row>
    <row r="16" spans="2:23" ht="31.5" x14ac:dyDescent="0.25">
      <c r="B16" s="65">
        <v>52</v>
      </c>
      <c r="C16" s="66">
        <v>101141</v>
      </c>
      <c r="D16" s="67" t="s">
        <v>52</v>
      </c>
      <c r="E16" s="68">
        <v>5837078.4000000004</v>
      </c>
      <c r="F16" s="68">
        <f>SUM(G16:U16)</f>
        <v>835450.35</v>
      </c>
      <c r="G16" s="68">
        <f>5760+800650.35</f>
        <v>806410.35</v>
      </c>
      <c r="H16" s="68">
        <v>17424</v>
      </c>
      <c r="I16" s="68"/>
      <c r="J16" s="68"/>
      <c r="K16" s="68"/>
      <c r="L16" s="68">
        <v>11616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74">
        <f t="shared" ref="W16:W18" si="2">F16-V16</f>
        <v>835450.35</v>
      </c>
    </row>
    <row r="17" spans="2:23" ht="31.5" x14ac:dyDescent="0.25">
      <c r="B17" s="65">
        <v>52</v>
      </c>
      <c r="C17" s="66">
        <v>101257</v>
      </c>
      <c r="D17" s="67" t="s">
        <v>54</v>
      </c>
      <c r="E17" s="68">
        <v>677938.8</v>
      </c>
      <c r="F17" s="68">
        <f t="shared" si="0"/>
        <v>3084.2</v>
      </c>
      <c r="G17" s="68"/>
      <c r="H17" s="68"/>
      <c r="I17" s="68"/>
      <c r="J17" s="68"/>
      <c r="K17" s="68"/>
      <c r="L17" s="68">
        <v>3084.2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74">
        <f t="shared" si="2"/>
        <v>3084.2</v>
      </c>
    </row>
    <row r="18" spans="2:23" ht="31.5" x14ac:dyDescent="0.25">
      <c r="B18" s="65">
        <v>52</v>
      </c>
      <c r="C18" s="66">
        <v>101088</v>
      </c>
      <c r="D18" s="67" t="s">
        <v>53</v>
      </c>
      <c r="E18" s="68">
        <v>1881943.2</v>
      </c>
      <c r="F18" s="68">
        <f t="shared" si="0"/>
        <v>9853.6</v>
      </c>
      <c r="G18" s="68"/>
      <c r="H18" s="68"/>
      <c r="I18" s="68"/>
      <c r="J18" s="68"/>
      <c r="K18" s="68"/>
      <c r="L18" s="68">
        <v>9853.6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74">
        <f t="shared" si="2"/>
        <v>9853.6</v>
      </c>
    </row>
    <row r="19" spans="2:23" ht="31.5" x14ac:dyDescent="0.25">
      <c r="B19" s="70">
        <v>19</v>
      </c>
      <c r="C19" s="71">
        <v>1128</v>
      </c>
      <c r="D19" s="72" t="s">
        <v>56</v>
      </c>
      <c r="E19" s="73">
        <v>2367129.3199999998</v>
      </c>
      <c r="F19" s="68">
        <f t="shared" si="0"/>
        <v>19602</v>
      </c>
      <c r="G19" s="73"/>
      <c r="H19" s="73"/>
      <c r="I19" s="73"/>
      <c r="J19" s="73"/>
      <c r="K19" s="73"/>
      <c r="L19" s="73">
        <v>19602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>
        <f>F19-V19</f>
        <v>19602</v>
      </c>
    </row>
    <row r="20" spans="2:23" ht="31.5" x14ac:dyDescent="0.25">
      <c r="B20" s="65">
        <v>52</v>
      </c>
      <c r="C20" s="66">
        <v>101022</v>
      </c>
      <c r="D20" s="67" t="s">
        <v>60</v>
      </c>
      <c r="E20" s="68">
        <v>8717805.1999999993</v>
      </c>
      <c r="F20" s="68">
        <f t="shared" si="0"/>
        <v>10231.370000000001</v>
      </c>
      <c r="G20" s="73"/>
      <c r="H20" s="73"/>
      <c r="I20" s="73"/>
      <c r="J20" s="68">
        <v>10231.370000000001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74">
        <f t="shared" ref="W20:W33" si="3">F20-V20</f>
        <v>10231.370000000001</v>
      </c>
    </row>
    <row r="21" spans="2:23" ht="31.5" x14ac:dyDescent="0.25">
      <c r="B21" s="70">
        <v>52</v>
      </c>
      <c r="C21" s="71">
        <v>101253</v>
      </c>
      <c r="D21" s="72" t="s">
        <v>61</v>
      </c>
      <c r="E21" s="73">
        <v>7376897.5</v>
      </c>
      <c r="F21" s="73">
        <f>SUM(G21:U21)</f>
        <v>5100.97</v>
      </c>
      <c r="G21" s="73"/>
      <c r="H21" s="73"/>
      <c r="I21" s="73"/>
      <c r="J21" s="73">
        <v>5100.97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>
        <f t="shared" si="3"/>
        <v>5100.97</v>
      </c>
    </row>
    <row r="22" spans="2:23" ht="31.5" x14ac:dyDescent="0.25">
      <c r="B22" s="65">
        <v>19</v>
      </c>
      <c r="C22" s="66">
        <v>1216</v>
      </c>
      <c r="D22" s="67" t="s">
        <v>62</v>
      </c>
      <c r="E22" s="68">
        <v>3207794.19</v>
      </c>
      <c r="F22" s="68">
        <f>SUM(G22:U22)</f>
        <v>10890</v>
      </c>
      <c r="G22" s="68"/>
      <c r="H22" s="68"/>
      <c r="I22" s="68"/>
      <c r="J22" s="68">
        <v>10890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9">
        <f t="shared" si="3"/>
        <v>10890</v>
      </c>
    </row>
    <row r="23" spans="2:23" ht="15.75" x14ac:dyDescent="0.25">
      <c r="B23" s="70">
        <v>59</v>
      </c>
      <c r="C23" s="71">
        <v>101135</v>
      </c>
      <c r="D23" s="72" t="s">
        <v>63</v>
      </c>
      <c r="E23" s="73">
        <v>25154862.300000001</v>
      </c>
      <c r="F23" s="73">
        <f>SUM(G23:U23)</f>
        <v>1742400</v>
      </c>
      <c r="G23" s="73"/>
      <c r="H23" s="73"/>
      <c r="I23" s="73"/>
      <c r="J23" s="73">
        <f>96800+1645600</f>
        <v>1742400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>
        <f t="shared" si="3"/>
        <v>1742400</v>
      </c>
    </row>
    <row r="24" spans="2:23" ht="15.75" x14ac:dyDescent="0.25">
      <c r="B24" s="65">
        <v>52</v>
      </c>
      <c r="C24" s="66">
        <v>101139</v>
      </c>
      <c r="D24" s="67" t="s">
        <v>64</v>
      </c>
      <c r="E24" s="68">
        <v>9166485.5999999996</v>
      </c>
      <c r="F24" s="68">
        <f t="shared" ref="F24:F42" si="4">SUM(G24:U24)</f>
        <v>1571862.38</v>
      </c>
      <c r="G24" s="68">
        <v>1091457.3899999999</v>
      </c>
      <c r="H24" s="68">
        <v>5092.2</v>
      </c>
      <c r="I24" s="68">
        <v>427798.52</v>
      </c>
      <c r="J24" s="68">
        <f>44874.59+2639.68</f>
        <v>47514.27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9">
        <f t="shared" si="3"/>
        <v>1571862.38</v>
      </c>
    </row>
    <row r="25" spans="2:23" ht="32.25" thickBot="1" x14ac:dyDescent="0.3">
      <c r="B25" s="75">
        <v>52</v>
      </c>
      <c r="C25" s="76">
        <v>101152</v>
      </c>
      <c r="D25" s="77" t="s">
        <v>65</v>
      </c>
      <c r="E25" s="78">
        <v>22320370.449999999</v>
      </c>
      <c r="F25" s="78">
        <f t="shared" si="4"/>
        <v>4433526.8000000007</v>
      </c>
      <c r="G25" s="78">
        <v>1089444.99</v>
      </c>
      <c r="H25" s="78">
        <v>4602.6000000000004</v>
      </c>
      <c r="I25" s="78">
        <f>31581+2740306.31</f>
        <v>2771887.31</v>
      </c>
      <c r="J25" s="78">
        <v>567591.9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9">
        <f t="shared" si="3"/>
        <v>4433526.8000000007</v>
      </c>
    </row>
    <row r="26" spans="2:23" ht="32.25" thickTop="1" x14ac:dyDescent="0.25">
      <c r="B26" s="84">
        <v>52</v>
      </c>
      <c r="C26" s="85">
        <v>101251</v>
      </c>
      <c r="D26" s="86" t="s">
        <v>66</v>
      </c>
      <c r="E26" s="87">
        <v>8148556.5</v>
      </c>
      <c r="F26" s="89">
        <f t="shared" si="4"/>
        <v>6679.4</v>
      </c>
      <c r="G26" s="87"/>
      <c r="H26" s="87"/>
      <c r="I26" s="87"/>
      <c r="J26" s="87">
        <v>6679.4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8">
        <f t="shared" si="3"/>
        <v>6679.4</v>
      </c>
    </row>
    <row r="27" spans="2:23" ht="31.5" x14ac:dyDescent="0.25">
      <c r="B27" s="70">
        <v>52</v>
      </c>
      <c r="C27" s="71">
        <v>101113</v>
      </c>
      <c r="D27" s="72" t="s">
        <v>67</v>
      </c>
      <c r="E27" s="73">
        <v>7222500.7999999998</v>
      </c>
      <c r="F27" s="68">
        <f t="shared" si="4"/>
        <v>7799.2</v>
      </c>
      <c r="G27" s="73"/>
      <c r="H27" s="73"/>
      <c r="I27" s="73"/>
      <c r="J27" s="73">
        <v>7799.2</v>
      </c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>
        <f t="shared" si="3"/>
        <v>7799.2</v>
      </c>
    </row>
    <row r="28" spans="2:23" ht="31.5" x14ac:dyDescent="0.25">
      <c r="B28" s="70">
        <v>52</v>
      </c>
      <c r="C28" s="71">
        <v>101255</v>
      </c>
      <c r="D28" s="72" t="s">
        <v>68</v>
      </c>
      <c r="E28" s="73">
        <v>8159082.4000000004</v>
      </c>
      <c r="F28" s="68">
        <f t="shared" si="4"/>
        <v>6801.2</v>
      </c>
      <c r="G28" s="73"/>
      <c r="H28" s="73"/>
      <c r="I28" s="73"/>
      <c r="J28" s="73">
        <v>6801.2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4">
        <f t="shared" si="3"/>
        <v>6801.2</v>
      </c>
    </row>
    <row r="29" spans="2:23" ht="31.5" x14ac:dyDescent="0.25">
      <c r="B29" s="70">
        <v>52</v>
      </c>
      <c r="C29" s="71">
        <v>101130</v>
      </c>
      <c r="D29" s="72" t="s">
        <v>69</v>
      </c>
      <c r="E29" s="73">
        <v>9140694.5</v>
      </c>
      <c r="F29" s="68">
        <f t="shared" si="4"/>
        <v>9662</v>
      </c>
      <c r="G29" s="73"/>
      <c r="H29" s="73"/>
      <c r="I29" s="73"/>
      <c r="J29" s="73">
        <v>9662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>
        <f t="shared" si="3"/>
        <v>9662</v>
      </c>
    </row>
    <row r="30" spans="2:23" ht="15.75" x14ac:dyDescent="0.25">
      <c r="B30" s="70">
        <v>12</v>
      </c>
      <c r="C30" s="71">
        <v>1600</v>
      </c>
      <c r="D30" s="72" t="s">
        <v>71</v>
      </c>
      <c r="E30" s="73">
        <v>148836202.09999999</v>
      </c>
      <c r="F30" s="68">
        <f t="shared" si="4"/>
        <v>35403642.129999995</v>
      </c>
      <c r="G30" s="73"/>
      <c r="H30" s="73">
        <f>44745.3+17404837.93+9855.9</f>
        <v>17459439.129999999</v>
      </c>
      <c r="I30" s="73"/>
      <c r="J30" s="73">
        <v>17944203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>
        <f t="shared" si="3"/>
        <v>35403642.129999995</v>
      </c>
    </row>
    <row r="31" spans="2:23" ht="15.75" x14ac:dyDescent="0.25">
      <c r="B31" s="70">
        <v>19</v>
      </c>
      <c r="C31" s="71">
        <v>1204</v>
      </c>
      <c r="D31" s="72" t="s">
        <v>70</v>
      </c>
      <c r="E31" s="73">
        <v>1814555.22</v>
      </c>
      <c r="F31" s="68">
        <f t="shared" si="4"/>
        <v>1722162.12</v>
      </c>
      <c r="G31" s="73"/>
      <c r="H31" s="73"/>
      <c r="I31" s="73">
        <f>1502273.87</f>
        <v>1502273.87</v>
      </c>
      <c r="J31" s="73">
        <v>219888.25</v>
      </c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4">
        <f t="shared" si="3"/>
        <v>1722162.12</v>
      </c>
    </row>
    <row r="32" spans="2:23" ht="15.75" x14ac:dyDescent="0.25">
      <c r="B32" s="70">
        <v>50</v>
      </c>
      <c r="C32" s="71">
        <v>100920</v>
      </c>
      <c r="D32" s="72" t="s">
        <v>72</v>
      </c>
      <c r="E32" s="73">
        <v>80176109.400000006</v>
      </c>
      <c r="F32" s="68">
        <f t="shared" si="4"/>
        <v>87120</v>
      </c>
      <c r="G32" s="73">
        <v>52272</v>
      </c>
      <c r="H32" s="73"/>
      <c r="I32" s="73"/>
      <c r="J32" s="73">
        <v>34848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4">
        <f t="shared" si="3"/>
        <v>87120</v>
      </c>
    </row>
    <row r="33" spans="2:23" ht="63" x14ac:dyDescent="0.25">
      <c r="B33" s="70">
        <v>59</v>
      </c>
      <c r="C33" s="71">
        <v>101157</v>
      </c>
      <c r="D33" s="72" t="s">
        <v>76</v>
      </c>
      <c r="E33" s="73">
        <v>16521356.92</v>
      </c>
      <c r="F33" s="68">
        <f t="shared" si="4"/>
        <v>394936.2</v>
      </c>
      <c r="G33" s="73">
        <f>256535.95+15090.35</f>
        <v>271626.3</v>
      </c>
      <c r="H33" s="73"/>
      <c r="I33" s="73">
        <f>116459.35+6850.55</f>
        <v>123309.90000000001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4">
        <f t="shared" si="3"/>
        <v>394936.2</v>
      </c>
    </row>
    <row r="34" spans="2:23" ht="31.5" x14ac:dyDescent="0.25">
      <c r="B34" s="70">
        <v>19</v>
      </c>
      <c r="C34" s="71">
        <v>1208</v>
      </c>
      <c r="D34" s="72" t="s">
        <v>74</v>
      </c>
      <c r="E34" s="73">
        <v>2790000</v>
      </c>
      <c r="F34" s="68">
        <f>SUM(G34:U34)</f>
        <v>1847220.23</v>
      </c>
      <c r="G34" s="73">
        <v>1482639.27</v>
      </c>
      <c r="H34" s="73"/>
      <c r="I34" s="73">
        <v>364580.96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4">
        <f>F34-V34</f>
        <v>1847220.23</v>
      </c>
    </row>
    <row r="35" spans="2:23" ht="15.75" x14ac:dyDescent="0.25">
      <c r="B35" s="65">
        <v>12</v>
      </c>
      <c r="C35" s="66">
        <v>1600</v>
      </c>
      <c r="D35" s="67" t="s">
        <v>77</v>
      </c>
      <c r="E35" s="68">
        <v>32403507.600000001</v>
      </c>
      <c r="F35" s="68">
        <f t="shared" si="4"/>
        <v>1776558.39</v>
      </c>
      <c r="G35" s="68">
        <v>14033.92</v>
      </c>
      <c r="H35" s="68">
        <v>1762524.47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>
        <f>F35-V35</f>
        <v>1776558.39</v>
      </c>
    </row>
    <row r="36" spans="2:23" ht="31.5" x14ac:dyDescent="0.25">
      <c r="B36" s="65">
        <v>19</v>
      </c>
      <c r="C36" s="66">
        <v>1106</v>
      </c>
      <c r="D36" s="67" t="s">
        <v>78</v>
      </c>
      <c r="E36" s="68">
        <v>4107684.97</v>
      </c>
      <c r="F36" s="68">
        <f t="shared" si="4"/>
        <v>10890</v>
      </c>
      <c r="G36" s="68"/>
      <c r="H36" s="68">
        <v>10890</v>
      </c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9">
        <f t="shared" ref="W36:W42" si="5">F36-V36</f>
        <v>10890</v>
      </c>
    </row>
    <row r="37" spans="2:23" ht="47.25" x14ac:dyDescent="0.25">
      <c r="B37" s="70">
        <v>19</v>
      </c>
      <c r="C37" s="71">
        <v>1205</v>
      </c>
      <c r="D37" s="72" t="s">
        <v>79</v>
      </c>
      <c r="E37" s="73">
        <v>3356943.54</v>
      </c>
      <c r="F37" s="73">
        <f t="shared" si="4"/>
        <v>411609.59999999998</v>
      </c>
      <c r="G37" s="73"/>
      <c r="H37" s="73">
        <v>411609.59999999998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4">
        <f t="shared" si="5"/>
        <v>411609.59999999998</v>
      </c>
    </row>
    <row r="38" spans="2:23" ht="31.5" x14ac:dyDescent="0.25">
      <c r="B38" s="70">
        <v>59</v>
      </c>
      <c r="C38" s="71">
        <v>101156</v>
      </c>
      <c r="D38" s="72" t="s">
        <v>83</v>
      </c>
      <c r="E38" s="73">
        <v>12895764.300000001</v>
      </c>
      <c r="F38" s="73">
        <f t="shared" si="4"/>
        <v>383205.6</v>
      </c>
      <c r="G38" s="73">
        <v>383205.6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>
        <f t="shared" si="5"/>
        <v>383205.6</v>
      </c>
    </row>
    <row r="39" spans="2:23" ht="31.5" x14ac:dyDescent="0.25">
      <c r="B39" s="70">
        <v>19</v>
      </c>
      <c r="C39" s="71">
        <v>1142</v>
      </c>
      <c r="D39" s="72" t="s">
        <v>84</v>
      </c>
      <c r="E39" s="73">
        <v>4365000</v>
      </c>
      <c r="F39" s="73">
        <f t="shared" si="4"/>
        <v>371658.6</v>
      </c>
      <c r="G39" s="73">
        <v>371658.6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>
        <f t="shared" si="5"/>
        <v>371658.6</v>
      </c>
    </row>
    <row r="40" spans="2:23" ht="47.25" x14ac:dyDescent="0.25">
      <c r="B40" s="70">
        <v>52</v>
      </c>
      <c r="C40" s="71">
        <v>101050</v>
      </c>
      <c r="D40" s="72" t="s">
        <v>85</v>
      </c>
      <c r="E40" s="73">
        <v>6829424.7999999998</v>
      </c>
      <c r="F40" s="73">
        <f t="shared" si="4"/>
        <v>551472.4</v>
      </c>
      <c r="G40" s="73">
        <f>544272.4+7200</f>
        <v>551472.4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>
        <f t="shared" si="5"/>
        <v>551472.4</v>
      </c>
    </row>
    <row r="41" spans="2:23" ht="15.75" x14ac:dyDescent="0.25">
      <c r="B41" s="70">
        <v>19</v>
      </c>
      <c r="C41" s="71">
        <v>1136</v>
      </c>
      <c r="D41" s="72" t="s">
        <v>86</v>
      </c>
      <c r="E41" s="73">
        <v>3135292.13</v>
      </c>
      <c r="F41" s="73">
        <f t="shared" si="4"/>
        <v>62189.279999999999</v>
      </c>
      <c r="G41" s="73">
        <v>62189.279999999999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4">
        <f t="shared" si="5"/>
        <v>62189.279999999999</v>
      </c>
    </row>
    <row r="42" spans="2:23" ht="16.5" thickBot="1" x14ac:dyDescent="0.3">
      <c r="B42" s="80">
        <v>19</v>
      </c>
      <c r="C42" s="81">
        <v>1108</v>
      </c>
      <c r="D42" s="82" t="s">
        <v>87</v>
      </c>
      <c r="E42" s="83">
        <v>4005925.58</v>
      </c>
      <c r="F42" s="73">
        <f t="shared" si="4"/>
        <v>10890</v>
      </c>
      <c r="G42" s="83">
        <v>10890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74">
        <f t="shared" si="5"/>
        <v>10890</v>
      </c>
    </row>
    <row r="43" spans="2:23" ht="20.100000000000001" customHeight="1" thickTop="1" thickBot="1" x14ac:dyDescent="0.3">
      <c r="B43" s="55"/>
      <c r="C43" s="56"/>
      <c r="D43" s="56"/>
      <c r="E43" s="57">
        <f>SUM(E4:E42)</f>
        <v>1152593112.6799998</v>
      </c>
      <c r="F43" s="57">
        <f>SUM(F4:F42)</f>
        <v>430367964.02999997</v>
      </c>
      <c r="G43" s="57">
        <f t="shared" ref="G43" si="6">SUM(G4:G42)</f>
        <v>53366828.850000001</v>
      </c>
      <c r="H43" s="57">
        <f t="shared" ref="H43:U43" si="7">SUM(H4:H42)</f>
        <v>25764997.969999999</v>
      </c>
      <c r="I43" s="57">
        <f t="shared" si="7"/>
        <v>56876644.520000003</v>
      </c>
      <c r="J43" s="57">
        <f t="shared" si="7"/>
        <v>55694756.119999997</v>
      </c>
      <c r="K43" s="57">
        <f t="shared" si="7"/>
        <v>3693296.3600000003</v>
      </c>
      <c r="L43" s="57">
        <f t="shared" si="7"/>
        <v>894272.2</v>
      </c>
      <c r="M43" s="57">
        <f t="shared" si="7"/>
        <v>17376.990000000002</v>
      </c>
      <c r="N43" s="57">
        <f t="shared" si="7"/>
        <v>16414704.029999999</v>
      </c>
      <c r="O43" s="57">
        <f t="shared" si="7"/>
        <v>3244919.44</v>
      </c>
      <c r="P43" s="57">
        <f t="shared" si="7"/>
        <v>30566884.609999999</v>
      </c>
      <c r="Q43" s="57">
        <f t="shared" si="7"/>
        <v>18250721.109999999</v>
      </c>
      <c r="R43" s="57">
        <f t="shared" si="7"/>
        <v>19474817.859999999</v>
      </c>
      <c r="S43" s="57">
        <f t="shared" si="7"/>
        <v>59854153.43</v>
      </c>
      <c r="T43" s="57">
        <f t="shared" si="7"/>
        <v>37393590.539999999</v>
      </c>
      <c r="U43" s="57">
        <f t="shared" si="7"/>
        <v>48860000</v>
      </c>
      <c r="V43" s="57">
        <f>SUM(V4:V42)</f>
        <v>203188377.55999997</v>
      </c>
      <c r="W43" s="58">
        <f>SUM(W4:W42)</f>
        <v>227179586.46999991</v>
      </c>
    </row>
    <row r="44" spans="2:23" ht="24.75" customHeight="1" thickTop="1" thickBot="1" x14ac:dyDescent="0.3">
      <c r="B44" s="90" t="s">
        <v>40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59">
        <f>600000000-W43</f>
        <v>372820413.53000009</v>
      </c>
    </row>
    <row r="45" spans="2:23" ht="15.75" thickTop="1" x14ac:dyDescent="0.25"/>
  </sheetData>
  <mergeCells count="24">
    <mergeCell ref="H2:H3"/>
    <mergeCell ref="M2:M3"/>
    <mergeCell ref="I2:I3"/>
    <mergeCell ref="O2:O3"/>
    <mergeCell ref="N2:N3"/>
    <mergeCell ref="L2:L3"/>
    <mergeCell ref="J2:J3"/>
    <mergeCell ref="K2:K3"/>
    <mergeCell ref="B44:V44"/>
    <mergeCell ref="B1:E1"/>
    <mergeCell ref="V2:V3"/>
    <mergeCell ref="W2:W3"/>
    <mergeCell ref="F2:F3"/>
    <mergeCell ref="C2:C3"/>
    <mergeCell ref="D2:D3"/>
    <mergeCell ref="B2:B3"/>
    <mergeCell ref="E2:E3"/>
    <mergeCell ref="R2:R3"/>
    <mergeCell ref="S2:S3"/>
    <mergeCell ref="T2:T3"/>
    <mergeCell ref="U2:U3"/>
    <mergeCell ref="Q2:Q3"/>
    <mergeCell ref="P2:P3"/>
    <mergeCell ref="G2:G3"/>
  </mergeCells>
  <printOptions verticalCentered="1"/>
  <pageMargins left="0.70866141732283472" right="0.70866141732283472" top="0.39370078740157483" bottom="0.78740157480314965" header="0.31496062992125984" footer="0.31496062992125984"/>
  <pageSetup paperSize="9" scale="73" firstPageNumber="2" fitToHeight="0" orientation="landscape" useFirstPageNumber="1" r:id="rId1"/>
  <headerFooter>
    <oddFooter>&amp;LZastupitelstvo Olomouckého kraje 25. 6. 2018
6.7. - Rozpočet Olomouckého kraje 2018 - splátka revolvingového úvěru KB
Příloha č. 1 - přehled revolvingového úvěru&amp;RStrana &amp;P (celkem 3)</oddFooter>
  </headerFooter>
  <rowBreaks count="1" manualBreakCount="1">
    <brk id="25" min="1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6" t="s">
        <v>25</v>
      </c>
      <c r="B1" s="106"/>
      <c r="C1" s="106"/>
      <c r="D1" s="106"/>
      <c r="E1" s="106"/>
      <c r="F1" s="106"/>
      <c r="G1" s="10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15" t="s">
        <v>0</v>
      </c>
      <c r="B4" s="117" t="s">
        <v>5</v>
      </c>
      <c r="C4" s="117" t="s">
        <v>6</v>
      </c>
      <c r="D4" s="109" t="s">
        <v>10</v>
      </c>
      <c r="E4" s="109" t="s">
        <v>1</v>
      </c>
      <c r="F4" s="113" t="s">
        <v>4</v>
      </c>
      <c r="G4" s="109" t="s">
        <v>7</v>
      </c>
      <c r="H4" s="107" t="s">
        <v>3</v>
      </c>
      <c r="I4" s="109" t="s">
        <v>9</v>
      </c>
      <c r="J4" s="109" t="s">
        <v>12</v>
      </c>
      <c r="K4" s="109" t="s">
        <v>8</v>
      </c>
      <c r="L4" s="111" t="s">
        <v>13</v>
      </c>
      <c r="M4" s="119" t="s">
        <v>14</v>
      </c>
    </row>
    <row r="5" spans="1:13" ht="39" customHeight="1" thickBot="1" x14ac:dyDescent="0.25">
      <c r="A5" s="116"/>
      <c r="B5" s="118"/>
      <c r="C5" s="118"/>
      <c r="D5" s="110"/>
      <c r="E5" s="110"/>
      <c r="F5" s="114"/>
      <c r="G5" s="110"/>
      <c r="H5" s="108"/>
      <c r="I5" s="110"/>
      <c r="J5" s="110"/>
      <c r="K5" s="110"/>
      <c r="L5" s="112"/>
      <c r="M5" s="12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3" t="s">
        <v>2</v>
      </c>
      <c r="B11" s="104"/>
      <c r="C11" s="104"/>
      <c r="D11" s="104"/>
      <c r="E11" s="10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15" t="s">
        <v>0</v>
      </c>
      <c r="B13" s="117" t="s">
        <v>5</v>
      </c>
      <c r="C13" s="117" t="s">
        <v>6</v>
      </c>
      <c r="D13" s="109" t="s">
        <v>10</v>
      </c>
      <c r="E13" s="109" t="s">
        <v>1</v>
      </c>
      <c r="F13" s="113" t="s">
        <v>4</v>
      </c>
      <c r="G13" s="109" t="s">
        <v>7</v>
      </c>
      <c r="H13" s="107" t="s">
        <v>3</v>
      </c>
      <c r="I13" s="109" t="s">
        <v>9</v>
      </c>
      <c r="J13" s="109" t="s">
        <v>12</v>
      </c>
      <c r="K13" s="109" t="s">
        <v>8</v>
      </c>
      <c r="L13" s="111" t="s">
        <v>13</v>
      </c>
      <c r="M13" s="119" t="s">
        <v>14</v>
      </c>
    </row>
    <row r="14" spans="1:13" ht="39" customHeight="1" thickBot="1" x14ac:dyDescent="0.25">
      <c r="A14" s="116"/>
      <c r="B14" s="118"/>
      <c r="C14" s="118"/>
      <c r="D14" s="110"/>
      <c r="E14" s="110"/>
      <c r="F14" s="114"/>
      <c r="G14" s="110"/>
      <c r="H14" s="108"/>
      <c r="I14" s="110"/>
      <c r="J14" s="110"/>
      <c r="K14" s="110"/>
      <c r="L14" s="112"/>
      <c r="M14" s="12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3" t="s">
        <v>26</v>
      </c>
      <c r="B19" s="104"/>
      <c r="C19" s="104"/>
      <c r="D19" s="104"/>
      <c r="E19" s="10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3" t="s">
        <v>2</v>
      </c>
      <c r="B21" s="104"/>
      <c r="C21" s="104"/>
      <c r="D21" s="104"/>
      <c r="E21" s="10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5"/>
      <c r="L22" s="10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2018-06-13T07:35:11Z</cp:lastPrinted>
  <dcterms:created xsi:type="dcterms:W3CDTF">2013-11-04T07:24:03Z</dcterms:created>
  <dcterms:modified xsi:type="dcterms:W3CDTF">2018-06-18T11:31:26Z</dcterms:modified>
</cp:coreProperties>
</file>