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2150" tabRatio="861" activeTab="3"/>
  </bookViews>
  <sheets>
    <sheet name="Rekapitulace dle oblasti" sheetId="26" r:id="rId1"/>
    <sheet name="1700" sheetId="25" r:id="rId2"/>
    <sheet name="1702" sheetId="27" r:id="rId3"/>
    <sheet name="1704" sheetId="41" r:id="rId4"/>
  </sheets>
  <definedNames>
    <definedName name="A" localSheetId="1">#REF!</definedName>
    <definedName name="A" localSheetId="2">#REF!</definedName>
    <definedName name="A" localSheetId="3">#REF!</definedName>
    <definedName name="A" localSheetId="0">'Rekapitulace dle oblasti'!$A$64592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0">#REF!</definedName>
    <definedName name="názvy.tisku">#REF!</definedName>
    <definedName name="_xlnm.Print_Area" localSheetId="1">'1700'!$A$1:$I$54</definedName>
    <definedName name="_xlnm.Print_Area" localSheetId="2">'1702'!$A$1:$I$54</definedName>
    <definedName name="_xlnm.Print_Area" localSheetId="3">'1704'!$A$1:$I$54</definedName>
    <definedName name="_xlnm.Print_Area" localSheetId="0">'Rekapitulace dle oblasti'!$A$1:$N$30</definedName>
  </definedNames>
  <calcPr calcId="162913"/>
</workbook>
</file>

<file path=xl/calcChain.xml><?xml version="1.0" encoding="utf-8"?>
<calcChain xmlns="http://schemas.openxmlformats.org/spreadsheetml/2006/main">
  <c r="M12" i="26" l="1"/>
  <c r="L12" i="26"/>
  <c r="M14" i="26" l="1"/>
  <c r="M13" i="26"/>
  <c r="L14" i="26"/>
  <c r="L13" i="26"/>
  <c r="I54" i="41"/>
  <c r="G54" i="41"/>
  <c r="F54" i="41"/>
  <c r="E54" i="41"/>
  <c r="H53" i="41"/>
  <c r="H52" i="41"/>
  <c r="H51" i="41"/>
  <c r="H50" i="41"/>
  <c r="I42" i="41"/>
  <c r="I41" i="41"/>
  <c r="I40" i="41"/>
  <c r="I37" i="41"/>
  <c r="G29" i="41"/>
  <c r="G26" i="41"/>
  <c r="G32" i="41" s="1"/>
  <c r="I20" i="41"/>
  <c r="I21" i="41" s="1"/>
  <c r="I25" i="41" s="1"/>
  <c r="H20" i="41"/>
  <c r="H21" i="41" s="1"/>
  <c r="H25" i="41" s="1"/>
  <c r="G18" i="41"/>
  <c r="G14" i="26" s="1"/>
  <c r="G17" i="41"/>
  <c r="F14" i="26" s="1"/>
  <c r="G16" i="41"/>
  <c r="H54" i="41" l="1"/>
  <c r="I14" i="26"/>
  <c r="G20" i="41"/>
  <c r="G21" i="41" s="1"/>
  <c r="G25" i="41" s="1"/>
  <c r="E14" i="26"/>
  <c r="H20" i="27"/>
  <c r="H14" i="26" l="1"/>
  <c r="J14" i="26" s="1"/>
  <c r="G26" i="27"/>
  <c r="I13" i="26" s="1"/>
  <c r="G26" i="25"/>
  <c r="G29" i="25"/>
  <c r="I20" i="25"/>
  <c r="H20" i="25"/>
  <c r="G18" i="25"/>
  <c r="G12" i="26" s="1"/>
  <c r="G17" i="25"/>
  <c r="G16" i="25"/>
  <c r="E12" i="26" s="1"/>
  <c r="E54" i="27"/>
  <c r="I20" i="27"/>
  <c r="I21" i="27" s="1"/>
  <c r="I25" i="27" s="1"/>
  <c r="H21" i="27"/>
  <c r="H25" i="27" s="1"/>
  <c r="G17" i="27"/>
  <c r="F13" i="26" s="1"/>
  <c r="K14" i="26" l="1"/>
  <c r="H21" i="25"/>
  <c r="I21" i="25"/>
  <c r="G20" i="25"/>
  <c r="G21" i="25" s="1"/>
  <c r="H12" i="26" s="1"/>
  <c r="I25" i="25" l="1"/>
  <c r="H25" i="25"/>
  <c r="G25" i="25"/>
  <c r="I37" i="25" l="1"/>
  <c r="G32" i="25" l="1"/>
  <c r="G32" i="27"/>
  <c r="N15" i="26" l="1"/>
  <c r="L15" i="26"/>
  <c r="I12" i="26" l="1"/>
  <c r="J12" i="26" s="1"/>
  <c r="K13" i="26" l="1"/>
  <c r="I15" i="26"/>
  <c r="I40" i="27" l="1"/>
  <c r="I41" i="27"/>
  <c r="I42" i="27"/>
  <c r="I37" i="27"/>
  <c r="I40" i="25"/>
  <c r="I41" i="25"/>
  <c r="I42" i="25"/>
  <c r="H50" i="25" l="1"/>
  <c r="M15" i="26" l="1"/>
  <c r="G54" i="27"/>
  <c r="F54" i="27"/>
  <c r="H53" i="27"/>
  <c r="H52" i="27"/>
  <c r="H51" i="27"/>
  <c r="H50" i="27"/>
  <c r="G29" i="27"/>
  <c r="G18" i="27"/>
  <c r="G13" i="26" s="1"/>
  <c r="G16" i="27"/>
  <c r="N16" i="26" l="1"/>
  <c r="E13" i="26"/>
  <c r="E15" i="26" s="1"/>
  <c r="G20" i="27"/>
  <c r="G21" i="27" s="1"/>
  <c r="I54" i="27"/>
  <c r="H54" i="27"/>
  <c r="G25" i="27" l="1"/>
  <c r="H13" i="26"/>
  <c r="J13" i="26" s="1"/>
  <c r="H22" i="26"/>
  <c r="G15" i="26" l="1"/>
  <c r="G54" i="25"/>
  <c r="F54" i="25"/>
  <c r="E54" i="25"/>
  <c r="H53" i="25"/>
  <c r="H52" i="25"/>
  <c r="H51" i="25"/>
  <c r="F12" i="26"/>
  <c r="F15" i="26" s="1"/>
  <c r="H54" i="25" l="1"/>
  <c r="I54" i="25"/>
  <c r="H23" i="26" l="1"/>
  <c r="H15" i="26"/>
  <c r="K12" i="26"/>
  <c r="H28" i="26" s="1"/>
  <c r="K15" i="26" l="1"/>
  <c r="J15" i="26"/>
  <c r="H27" i="26"/>
  <c r="K16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<sst xmlns="http://schemas.openxmlformats.org/spreadsheetml/2006/main" count="238" uniqueCount="105">
  <si>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</si>
  <si>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</si>
  <si>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</si>
  <si>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</si>
  <si>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</si>
  <si>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</si>
  <si>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</si>
  <si>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</si>
  <si>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</si>
  <si>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</si>
  <si>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</si>
  <si>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</si>
  <si>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</si>
  <si>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</si>
  <si>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</si>
  <si>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</si>
  <si>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</si>
  <si>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</si>
  <si>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</si>
  <si>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</si>
  <si>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</si>
  <si>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</si>
  <si>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</si>
  <si>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</si>
  <si>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</si>
  <si>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</si>
  <si>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</si>
  <si>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</si>
  <si>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</si>
  <si>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</si>
  <si>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</si>
  <si>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</si>
  <si>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</si>
  <si>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</si>
  <si>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</si>
  <si>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</si>
  <si>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</si>
  <si>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</si>
  <si>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</si>
  <si>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</si>
  <si>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</si>
  <si>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</si>
  <si>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</si>
  <si>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</si>
  <si>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</si>
  <si>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</si>
  <si>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</si>
  <si>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</si>
  <si>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</si>
  <si>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</si>
  <si>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</si>
  <si>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</si>
  <si>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</si>
  <si>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</si>
  <si>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</si>
  <si>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</si>
  <si>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</si>
  <si>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</si>
  <si>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</si>
  <si>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</si>
  <si>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</si>
  <si>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</si>
  <si>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</si>
  <si>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</si>
  <si>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</si>
  <si>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</si>
  <si>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</si>
  <si>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</si>
  <si>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</si>
  <si>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</si>
  <si>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</si>
  <si>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Náklady celkem</t>
  </si>
  <si>
    <t>Výnosy celkem</t>
  </si>
  <si>
    <t>Výsledek hospodaření před zdaněním</t>
  </si>
  <si>
    <t>Zohlednění transferového podílu ve výsledku hospodaření</t>
  </si>
  <si>
    <t>Stav k 1.1.2017</t>
  </si>
  <si>
    <t>Rekapitulace hospodaření /výsledek hospodaření/ za  rok  2017</t>
  </si>
  <si>
    <t>Z toho:daň</t>
  </si>
  <si>
    <t>Příspěvkové organizace v oblasti zdravotnictví</t>
  </si>
  <si>
    <t>Odborný léčebný ústav Paseka, příspěvková organizace</t>
  </si>
  <si>
    <t>00849081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</si>
  <si>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700 606,68 Kč.</t>
  </si>
  <si>
    <t>Dětské centrum Ostrůvek, příspěvková organizace</t>
  </si>
  <si>
    <t>00849197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</si>
  <si>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64 467,99 Kč.</t>
  </si>
  <si>
    <t>Zdravotnická záchranná služba Olomouckého kraje, příspěvková organizace</t>
  </si>
  <si>
    <t>00849103</t>
  </si>
  <si>
    <t>Výše výsledku hospodaření za rok 2017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159 134,81 Kč, který bude použit na úhradu neuhrazené ztráty minulých let, která je ve výši - 3 411 897,35 Kč.</t>
  </si>
  <si>
    <t>Paseka 145</t>
  </si>
  <si>
    <t>783 97 Paseka</t>
  </si>
  <si>
    <t>U dětského domova 269</t>
  </si>
  <si>
    <t>779 00 Olomouc, Nové Sady</t>
  </si>
  <si>
    <t>Aksamitova 557/8</t>
  </si>
  <si>
    <t>779 00 Olomouc</t>
  </si>
  <si>
    <r>
      <t>Z celkového počtu 3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zdravotnictví skončilo:</t>
    </r>
  </si>
  <si>
    <t xml:space="preserve"> - 3 organizace se zlepšeným výsledkem hospodaření  v celkové výši  </t>
  </si>
  <si>
    <t xml:space="preserve"> - 0 organizací se zhoršeným výsledkem hospodaření v celkové výši </t>
  </si>
  <si>
    <t xml:space="preserve"> -  0 organizací se zhoršeným výsledkem hospodaření v celkové výši </t>
  </si>
  <si>
    <t xml:space="preserve"> - 0 organizací s vyrovnaným výsledkem hospodaření</t>
  </si>
  <si>
    <t>Paseka 145, 783 97 Paseka</t>
  </si>
  <si>
    <t>U dětského domova 269, 779 00 Olomouc, Nové Sady</t>
  </si>
  <si>
    <t>Aksamitova 557/8, 779 00 Olomouc</t>
  </si>
  <si>
    <t xml:space="preserve">Pozn. Ve skutečných mzdových nákladech jsou zahrnuty finanční prostředky ve výši 174 225,00 Kč, které se nezahrnují do limitu mzdových prostředků, a to 40 000,00 Kč čerpání z fondu odměn a 134 225,00 Kč dotace z Úřadu práce ČR.   </t>
  </si>
  <si>
    <t xml:space="preserve">Pozn. Ve skutečných mzdových nákladech jsou zahrnuty finanční prostředky ve výši 75 000,00 Kč, které se nezahrnují do limitu mzdových prostředků, a to čerpání z fondu odměn.   </t>
  </si>
  <si>
    <t xml:space="preserve">b) Výsledek hospod. předcház. účet. období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</si>
</sst>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9"/>
      <name val="Comic Sans MS"/>
      <family val="4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28"/>
      <name val="Berlin Sans FB Demi"/>
      <family val="2"/>
    </font>
    <font>
      <b/>
      <u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color theme="3"/>
      <name val="Arial"/>
      <family val="2"/>
      <charset val="238"/>
    </font>
    <font>
      <b/>
      <sz val="7"/>
      <color theme="3"/>
      <name val="Arial"/>
      <family val="2"/>
      <charset val="238"/>
    </font>
    <font>
      <sz val="9"/>
      <color theme="3"/>
      <name val="Arial"/>
      <family val="2"/>
      <charset val="238"/>
    </font>
    <font>
      <b/>
      <u/>
      <sz val="7"/>
      <color theme="3"/>
      <name val="Arial"/>
      <family val="2"/>
      <charset val="238"/>
    </font>
    <font>
      <u/>
      <sz val="7"/>
      <color theme="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</cellStyleXfs>
  <cellXfs count="339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7" fillId="0" borderId="0" xfId="0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4" fontId="33" fillId="0" borderId="0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4" fontId="2" fillId="0" borderId="44" xfId="0" applyNumberFormat="1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Alignment="1" applyProtection="1">
      <protection hidden="1"/>
    </xf>
    <xf numFmtId="4" fontId="33" fillId="0" borderId="51" xfId="0" applyNumberFormat="1" applyFont="1" applyFill="1" applyBorder="1"/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4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4" fontId="2" fillId="0" borderId="43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" fontId="2" fillId="0" borderId="46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9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1" fillId="0" borderId="0" xfId="0" applyFont="1" applyFill="1" applyAlignment="1" applyProtection="1">
      <alignment shrinkToFit="1"/>
      <protection hidden="1"/>
    </xf>
    <xf numFmtId="0" fontId="4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7" fillId="0" borderId="58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4" fontId="2" fillId="0" borderId="32" xfId="0" applyNumberFormat="1" applyFont="1" applyFill="1" applyBorder="1"/>
    <xf numFmtId="4" fontId="2" fillId="0" borderId="56" xfId="0" applyNumberFormat="1" applyFont="1" applyFill="1" applyBorder="1"/>
    <xf numFmtId="4" fontId="2" fillId="0" borderId="66" xfId="0" applyNumberFormat="1" applyFont="1" applyFill="1" applyBorder="1"/>
    <xf numFmtId="0" fontId="1" fillId="0" borderId="61" xfId="0" applyFont="1" applyFill="1" applyBorder="1" applyAlignment="1">
      <alignment vertical="center" wrapText="1"/>
    </xf>
    <xf numFmtId="0" fontId="1" fillId="0" borderId="62" xfId="0" applyNumberFormat="1" applyFont="1" applyFill="1" applyBorder="1"/>
    <xf numFmtId="0" fontId="1" fillId="0" borderId="63" xfId="0" applyFont="1" applyFill="1" applyBorder="1"/>
    <xf numFmtId="0" fontId="1" fillId="0" borderId="50" xfId="0" applyFont="1" applyFill="1" applyBorder="1" applyAlignment="1">
      <alignment vertical="center" wrapText="1"/>
    </xf>
    <xf numFmtId="0" fontId="1" fillId="0" borderId="64" xfId="0" applyNumberFormat="1" applyFont="1" applyFill="1" applyBorder="1" applyAlignment="1">
      <alignment wrapText="1"/>
    </xf>
    <xf numFmtId="0" fontId="1" fillId="0" borderId="65" xfId="0" applyFont="1" applyFill="1" applyBorder="1" applyAlignment="1">
      <alignment wrapText="1"/>
    </xf>
    <xf numFmtId="0" fontId="1" fillId="0" borderId="44" xfId="0" applyFont="1" applyFill="1" applyBorder="1" applyAlignment="1">
      <alignment vertical="center" wrapText="1"/>
    </xf>
    <xf numFmtId="0" fontId="1" fillId="0" borderId="9" xfId="0" applyNumberFormat="1" applyFont="1" applyFill="1" applyBorder="1"/>
    <xf numFmtId="0" fontId="1" fillId="0" borderId="57" xfId="0" applyFont="1" applyFill="1" applyBorder="1"/>
    <xf numFmtId="0" fontId="1" fillId="0" borderId="6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2" fillId="0" borderId="30" xfId="0" applyNumberFormat="1" applyFont="1" applyFill="1" applyBorder="1" applyAlignment="1">
      <alignment horizontal="right"/>
    </xf>
    <xf numFmtId="0" fontId="3" fillId="2" borderId="0" xfId="0" applyFont="1" applyFill="1"/>
    <xf numFmtId="4" fontId="1" fillId="2" borderId="0" xfId="0" applyNumberFormat="1" applyFont="1" applyFill="1" applyBorder="1" applyAlignment="1">
      <alignment horizontal="right" shrinkToFit="1"/>
    </xf>
    <xf numFmtId="4" fontId="1" fillId="2" borderId="0" xfId="0" applyNumberFormat="1" applyFont="1" applyFill="1" applyBorder="1" applyAlignment="1">
      <alignment shrinkToFit="1"/>
    </xf>
    <xf numFmtId="4" fontId="2" fillId="0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shrinkToFit="1"/>
    </xf>
    <xf numFmtId="0" fontId="6" fillId="2" borderId="0" xfId="0" applyFont="1" applyFill="1"/>
    <xf numFmtId="4" fontId="7" fillId="2" borderId="0" xfId="0" applyNumberFormat="1" applyFont="1" applyFill="1" applyBorder="1" applyAlignment="1">
      <alignment horizontal="right" shrinkToFit="1"/>
    </xf>
    <xf numFmtId="0" fontId="42" fillId="2" borderId="0" xfId="0" applyFont="1" applyFill="1"/>
    <xf numFmtId="4" fontId="43" fillId="2" borderId="0" xfId="0" applyNumberFormat="1" applyFont="1" applyFill="1" applyBorder="1" applyAlignment="1">
      <alignment horizontal="right" shrinkToFit="1"/>
    </xf>
    <xf numFmtId="0" fontId="25" fillId="0" borderId="0" xfId="1" applyFont="1" applyFill="1"/>
    <xf numFmtId="4" fontId="1" fillId="0" borderId="0" xfId="0" applyNumberFormat="1" applyFont="1"/>
    <xf numFmtId="4" fontId="1" fillId="0" borderId="0" xfId="0" applyNumberFormat="1" applyFont="1" applyFill="1"/>
    <xf numFmtId="0" fontId="44" fillId="0" borderId="0" xfId="0" applyFont="1" applyFill="1"/>
    <xf numFmtId="4" fontId="45" fillId="0" borderId="0" xfId="0" applyNumberFormat="1" applyFont="1" applyFill="1"/>
    <xf numFmtId="4" fontId="7" fillId="0" borderId="0" xfId="0" applyNumberFormat="1" applyFont="1" applyFill="1"/>
    <xf numFmtId="0" fontId="7" fillId="0" borderId="0" xfId="0" applyFont="1" applyFill="1"/>
    <xf numFmtId="4" fontId="45" fillId="0" borderId="0" xfId="0" applyNumberFormat="1" applyFont="1" applyFill="1" applyBorder="1"/>
    <xf numFmtId="0" fontId="46" fillId="0" borderId="0" xfId="0" applyFont="1" applyFill="1"/>
    <xf numFmtId="4" fontId="1" fillId="0" borderId="0" xfId="0" applyNumberFormat="1" applyFont="1" applyFill="1" applyBorder="1"/>
    <xf numFmtId="0" fontId="46" fillId="0" borderId="0" xfId="0" applyFont="1" applyFill="1" applyBorder="1"/>
    <xf numFmtId="4" fontId="25" fillId="0" borderId="0" xfId="0" applyNumberFormat="1" applyFont="1" applyFill="1" applyBorder="1"/>
    <xf numFmtId="4" fontId="47" fillId="0" borderId="0" xfId="0" applyNumberFormat="1" applyFont="1" applyFill="1" applyBorder="1"/>
    <xf numFmtId="4" fontId="48" fillId="0" borderId="0" xfId="0" applyNumberFormat="1" applyFont="1" applyFill="1" applyBorder="1"/>
    <xf numFmtId="4" fontId="49" fillId="0" borderId="0" xfId="0" applyNumberFormat="1" applyFont="1" applyFill="1" applyBorder="1"/>
    <xf numFmtId="4" fontId="46" fillId="0" borderId="0" xfId="0" applyNumberFormat="1" applyFont="1" applyFill="1" applyBorder="1"/>
    <xf numFmtId="4" fontId="50" fillId="0" borderId="0" xfId="0" applyNumberFormat="1" applyFont="1" applyFill="1" applyBorder="1"/>
    <xf numFmtId="4" fontId="51" fillId="0" borderId="0" xfId="0" applyNumberFormat="1" applyFont="1" applyFill="1" applyBorder="1"/>
    <xf numFmtId="4" fontId="46" fillId="0" borderId="0" xfId="0" applyNumberFormat="1" applyFont="1" applyFill="1"/>
    <xf numFmtId="4" fontId="1" fillId="0" borderId="0" xfId="1" applyNumberFormat="1" applyFont="1" applyFill="1"/>
    <xf numFmtId="0" fontId="2" fillId="0" borderId="0" xfId="1" applyFont="1" applyFill="1"/>
    <xf numFmtId="0" fontId="34" fillId="0" borderId="0" xfId="0" applyFont="1" applyFill="1"/>
    <xf numFmtId="4" fontId="30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3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25"/>
  <sheetViews>
    <sheetView showGridLines="0" topLeftCell="A4" zoomScaleNormal="100" workbookViewId="0">
      <selection activeCell="P28" sqref="P28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0.855468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8.5" customHeight="1" x14ac:dyDescent="0.3">
      <c r="A1" s="294" t="s">
        <v>78</v>
      </c>
      <c r="B1" s="295"/>
      <c r="C1" s="295"/>
      <c r="D1" s="295"/>
      <c r="E1" s="293"/>
      <c r="F1" s="293"/>
      <c r="G1" s="293"/>
      <c r="H1" s="293"/>
      <c r="I1" s="293"/>
      <c r="J1" s="293"/>
      <c r="K1" s="293"/>
      <c r="L1" s="293"/>
      <c r="N1" s="201" t="s">
        <v>67</v>
      </c>
    </row>
    <row r="2" spans="1:14" ht="20.25" x14ac:dyDescent="0.3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N2" s="201"/>
    </row>
    <row r="3" spans="1:14" ht="14.25" x14ac:dyDescent="0.2">
      <c r="A3" s="11" t="s">
        <v>36</v>
      </c>
      <c r="B3" s="9"/>
      <c r="D3" s="13"/>
    </row>
    <row r="4" spans="1:14" ht="14.25" x14ac:dyDescent="0.2">
      <c r="A4" s="11"/>
      <c r="B4" s="3" t="s">
        <v>70</v>
      </c>
      <c r="D4" s="13"/>
    </row>
    <row r="5" spans="1:14" x14ac:dyDescent="0.2">
      <c r="B5" s="9"/>
    </row>
    <row r="6" spans="1:14" ht="15.75" x14ac:dyDescent="0.25">
      <c r="A6" s="73" t="s">
        <v>76</v>
      </c>
      <c r="B6" s="9"/>
      <c r="H6" s="14"/>
      <c r="I6" s="14"/>
    </row>
    <row r="7" spans="1:14" ht="13.5" thickBot="1" x14ac:dyDescent="0.25">
      <c r="K7" s="83"/>
      <c r="N7" s="21" t="s">
        <v>65</v>
      </c>
    </row>
    <row r="8" spans="1:14" ht="16.5" customHeight="1" thickTop="1" x14ac:dyDescent="0.25">
      <c r="A8" s="15" t="s">
        <v>3</v>
      </c>
      <c r="B8" s="143" t="s">
        <v>57</v>
      </c>
      <c r="C8" s="144" t="s">
        <v>31</v>
      </c>
      <c r="D8" s="145"/>
      <c r="E8" s="220" t="s">
        <v>12</v>
      </c>
      <c r="F8" s="226"/>
      <c r="G8" s="221" t="s">
        <v>13</v>
      </c>
      <c r="H8" s="296" t="s">
        <v>47</v>
      </c>
      <c r="I8" s="297"/>
      <c r="J8" s="297"/>
      <c r="K8" s="297"/>
      <c r="L8" s="298" t="s">
        <v>48</v>
      </c>
      <c r="M8" s="299"/>
      <c r="N8" s="300"/>
    </row>
    <row r="9" spans="1:14" ht="16.5" customHeight="1" x14ac:dyDescent="0.25">
      <c r="A9" s="146"/>
      <c r="B9" s="147"/>
      <c r="C9" s="148"/>
      <c r="D9" s="149"/>
      <c r="E9" s="218" t="s">
        <v>11</v>
      </c>
      <c r="F9" s="227"/>
      <c r="G9" s="219" t="s">
        <v>11</v>
      </c>
      <c r="H9" s="174"/>
      <c r="I9" s="175"/>
      <c r="J9" s="176"/>
      <c r="K9" s="176"/>
      <c r="L9" s="301" t="s">
        <v>49</v>
      </c>
      <c r="M9" s="302"/>
      <c r="N9" s="303"/>
    </row>
    <row r="10" spans="1:14" ht="33.75" customHeight="1" x14ac:dyDescent="0.25">
      <c r="A10" s="146"/>
      <c r="B10" s="147"/>
      <c r="C10" s="148"/>
      <c r="D10" s="149"/>
      <c r="E10" s="150"/>
      <c r="F10" s="228" t="s">
        <v>77</v>
      </c>
      <c r="G10" s="177"/>
      <c r="H10" s="304" t="s">
        <v>50</v>
      </c>
      <c r="I10" s="306" t="s">
        <v>51</v>
      </c>
      <c r="J10" s="308" t="s">
        <v>52</v>
      </c>
      <c r="K10" s="309"/>
      <c r="L10" s="310" t="s">
        <v>53</v>
      </c>
      <c r="M10" s="311"/>
      <c r="N10" s="312" t="s">
        <v>54</v>
      </c>
    </row>
    <row r="11" spans="1:14" ht="16.5" thickBot="1" x14ac:dyDescent="0.3">
      <c r="A11" s="16"/>
      <c r="B11" s="151"/>
      <c r="C11" s="17" t="s">
        <v>69</v>
      </c>
      <c r="D11" s="18" t="s">
        <v>68</v>
      </c>
      <c r="E11" s="152"/>
      <c r="F11" s="225"/>
      <c r="G11" s="178"/>
      <c r="H11" s="305"/>
      <c r="I11" s="307"/>
      <c r="J11" s="204" t="s">
        <v>32</v>
      </c>
      <c r="K11" s="204" t="s">
        <v>33</v>
      </c>
      <c r="L11" s="203" t="s">
        <v>15</v>
      </c>
      <c r="M11" s="202" t="s">
        <v>64</v>
      </c>
      <c r="N11" s="313"/>
    </row>
    <row r="12" spans="1:14" ht="42.75" customHeight="1" thickTop="1" x14ac:dyDescent="0.2">
      <c r="A12" s="249">
        <v>1700</v>
      </c>
      <c r="B12" s="240" t="s">
        <v>79</v>
      </c>
      <c r="C12" s="241" t="s">
        <v>88</v>
      </c>
      <c r="D12" s="242" t="s">
        <v>89</v>
      </c>
      <c r="E12" s="224">
        <f>'1700'!G16</f>
        <v>291688693.46999997</v>
      </c>
      <c r="F12" s="212">
        <f>'1700'!G17</f>
        <v>0</v>
      </c>
      <c r="G12" s="211">
        <f>'1700'!G18</f>
        <v>294319541.15000004</v>
      </c>
      <c r="H12" s="210">
        <f>'1700'!G21</f>
        <v>2630847.6800000668</v>
      </c>
      <c r="I12" s="211">
        <f>'1700'!G26</f>
        <v>1930241</v>
      </c>
      <c r="J12" s="213">
        <f>IF((H12&lt;0),0,(IF((H12-I12)&lt;0,0,(H12-I12))))</f>
        <v>700606.68000006676</v>
      </c>
      <c r="K12" s="212">
        <f>IF((H12&lt;0),(H12-I12),(IF((H12-I12)&lt;0,(H12-I12),0)))</f>
        <v>0</v>
      </c>
      <c r="L12" s="210">
        <f>'1700'!G30</f>
        <v>100000</v>
      </c>
      <c r="M12" s="211">
        <f>'1700'!G31</f>
        <v>600606.68000000005</v>
      </c>
      <c r="N12" s="252">
        <v>0</v>
      </c>
    </row>
    <row r="13" spans="1:14" ht="28.5" customHeight="1" x14ac:dyDescent="0.2">
      <c r="A13" s="250">
        <v>1702</v>
      </c>
      <c r="B13" s="243" t="s">
        <v>82</v>
      </c>
      <c r="C13" s="244" t="s">
        <v>90</v>
      </c>
      <c r="D13" s="245" t="s">
        <v>91</v>
      </c>
      <c r="E13" s="237">
        <f>'1702'!G16</f>
        <v>52030875.920000002</v>
      </c>
      <c r="F13" s="206">
        <f>'1702'!G17</f>
        <v>4110</v>
      </c>
      <c r="G13" s="238">
        <f>'1702'!G18</f>
        <v>52121089.909999996</v>
      </c>
      <c r="H13" s="239">
        <f>'1702'!G21</f>
        <v>90213.989999994636</v>
      </c>
      <c r="I13" s="238">
        <f>'1702'!G26</f>
        <v>25746</v>
      </c>
      <c r="J13" s="205">
        <f>IF((H13&lt;0),0,(IF((H13-I13)&lt;0,0,(H13-I13))))</f>
        <v>64467.989999994636</v>
      </c>
      <c r="K13" s="206">
        <f>IF((H12&lt;0),(H12-I12),(IF((H12-I12)&lt;0,(H12-I12),0)))</f>
        <v>0</v>
      </c>
      <c r="L13" s="239">
        <f>'1702'!G30</f>
        <v>0</v>
      </c>
      <c r="M13" s="238">
        <f>'1702'!G31</f>
        <v>64467.99</v>
      </c>
      <c r="N13" s="253">
        <v>0</v>
      </c>
    </row>
    <row r="14" spans="1:14" ht="40.5" customHeight="1" thickBot="1" x14ac:dyDescent="0.25">
      <c r="A14" s="251">
        <v>1704</v>
      </c>
      <c r="B14" s="246" t="s">
        <v>85</v>
      </c>
      <c r="C14" s="247" t="s">
        <v>92</v>
      </c>
      <c r="D14" s="248" t="s">
        <v>93</v>
      </c>
      <c r="E14" s="153">
        <f>'1704'!G16</f>
        <v>324195950.88000005</v>
      </c>
      <c r="F14" s="200">
        <f>'1704'!G17</f>
        <v>0</v>
      </c>
      <c r="G14" s="179">
        <f>'1704'!G18</f>
        <v>328823251.69</v>
      </c>
      <c r="H14" s="158">
        <f>'1704'!G21</f>
        <v>4627300.8099999428</v>
      </c>
      <c r="I14" s="172">
        <f>'1704'!G26</f>
        <v>4468166</v>
      </c>
      <c r="J14" s="205">
        <f>IF((H14&lt;0),0,(IF((H14-I14)&lt;0,0,(H14-I14))))</f>
        <v>159134.80999994278</v>
      </c>
      <c r="K14" s="206">
        <f>IF((H14&lt;0),(H14-I14),(IF((H14-I14)&lt;0,(H14-I14),0)))</f>
        <v>0</v>
      </c>
      <c r="L14" s="153">
        <f>'1704'!G30</f>
        <v>0</v>
      </c>
      <c r="M14" s="197">
        <f>'1704'!G31</f>
        <v>0</v>
      </c>
      <c r="N14" s="254">
        <v>159134.81</v>
      </c>
    </row>
    <row r="15" spans="1:14" ht="15.75" thickTop="1" x14ac:dyDescent="0.25">
      <c r="A15" s="198" t="s">
        <v>55</v>
      </c>
      <c r="B15" s="199"/>
      <c r="C15" s="154"/>
      <c r="D15" s="154"/>
      <c r="E15" s="167">
        <f t="shared" ref="E15:N15" si="0">SUM(E12:E14)</f>
        <v>667915520.26999998</v>
      </c>
      <c r="F15" s="169">
        <f t="shared" si="0"/>
        <v>4110</v>
      </c>
      <c r="G15" s="168">
        <f t="shared" si="0"/>
        <v>675263882.75</v>
      </c>
      <c r="H15" s="155">
        <f t="shared" si="0"/>
        <v>7348362.4800000042</v>
      </c>
      <c r="I15" s="171">
        <f t="shared" si="0"/>
        <v>6424153</v>
      </c>
      <c r="J15" s="191">
        <f t="shared" si="0"/>
        <v>924209.48000000417</v>
      </c>
      <c r="K15" s="169">
        <f t="shared" si="0"/>
        <v>0</v>
      </c>
      <c r="L15" s="167">
        <f t="shared" si="0"/>
        <v>100000</v>
      </c>
      <c r="M15" s="194">
        <f t="shared" si="0"/>
        <v>665074.67000000004</v>
      </c>
      <c r="N15" s="195">
        <f t="shared" si="0"/>
        <v>159134.81</v>
      </c>
    </row>
    <row r="16" spans="1:14" ht="15.75" customHeight="1" thickBot="1" x14ac:dyDescent="0.25">
      <c r="A16" s="156"/>
      <c r="B16" s="157"/>
      <c r="C16" s="19"/>
      <c r="D16" s="19"/>
      <c r="E16" s="158"/>
      <c r="F16" s="76"/>
      <c r="G16" s="75"/>
      <c r="H16" s="74"/>
      <c r="I16" s="75"/>
      <c r="J16" s="192" t="s">
        <v>34</v>
      </c>
      <c r="K16" s="170">
        <f>J15+K15</f>
        <v>924209.48000000417</v>
      </c>
      <c r="L16" s="196" t="s">
        <v>56</v>
      </c>
      <c r="M16" s="193"/>
      <c r="N16" s="159">
        <f>L15+M15+N15</f>
        <v>924209.48</v>
      </c>
    </row>
    <row r="17" spans="1:14" ht="15.75" thickTop="1" x14ac:dyDescent="0.2">
      <c r="A17" s="255"/>
      <c r="B17" s="10"/>
      <c r="C17" s="10"/>
      <c r="D17" s="10"/>
      <c r="E17" s="256"/>
      <c r="F17" s="257"/>
      <c r="G17" s="257"/>
      <c r="H17" s="257"/>
      <c r="I17" s="257"/>
      <c r="J17" s="162"/>
      <c r="K17" s="258"/>
    </row>
    <row r="18" spans="1:14" ht="15" x14ac:dyDescent="0.2">
      <c r="A18" s="255"/>
      <c r="B18" s="10"/>
      <c r="C18" s="10"/>
      <c r="D18" s="10"/>
      <c r="E18" s="256"/>
      <c r="F18" s="257"/>
      <c r="G18" s="257"/>
      <c r="H18" s="257"/>
      <c r="I18" s="259"/>
      <c r="J18" s="162"/>
      <c r="K18" s="14"/>
    </row>
    <row r="19" spans="1:14" ht="15.75" x14ac:dyDescent="0.25">
      <c r="A19" s="260"/>
      <c r="B19" s="10"/>
      <c r="C19" s="10"/>
      <c r="D19" s="10"/>
      <c r="E19" s="261"/>
      <c r="F19" s="261"/>
      <c r="G19" s="261"/>
      <c r="H19" s="261"/>
      <c r="I19" s="261"/>
      <c r="J19" s="162"/>
    </row>
    <row r="20" spans="1:14" ht="15.75" x14ac:dyDescent="0.25">
      <c r="A20" s="262"/>
      <c r="B20" s="10"/>
      <c r="C20" s="10"/>
      <c r="D20" s="10"/>
      <c r="E20" s="263"/>
      <c r="F20" s="263"/>
      <c r="G20" s="263"/>
      <c r="H20" s="263"/>
      <c r="I20" s="263"/>
      <c r="J20" s="162"/>
      <c r="L20" s="273"/>
    </row>
    <row r="21" spans="1:14" ht="14.25" x14ac:dyDescent="0.2">
      <c r="A21" s="161" t="s">
        <v>94</v>
      </c>
      <c r="B21" s="161"/>
      <c r="C21" s="161"/>
      <c r="D21" s="161"/>
      <c r="E21" s="163"/>
      <c r="F21" s="163"/>
      <c r="G21" s="164"/>
      <c r="H21" s="164"/>
      <c r="I21" s="164"/>
      <c r="J21" s="164"/>
      <c r="K21" s="3"/>
      <c r="L21" s="273"/>
      <c r="N21" s="160"/>
    </row>
    <row r="22" spans="1:14" ht="14.25" customHeight="1" x14ac:dyDescent="0.2">
      <c r="A22" s="161"/>
      <c r="B22" s="173"/>
      <c r="C22" s="173" t="s">
        <v>95</v>
      </c>
      <c r="D22" s="173"/>
      <c r="E22" s="173"/>
      <c r="F22" s="173"/>
      <c r="G22" s="173"/>
      <c r="H22" s="222">
        <f>SUMIF(H12:H14,"&gt;0")</f>
        <v>7348362.4800000042</v>
      </c>
      <c r="I22" s="173" t="s">
        <v>66</v>
      </c>
      <c r="J22" s="164"/>
      <c r="K22" s="3"/>
      <c r="L22" s="273"/>
    </row>
    <row r="23" spans="1:14" ht="14.25" customHeight="1" x14ac:dyDescent="0.2">
      <c r="A23" s="161"/>
      <c r="B23" s="173"/>
      <c r="C23" s="12" t="s">
        <v>97</v>
      </c>
      <c r="D23" s="183"/>
      <c r="E23" s="184"/>
      <c r="F23" s="184"/>
      <c r="G23" s="184"/>
      <c r="H23" s="222">
        <f>SUMIF(H12:H14,"&lt;0")</f>
        <v>0</v>
      </c>
      <c r="I23" s="173" t="s">
        <v>66</v>
      </c>
      <c r="J23" s="164"/>
      <c r="K23" s="3"/>
      <c r="L23" s="273"/>
    </row>
    <row r="24" spans="1:14" ht="14.25" customHeight="1" x14ac:dyDescent="0.2">
      <c r="A24" s="161"/>
      <c r="B24" s="173"/>
      <c r="C24" s="20" t="s">
        <v>98</v>
      </c>
      <c r="D24" s="183"/>
      <c r="E24" s="184"/>
      <c r="F24" s="184"/>
      <c r="G24" s="184"/>
      <c r="H24" s="173"/>
      <c r="I24" s="173"/>
      <c r="J24" s="164"/>
      <c r="K24" s="3"/>
      <c r="L24" s="20"/>
    </row>
    <row r="25" spans="1:14" ht="14.25" x14ac:dyDescent="0.2">
      <c r="A25" s="161"/>
      <c r="B25" s="173"/>
      <c r="C25" s="173"/>
      <c r="D25" s="173"/>
      <c r="E25" s="173"/>
      <c r="F25" s="173"/>
      <c r="G25" s="173"/>
      <c r="H25" s="173"/>
      <c r="I25" s="173"/>
      <c r="J25" s="164"/>
      <c r="K25" s="3"/>
      <c r="L25" s="20"/>
    </row>
    <row r="26" spans="1:14" ht="14.25" x14ac:dyDescent="0.2">
      <c r="A26" s="161" t="s">
        <v>58</v>
      </c>
      <c r="B26" s="173"/>
      <c r="C26" s="173"/>
      <c r="D26" s="173"/>
      <c r="E26" s="173"/>
      <c r="F26" s="173"/>
      <c r="G26" s="173"/>
      <c r="H26" s="173"/>
      <c r="I26" s="173"/>
      <c r="J26" s="164"/>
      <c r="K26" s="3"/>
      <c r="L26" s="20"/>
    </row>
    <row r="27" spans="1:14" ht="14.25" x14ac:dyDescent="0.2">
      <c r="A27" s="164"/>
      <c r="B27" s="164"/>
      <c r="C27" s="20" t="s">
        <v>95</v>
      </c>
      <c r="D27" s="165"/>
      <c r="E27" s="164"/>
      <c r="F27" s="164"/>
      <c r="G27" s="164"/>
      <c r="H27" s="222">
        <f>SUMIF(J12:J14,"&gt;0")</f>
        <v>924209.48000000417</v>
      </c>
      <c r="I27" s="289" t="s">
        <v>66</v>
      </c>
      <c r="J27" s="164"/>
    </row>
    <row r="28" spans="1:14" s="9" customFormat="1" ht="14.25" x14ac:dyDescent="0.2">
      <c r="A28" s="164"/>
      <c r="B28" s="164"/>
      <c r="C28" s="3" t="s">
        <v>96</v>
      </c>
      <c r="D28" s="3"/>
      <c r="E28" s="3"/>
      <c r="F28" s="3"/>
      <c r="G28" s="3"/>
      <c r="H28" s="222">
        <f>SUMIF(K12:K14,"&lt;0")</f>
        <v>0</v>
      </c>
      <c r="I28" s="289" t="s">
        <v>66</v>
      </c>
      <c r="J28" s="164"/>
      <c r="L28" s="10"/>
      <c r="M28" s="10"/>
      <c r="N28" s="10"/>
    </row>
    <row r="29" spans="1:14" x14ac:dyDescent="0.2">
      <c r="C29" s="20" t="s">
        <v>98</v>
      </c>
      <c r="D29" s="185"/>
      <c r="E29" s="3"/>
      <c r="F29" s="3"/>
      <c r="G29" s="3"/>
    </row>
    <row r="30" spans="1:14" s="9" customFormat="1" ht="15" x14ac:dyDescent="0.2">
      <c r="A30" s="166"/>
      <c r="B30" s="166"/>
      <c r="C30" s="12"/>
      <c r="D30" s="12"/>
      <c r="L30" s="10"/>
      <c r="M30" s="10"/>
      <c r="N30" s="10"/>
    </row>
    <row r="31" spans="1:14" s="9" customFormat="1" ht="15.75" x14ac:dyDescent="0.25">
      <c r="A31" s="290"/>
      <c r="B31" s="291"/>
      <c r="C31" s="12"/>
      <c r="D31" s="12"/>
      <c r="L31" s="10"/>
      <c r="M31" s="10"/>
      <c r="N31" s="10"/>
    </row>
    <row r="32" spans="1:14" s="9" customFormat="1" ht="35.25" customHeight="1" x14ac:dyDescent="0.2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</row>
    <row r="33" spans="1:14" s="9" customFormat="1" ht="27" customHeight="1" x14ac:dyDescent="0.2">
      <c r="A33" s="293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</row>
    <row r="34" spans="1:14" s="12" customFormat="1" ht="15" x14ac:dyDescent="0.2">
      <c r="A34" s="166"/>
      <c r="B34" s="166"/>
      <c r="E34" s="9"/>
      <c r="F34" s="9"/>
      <c r="G34" s="9"/>
      <c r="H34" s="9"/>
      <c r="I34" s="9"/>
      <c r="J34" s="9"/>
      <c r="K34" s="9"/>
      <c r="L34" s="10"/>
      <c r="M34" s="10"/>
      <c r="N34" s="10"/>
    </row>
    <row r="35" spans="1:14" s="12" customFormat="1" ht="15" x14ac:dyDescent="0.2">
      <c r="A35" s="166"/>
      <c r="B35" s="166"/>
      <c r="E35" s="9"/>
      <c r="F35" s="9"/>
      <c r="G35" s="9"/>
      <c r="H35" s="9"/>
      <c r="I35" s="9"/>
      <c r="J35" s="9"/>
      <c r="K35" s="9"/>
      <c r="L35" s="10"/>
      <c r="M35" s="10"/>
      <c r="N35" s="10"/>
    </row>
    <row r="36" spans="1:14" s="12" customFormat="1" ht="15" x14ac:dyDescent="0.2">
      <c r="A36" s="166"/>
      <c r="B36" s="166"/>
      <c r="E36" s="9"/>
      <c r="F36" s="9"/>
      <c r="G36" s="9"/>
      <c r="H36" s="9"/>
      <c r="I36" s="9"/>
      <c r="J36" s="9"/>
      <c r="K36" s="9"/>
      <c r="L36" s="10"/>
      <c r="M36" s="10"/>
      <c r="N36" s="10"/>
    </row>
    <row r="37" spans="1:14" s="12" customFormat="1" ht="15" x14ac:dyDescent="0.2">
      <c r="A37" s="166"/>
      <c r="B37" s="166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4" s="12" customFormat="1" ht="15" x14ac:dyDescent="0.2">
      <c r="A38" s="166"/>
      <c r="B38" s="166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66"/>
      <c r="B39" s="166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66"/>
      <c r="B40" s="166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66"/>
      <c r="B41" s="166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66"/>
      <c r="B42" s="166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66"/>
      <c r="B43" s="166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66"/>
      <c r="B44" s="166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66"/>
      <c r="B45" s="166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66"/>
      <c r="B46" s="166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66"/>
      <c r="B47" s="166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66"/>
      <c r="B48" s="166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66"/>
      <c r="B49" s="166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66"/>
      <c r="B50" s="166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66"/>
      <c r="B51" s="166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66"/>
      <c r="B52" s="166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66"/>
      <c r="B53" s="166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66"/>
      <c r="B54" s="166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66"/>
      <c r="B55" s="166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66"/>
      <c r="B56" s="166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66"/>
      <c r="B57" s="166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66"/>
      <c r="B58" s="166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66"/>
      <c r="B59" s="166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66"/>
      <c r="B60" s="166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66"/>
      <c r="B61" s="166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66"/>
      <c r="B62" s="166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66"/>
      <c r="B63" s="166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66"/>
      <c r="B64" s="166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66"/>
      <c r="B65" s="166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66"/>
      <c r="B66" s="166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66"/>
      <c r="B67" s="166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66"/>
      <c r="B68" s="166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66"/>
      <c r="B69" s="166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66"/>
      <c r="B70" s="166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66"/>
      <c r="B71" s="166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66"/>
      <c r="B72" s="166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66"/>
      <c r="B73" s="166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66"/>
      <c r="B74" s="166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66"/>
      <c r="B75" s="166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66"/>
      <c r="B76" s="166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66"/>
      <c r="B77" s="166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66"/>
      <c r="B78" s="166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66"/>
      <c r="B79" s="166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66"/>
      <c r="B80" s="166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66"/>
      <c r="B81" s="166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66"/>
      <c r="B82" s="166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66"/>
      <c r="B83" s="166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66"/>
      <c r="B84" s="166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66"/>
      <c r="B85" s="166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66"/>
      <c r="B86" s="166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66"/>
      <c r="B87" s="166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66"/>
      <c r="B88" s="166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66"/>
      <c r="B89" s="166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66"/>
      <c r="B90" s="166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66"/>
      <c r="B91" s="166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66"/>
      <c r="B92" s="166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66"/>
      <c r="B93" s="166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66"/>
      <c r="B94" s="166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66"/>
      <c r="B95" s="166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66"/>
      <c r="B96" s="166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66"/>
      <c r="B97" s="166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66"/>
      <c r="B98" s="166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66"/>
      <c r="B99" s="166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66"/>
      <c r="B100" s="166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66"/>
      <c r="B101" s="166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66"/>
      <c r="B102" s="166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66"/>
      <c r="B103" s="166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66"/>
      <c r="B104" s="166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66"/>
      <c r="B105" s="166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66"/>
      <c r="B106" s="166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66"/>
      <c r="B107" s="166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66"/>
      <c r="B108" s="166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66"/>
      <c r="B109" s="166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66"/>
      <c r="B110" s="166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66"/>
      <c r="B111" s="166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66"/>
      <c r="B112" s="166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66"/>
      <c r="B113" s="166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66"/>
      <c r="B114" s="166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66"/>
      <c r="B115" s="166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66"/>
      <c r="B116" s="166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66"/>
      <c r="B117" s="166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66"/>
      <c r="B118" s="166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66"/>
      <c r="B119" s="166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66"/>
      <c r="B120" s="166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66"/>
      <c r="B121" s="166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66"/>
      <c r="B122" s="166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66"/>
      <c r="B123" s="166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66"/>
      <c r="B124" s="166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66"/>
      <c r="B125" s="166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66"/>
      <c r="B126" s="166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66"/>
      <c r="B127" s="166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66"/>
      <c r="B128" s="166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66"/>
      <c r="B129" s="166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66"/>
      <c r="B130" s="166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66"/>
      <c r="B131" s="166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66"/>
      <c r="B132" s="166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66"/>
      <c r="B133" s="166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66"/>
      <c r="B134" s="166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66"/>
      <c r="B135" s="166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66"/>
      <c r="B136" s="166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66"/>
      <c r="B137" s="166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66"/>
      <c r="B138" s="166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66"/>
      <c r="B139" s="166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66"/>
      <c r="B140" s="166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66"/>
      <c r="B141" s="166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66"/>
      <c r="B142" s="166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66"/>
      <c r="B143" s="166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66"/>
      <c r="B144" s="166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66"/>
      <c r="B145" s="166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66"/>
      <c r="B146" s="166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66"/>
      <c r="B147" s="166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66"/>
      <c r="B148" s="166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66"/>
      <c r="B149" s="166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66"/>
      <c r="B150" s="166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66"/>
      <c r="B151" s="166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66"/>
      <c r="B152" s="166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66"/>
      <c r="B153" s="166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66"/>
      <c r="B154" s="166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66"/>
      <c r="B155" s="166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66"/>
      <c r="B156" s="166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66"/>
      <c r="B157" s="166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66"/>
      <c r="B158" s="166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66"/>
      <c r="B159" s="166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66"/>
      <c r="B160" s="166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66"/>
      <c r="B161" s="166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66"/>
      <c r="B162" s="166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66"/>
      <c r="B163" s="166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66"/>
      <c r="B164" s="166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66"/>
      <c r="B165" s="166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66"/>
      <c r="B166" s="166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66"/>
      <c r="B167" s="166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66"/>
      <c r="B168" s="166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66"/>
      <c r="B169" s="166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66"/>
      <c r="B170" s="166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66"/>
      <c r="B171" s="166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66"/>
      <c r="B172" s="166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66"/>
      <c r="B173" s="166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66"/>
      <c r="B174" s="166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66"/>
      <c r="B175" s="166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66"/>
      <c r="B176" s="166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66"/>
      <c r="B177" s="166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66"/>
      <c r="B178" s="166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66"/>
      <c r="B179" s="166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66"/>
      <c r="B180" s="166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66"/>
      <c r="B181" s="166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66"/>
      <c r="B182" s="166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66"/>
      <c r="B183" s="166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66"/>
      <c r="B184" s="166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66"/>
      <c r="B185" s="166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66"/>
      <c r="B186" s="166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66"/>
      <c r="B187" s="166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66"/>
      <c r="B188" s="166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66"/>
      <c r="B189" s="166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66"/>
      <c r="B190" s="166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66"/>
      <c r="B191" s="166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66"/>
      <c r="B192" s="166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66"/>
      <c r="B193" s="166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66"/>
      <c r="B194" s="166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66"/>
      <c r="B195" s="166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66"/>
      <c r="B196" s="166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66"/>
      <c r="B197" s="166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66"/>
      <c r="B198" s="166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66"/>
      <c r="B199" s="166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66"/>
      <c r="B200" s="166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66"/>
      <c r="B201" s="166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66"/>
      <c r="B202" s="166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66"/>
      <c r="B203" s="166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66"/>
      <c r="B204" s="166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66"/>
      <c r="B205" s="166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66"/>
      <c r="B206" s="166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66"/>
      <c r="B207" s="166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66"/>
      <c r="B208" s="166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66"/>
      <c r="B209" s="166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66"/>
      <c r="B210" s="166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66"/>
      <c r="B211" s="166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66"/>
      <c r="B212" s="166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66"/>
      <c r="B213" s="166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66"/>
      <c r="B214" s="166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66"/>
      <c r="B215" s="166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66"/>
      <c r="B216" s="166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66"/>
      <c r="B217" s="166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66"/>
      <c r="B218" s="166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66"/>
      <c r="B219" s="166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66"/>
      <c r="B220" s="166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66"/>
      <c r="B221" s="166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66"/>
      <c r="B222" s="166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66"/>
      <c r="B223" s="166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66"/>
      <c r="B224" s="166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66"/>
      <c r="B225" s="166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66"/>
      <c r="B226" s="166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66"/>
      <c r="B227" s="166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66"/>
      <c r="B228" s="166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66"/>
      <c r="B229" s="166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66"/>
      <c r="B230" s="166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66"/>
      <c r="B231" s="166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66"/>
      <c r="B232" s="166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66"/>
      <c r="B233" s="166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66"/>
      <c r="B234" s="166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66"/>
      <c r="B235" s="166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66"/>
      <c r="B236" s="166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66"/>
      <c r="B237" s="166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66"/>
      <c r="B238" s="166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66"/>
      <c r="B239" s="166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66"/>
      <c r="B240" s="166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66"/>
      <c r="B241" s="166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66"/>
      <c r="B242" s="166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66"/>
      <c r="B243" s="166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66"/>
      <c r="B244" s="166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66"/>
      <c r="B245" s="166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66"/>
      <c r="B246" s="166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66"/>
      <c r="B247" s="166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66"/>
      <c r="B248" s="166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66"/>
      <c r="B249" s="166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66"/>
      <c r="B250" s="166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66"/>
      <c r="B251" s="166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66"/>
      <c r="B252" s="166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66"/>
      <c r="B253" s="166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66"/>
      <c r="B254" s="166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66"/>
      <c r="B255" s="166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66"/>
      <c r="B256" s="166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66"/>
      <c r="B257" s="166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66"/>
      <c r="B258" s="166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66"/>
      <c r="B259" s="166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66"/>
      <c r="B260" s="166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66"/>
      <c r="B261" s="166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66"/>
      <c r="B262" s="166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66"/>
      <c r="B263" s="166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66"/>
      <c r="B264" s="166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66"/>
      <c r="B265" s="166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66"/>
      <c r="B266" s="166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66"/>
      <c r="B267" s="166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66"/>
      <c r="B268" s="166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66"/>
      <c r="B269" s="166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66"/>
      <c r="B270" s="166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66"/>
      <c r="B271" s="166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66"/>
      <c r="B272" s="166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66"/>
      <c r="B273" s="166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66"/>
      <c r="B274" s="166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66"/>
      <c r="B275" s="166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66"/>
      <c r="B276" s="166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66"/>
      <c r="B277" s="166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66"/>
      <c r="B278" s="166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66"/>
      <c r="B279" s="166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66"/>
      <c r="B280" s="166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66"/>
      <c r="B281" s="166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66"/>
      <c r="B282" s="166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66"/>
      <c r="B283" s="166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66"/>
      <c r="B284" s="166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66"/>
      <c r="B285" s="166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66"/>
      <c r="B286" s="166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66"/>
      <c r="B287" s="166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66"/>
      <c r="B288" s="166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66"/>
      <c r="B289" s="166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66"/>
      <c r="B290" s="166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66"/>
      <c r="B291" s="166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66"/>
      <c r="B292" s="166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66"/>
      <c r="B293" s="166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66"/>
      <c r="B294" s="166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66"/>
      <c r="B295" s="166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66"/>
      <c r="B296" s="166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66"/>
      <c r="B297" s="166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66"/>
      <c r="B298" s="166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66"/>
      <c r="B299" s="166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66"/>
      <c r="B300" s="166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66"/>
      <c r="B301" s="166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66"/>
      <c r="B302" s="166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66"/>
      <c r="B303" s="166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66"/>
      <c r="B304" s="166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66"/>
      <c r="B305" s="166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66"/>
      <c r="B306" s="166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66"/>
      <c r="B307" s="166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66"/>
      <c r="B308" s="166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66"/>
      <c r="B309" s="166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66"/>
      <c r="B310" s="166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66"/>
      <c r="B311" s="166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66"/>
      <c r="B312" s="166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66"/>
      <c r="B313" s="166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66"/>
      <c r="B314" s="166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66"/>
      <c r="B315" s="166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66"/>
      <c r="B316" s="166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66"/>
      <c r="B317" s="166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66"/>
      <c r="B318" s="166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66"/>
      <c r="B319" s="166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66"/>
      <c r="B320" s="166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66"/>
      <c r="B321" s="166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66"/>
      <c r="B322" s="166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66"/>
      <c r="B323" s="166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66"/>
      <c r="B324" s="166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66"/>
      <c r="B325" s="166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66"/>
      <c r="B326" s="166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66"/>
      <c r="B327" s="166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66"/>
      <c r="B328" s="166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66"/>
      <c r="B329" s="166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66"/>
      <c r="B330" s="166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66"/>
      <c r="B331" s="166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66"/>
      <c r="B332" s="166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66"/>
      <c r="B333" s="166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66"/>
      <c r="B334" s="166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66"/>
      <c r="B335" s="166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66"/>
      <c r="B336" s="166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66"/>
      <c r="B337" s="166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66"/>
      <c r="B338" s="166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66"/>
      <c r="B339" s="166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66"/>
      <c r="B340" s="166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66"/>
      <c r="B341" s="166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66"/>
      <c r="B342" s="166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66"/>
      <c r="B343" s="166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66"/>
      <c r="B344" s="166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66"/>
      <c r="B345" s="166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66"/>
      <c r="B346" s="166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66"/>
      <c r="B347" s="166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66"/>
      <c r="B348" s="166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66"/>
      <c r="B349" s="166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66"/>
      <c r="B350" s="166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66"/>
      <c r="B351" s="166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66"/>
      <c r="B352" s="166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66"/>
      <c r="B353" s="166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66"/>
      <c r="B354" s="166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66"/>
      <c r="B355" s="166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66"/>
      <c r="B356" s="166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66"/>
      <c r="B357" s="166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66"/>
      <c r="B358" s="166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66"/>
      <c r="B359" s="166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66"/>
      <c r="B360" s="166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66"/>
      <c r="B361" s="166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66"/>
      <c r="B362" s="166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66"/>
      <c r="B363" s="166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66"/>
      <c r="B364" s="166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66"/>
      <c r="B365" s="166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66"/>
      <c r="B366" s="166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66"/>
      <c r="B367" s="166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66"/>
      <c r="B368" s="166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66"/>
      <c r="B369" s="166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66"/>
      <c r="B370" s="166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66"/>
      <c r="B371" s="166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66"/>
      <c r="B372" s="166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66"/>
      <c r="B373" s="166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66"/>
      <c r="B374" s="166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66"/>
      <c r="B375" s="166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66"/>
      <c r="B376" s="166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66"/>
      <c r="B377" s="166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66"/>
      <c r="B378" s="166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66"/>
      <c r="B379" s="166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66"/>
      <c r="B380" s="166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66"/>
      <c r="B381" s="166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66"/>
      <c r="B382" s="166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66"/>
      <c r="B383" s="166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66"/>
      <c r="B384" s="166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66"/>
      <c r="B385" s="166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66"/>
      <c r="B386" s="166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66"/>
      <c r="B387" s="166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66"/>
      <c r="B388" s="166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66"/>
      <c r="B389" s="166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66"/>
      <c r="B390" s="166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66"/>
      <c r="B391" s="166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66"/>
      <c r="B392" s="166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66"/>
      <c r="B393" s="166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66"/>
      <c r="B394" s="166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66"/>
      <c r="B395" s="166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66"/>
      <c r="B396" s="166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66"/>
      <c r="B397" s="166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66"/>
      <c r="B398" s="166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66"/>
      <c r="B399" s="166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66"/>
      <c r="B400" s="166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66"/>
      <c r="B401" s="166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66"/>
      <c r="B402" s="166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66"/>
      <c r="B403" s="166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66"/>
      <c r="B404" s="166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66"/>
      <c r="B405" s="166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66"/>
      <c r="B406" s="166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66"/>
      <c r="B407" s="166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66"/>
      <c r="B408" s="166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66"/>
      <c r="B409" s="166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66"/>
      <c r="B410" s="166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66"/>
      <c r="B411" s="166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66"/>
      <c r="B412" s="166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66"/>
      <c r="B413" s="166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66"/>
      <c r="B414" s="166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66"/>
      <c r="B415" s="166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66"/>
      <c r="B416" s="166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66"/>
      <c r="B417" s="166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66"/>
      <c r="B418" s="166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66"/>
      <c r="B419" s="166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66"/>
      <c r="B420" s="166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66"/>
      <c r="B421" s="166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66"/>
      <c r="B422" s="166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66"/>
      <c r="B423" s="166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66"/>
      <c r="B424" s="166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66"/>
      <c r="B425" s="166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66"/>
      <c r="B426" s="166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66"/>
      <c r="B427" s="166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66"/>
      <c r="B428" s="166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66"/>
      <c r="B429" s="166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66"/>
      <c r="B430" s="166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66"/>
      <c r="B431" s="166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66"/>
      <c r="B432" s="166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66"/>
      <c r="B433" s="166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66"/>
      <c r="B434" s="166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66"/>
      <c r="B435" s="166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66"/>
      <c r="B436" s="166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66"/>
      <c r="B437" s="166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66"/>
      <c r="B438" s="166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66"/>
      <c r="B439" s="166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66"/>
      <c r="B440" s="166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66"/>
      <c r="B441" s="166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66"/>
      <c r="B442" s="166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66"/>
      <c r="B443" s="166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66"/>
      <c r="B444" s="166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66"/>
      <c r="B445" s="166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66"/>
      <c r="B446" s="166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66"/>
      <c r="B447" s="166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66"/>
      <c r="B448" s="166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66"/>
      <c r="B449" s="166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66"/>
      <c r="B450" s="166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66"/>
      <c r="B451" s="166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66"/>
      <c r="B452" s="166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66"/>
      <c r="B453" s="166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66"/>
      <c r="B454" s="166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66"/>
      <c r="B455" s="166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66"/>
      <c r="B456" s="166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66"/>
      <c r="B457" s="166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66"/>
      <c r="B458" s="166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66"/>
      <c r="B459" s="166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66"/>
      <c r="B460" s="166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66"/>
      <c r="B461" s="166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66"/>
      <c r="B462" s="166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66"/>
      <c r="B463" s="166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66"/>
      <c r="B464" s="166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66"/>
      <c r="B465" s="166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66"/>
      <c r="B466" s="166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66"/>
      <c r="B467" s="166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66"/>
      <c r="B468" s="166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66"/>
      <c r="B469" s="166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66"/>
      <c r="B470" s="166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66"/>
      <c r="B471" s="166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66"/>
      <c r="B472" s="166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66"/>
      <c r="B473" s="166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66"/>
      <c r="B474" s="166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66"/>
      <c r="B475" s="166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66"/>
      <c r="B476" s="166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66"/>
      <c r="B477" s="166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66"/>
      <c r="B478" s="166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66"/>
      <c r="B479" s="166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66"/>
      <c r="B480" s="166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66"/>
      <c r="B481" s="166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66"/>
      <c r="B482" s="166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66"/>
      <c r="B483" s="166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66"/>
      <c r="B484" s="166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66"/>
      <c r="B485" s="166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66"/>
      <c r="B486" s="166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66"/>
      <c r="B487" s="166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66"/>
      <c r="B488" s="166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66"/>
      <c r="B489" s="166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66"/>
      <c r="B490" s="166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66"/>
      <c r="B491" s="166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66"/>
      <c r="B492" s="166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66"/>
      <c r="B493" s="166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66"/>
      <c r="B494" s="166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66"/>
      <c r="B495" s="166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66"/>
      <c r="B496" s="166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66"/>
      <c r="B497" s="166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66"/>
      <c r="B498" s="166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66"/>
      <c r="B499" s="166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66"/>
      <c r="B500" s="166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66"/>
      <c r="B501" s="166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66"/>
      <c r="B502" s="166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66"/>
      <c r="B503" s="166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66"/>
      <c r="B504" s="166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66"/>
      <c r="B505" s="166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66"/>
      <c r="B506" s="166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66"/>
      <c r="B507" s="166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66"/>
      <c r="B508" s="166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66"/>
      <c r="B509" s="166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66"/>
      <c r="B510" s="166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66"/>
      <c r="B511" s="166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66"/>
      <c r="B512" s="166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66"/>
      <c r="B513" s="166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66"/>
      <c r="B514" s="166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66"/>
      <c r="B515" s="166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66"/>
      <c r="B516" s="166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66"/>
      <c r="B517" s="166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66"/>
      <c r="B518" s="166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66"/>
      <c r="B519" s="166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66"/>
      <c r="B520" s="166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66"/>
      <c r="B521" s="166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66"/>
      <c r="B522" s="166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66"/>
      <c r="B523" s="166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66"/>
      <c r="B524" s="166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66"/>
      <c r="B525" s="166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66"/>
      <c r="B526" s="166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66"/>
      <c r="B527" s="166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66"/>
      <c r="B528" s="166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66"/>
      <c r="B529" s="166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66"/>
      <c r="B530" s="166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66"/>
      <c r="B531" s="166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66"/>
      <c r="B532" s="166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66"/>
      <c r="B533" s="166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66"/>
      <c r="B534" s="166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66"/>
      <c r="B535" s="166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66"/>
      <c r="B536" s="166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66"/>
      <c r="B537" s="166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66"/>
      <c r="B538" s="166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66"/>
      <c r="B539" s="166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66"/>
      <c r="B540" s="166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66"/>
      <c r="B541" s="166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66"/>
      <c r="B542" s="166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66"/>
      <c r="B543" s="166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66"/>
      <c r="B544" s="166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66"/>
      <c r="B545" s="166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66"/>
      <c r="B546" s="166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66"/>
      <c r="B547" s="166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66"/>
      <c r="B548" s="166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66"/>
      <c r="B549" s="166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66"/>
      <c r="B550" s="166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66"/>
      <c r="B551" s="166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66"/>
      <c r="B552" s="166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66"/>
      <c r="B553" s="166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66"/>
      <c r="B554" s="166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66"/>
      <c r="B555" s="166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66"/>
      <c r="B556" s="166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66"/>
      <c r="B557" s="166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66"/>
      <c r="B558" s="166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66"/>
      <c r="B559" s="166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66"/>
      <c r="B560" s="166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66"/>
      <c r="B561" s="166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66"/>
      <c r="B562" s="166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66"/>
      <c r="B563" s="166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66"/>
      <c r="B564" s="166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66"/>
      <c r="B565" s="166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66"/>
      <c r="B566" s="166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66"/>
      <c r="B567" s="166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66"/>
      <c r="B568" s="166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66"/>
      <c r="B569" s="166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66"/>
      <c r="B570" s="166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66"/>
      <c r="B571" s="166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66"/>
      <c r="B572" s="166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66"/>
      <c r="B573" s="166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66"/>
      <c r="B574" s="166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66"/>
      <c r="B575" s="166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66"/>
      <c r="B576" s="166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66"/>
      <c r="B577" s="166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66"/>
      <c r="B578" s="166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66"/>
      <c r="B579" s="166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66"/>
      <c r="B580" s="166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66"/>
      <c r="B581" s="166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66"/>
      <c r="B582" s="166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66"/>
      <c r="B583" s="166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66"/>
      <c r="B584" s="166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66"/>
      <c r="B585" s="166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66"/>
      <c r="B586" s="166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66"/>
      <c r="B587" s="166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66"/>
      <c r="B588" s="166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66"/>
      <c r="B589" s="166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66"/>
      <c r="B590" s="166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66"/>
      <c r="B591" s="166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66"/>
      <c r="B592" s="166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66"/>
      <c r="B593" s="166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66"/>
      <c r="B594" s="166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66"/>
      <c r="B595" s="166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66"/>
      <c r="B596" s="166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66"/>
      <c r="B597" s="166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66"/>
      <c r="B598" s="166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66"/>
      <c r="B599" s="166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66"/>
      <c r="B600" s="166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66"/>
      <c r="B601" s="166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66"/>
      <c r="B602" s="166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66"/>
      <c r="B603" s="166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66"/>
      <c r="B604" s="166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66"/>
      <c r="B605" s="166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66"/>
      <c r="B606" s="166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66"/>
      <c r="B607" s="166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66"/>
      <c r="B608" s="166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66"/>
      <c r="B609" s="166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66"/>
      <c r="B610" s="166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66"/>
      <c r="B611" s="166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66"/>
      <c r="B612" s="166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66"/>
      <c r="B613" s="166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66"/>
      <c r="B614" s="166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66"/>
      <c r="B615" s="166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66"/>
      <c r="B616" s="166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66"/>
      <c r="B617" s="166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66"/>
      <c r="B618" s="166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66"/>
      <c r="B619" s="166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66"/>
      <c r="B620" s="166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66"/>
      <c r="B621" s="166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66"/>
      <c r="B622" s="166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66"/>
      <c r="B623" s="166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66"/>
      <c r="B624" s="166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66"/>
      <c r="B625" s="166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</sheetData>
  <mergeCells count="11">
    <mergeCell ref="A31:B31"/>
    <mergeCell ref="A32:N33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5" firstPageNumber="423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topLeftCell="A10" zoomScaleNormal="100" workbookViewId="0">
      <selection activeCell="P28" sqref="P2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1" width="16" style="9" customWidth="1"/>
    <col min="12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9" t="s">
        <v>1</v>
      </c>
      <c r="B2" s="319"/>
      <c r="C2" s="319"/>
      <c r="D2" s="319"/>
      <c r="E2" s="320" t="s">
        <v>79</v>
      </c>
      <c r="F2" s="320"/>
      <c r="G2" s="320"/>
      <c r="H2" s="320"/>
      <c r="I2" s="320"/>
      <c r="J2" s="24"/>
    </row>
    <row r="3" spans="1:10" ht="9.75" customHeight="1" x14ac:dyDescent="0.4">
      <c r="A3" s="77"/>
      <c r="B3" s="77"/>
      <c r="C3" s="77"/>
      <c r="D3" s="77"/>
      <c r="E3" s="318" t="s">
        <v>23</v>
      </c>
      <c r="F3" s="318"/>
      <c r="G3" s="318"/>
      <c r="H3" s="318"/>
      <c r="I3" s="318"/>
      <c r="J3" s="24"/>
    </row>
    <row r="4" spans="1:10" ht="15.75" x14ac:dyDescent="0.25">
      <c r="A4" s="25" t="s">
        <v>2</v>
      </c>
      <c r="E4" s="321" t="s">
        <v>99</v>
      </c>
      <c r="F4" s="322"/>
      <c r="G4" s="322"/>
      <c r="H4" s="322"/>
      <c r="I4" s="322"/>
    </row>
    <row r="5" spans="1:10" ht="7.5" customHeight="1" x14ac:dyDescent="0.3">
      <c r="A5" s="26"/>
      <c r="E5" s="318" t="s">
        <v>23</v>
      </c>
      <c r="F5" s="318"/>
      <c r="G5" s="318"/>
      <c r="H5" s="318"/>
      <c r="I5" s="318"/>
    </row>
    <row r="6" spans="1:10" ht="19.5" x14ac:dyDescent="0.4">
      <c r="A6" s="24" t="s">
        <v>35</v>
      </c>
      <c r="E6" s="209" t="s">
        <v>80</v>
      </c>
      <c r="F6" s="27"/>
      <c r="G6" s="28" t="s">
        <v>3</v>
      </c>
      <c r="H6" s="29">
        <v>1700</v>
      </c>
      <c r="I6" s="30"/>
    </row>
    <row r="7" spans="1:10" ht="8.25" customHeight="1" x14ac:dyDescent="0.4">
      <c r="A7" s="24"/>
      <c r="E7" s="318" t="s">
        <v>24</v>
      </c>
      <c r="F7" s="318"/>
      <c r="G7" s="318"/>
      <c r="H7" s="318"/>
      <c r="I7" s="318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4" t="s">
        <v>4</v>
      </c>
      <c r="F11" s="315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4" t="s">
        <v>7</v>
      </c>
      <c r="F12" s="315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4" t="s">
        <v>11</v>
      </c>
      <c r="F13" s="315"/>
      <c r="G13" s="82"/>
      <c r="H13" s="326" t="s">
        <v>37</v>
      </c>
      <c r="I13" s="327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79"/>
      <c r="I14" s="72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16">
        <v>270645000</v>
      </c>
      <c r="F16" s="317"/>
      <c r="G16" s="4">
        <f>H16+I16</f>
        <v>291688693.46999997</v>
      </c>
      <c r="H16" s="229">
        <v>288416936.38</v>
      </c>
      <c r="I16" s="229">
        <v>3271757.09</v>
      </c>
      <c r="J16" s="32"/>
    </row>
    <row r="17" spans="1:11" ht="18" x14ac:dyDescent="0.35">
      <c r="A17" s="215" t="s">
        <v>6</v>
      </c>
      <c r="B17" s="2"/>
      <c r="C17" s="216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17"/>
    </row>
    <row r="18" spans="1:11" s="3" customFormat="1" ht="19.5" x14ac:dyDescent="0.4">
      <c r="A18" s="40" t="s">
        <v>72</v>
      </c>
      <c r="B18" s="2"/>
      <c r="C18" s="2"/>
      <c r="D18" s="2"/>
      <c r="E18" s="316">
        <v>259857000</v>
      </c>
      <c r="F18" s="317"/>
      <c r="G18" s="4">
        <f>H18+I18</f>
        <v>294319541.15000004</v>
      </c>
      <c r="H18" s="229">
        <v>289846151.18000001</v>
      </c>
      <c r="I18" s="229">
        <v>4473389.97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14"/>
    </row>
    <row r="20" spans="1:1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2630847.6800000668</v>
      </c>
      <c r="H20" s="120">
        <f>H18-H16+H17</f>
        <v>1429214.8000000119</v>
      </c>
      <c r="I20" s="120">
        <f>I18-I16+I17</f>
        <v>1201632.8799999999</v>
      </c>
      <c r="J20" s="121"/>
    </row>
    <row r="21" spans="1:11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2630847.6800000668</v>
      </c>
      <c r="H21" s="120">
        <f>H20-H17</f>
        <v>1429214.8000000119</v>
      </c>
      <c r="I21" s="120">
        <f>I20-I17</f>
        <v>1201632.8799999999</v>
      </c>
      <c r="J21" s="121"/>
    </row>
    <row r="22" spans="1:11" s="122" customFormat="1" ht="19.5" x14ac:dyDescent="0.4">
      <c r="A22" s="127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1" s="122" customFormat="1" ht="19.5" x14ac:dyDescent="0.4">
      <c r="A23" s="127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1" s="122" customFormat="1" ht="19.5" x14ac:dyDescent="0.4">
      <c r="A24" s="35" t="s">
        <v>74</v>
      </c>
      <c r="H24" s="120"/>
      <c r="I24" s="120"/>
      <c r="J24" s="121"/>
    </row>
    <row r="25" spans="1:1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32">
        <f>G21-G26</f>
        <v>700606.68000006676</v>
      </c>
      <c r="H25" s="71">
        <f>H21-H26</f>
        <v>-501026.19999998808</v>
      </c>
      <c r="I25" s="223">
        <f>I21-I26</f>
        <v>1201632.8799999999</v>
      </c>
      <c r="J25" s="126"/>
    </row>
    <row r="26" spans="1:1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1930241</v>
      </c>
      <c r="H26" s="230">
        <v>1930241</v>
      </c>
      <c r="I26" s="230">
        <v>0</v>
      </c>
      <c r="J26" s="126"/>
    </row>
    <row r="27" spans="1:1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1" s="122" customFormat="1" ht="16.5" customHeight="1" x14ac:dyDescent="0.3">
      <c r="A29" s="127"/>
      <c r="B29" s="127"/>
      <c r="C29" s="324" t="s">
        <v>14</v>
      </c>
      <c r="D29" s="324"/>
      <c r="E29" s="324"/>
      <c r="F29" s="129"/>
      <c r="G29" s="208">
        <f>G30+G31</f>
        <v>700606.68</v>
      </c>
      <c r="H29" s="130"/>
      <c r="I29" s="131"/>
      <c r="J29" s="132"/>
    </row>
    <row r="30" spans="1:1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100000</v>
      </c>
      <c r="H30" s="130"/>
      <c r="I30" s="131"/>
    </row>
    <row r="31" spans="1:1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600606.68000000005</v>
      </c>
      <c r="H31" s="130"/>
      <c r="I31" s="131"/>
      <c r="J31" s="264"/>
      <c r="K31" s="264"/>
    </row>
    <row r="32" spans="1:11" s="139" customFormat="1" ht="18.75" x14ac:dyDescent="0.4">
      <c r="A32" s="133"/>
      <c r="B32" s="142"/>
      <c r="C32" s="325" t="s">
        <v>46</v>
      </c>
      <c r="D32" s="325"/>
      <c r="E32" s="325"/>
      <c r="F32" s="325"/>
      <c r="G32" s="208">
        <f>G26</f>
        <v>1930241</v>
      </c>
      <c r="H32" s="130"/>
      <c r="I32" s="131"/>
    </row>
    <row r="33" spans="1:11" s="3" customFormat="1" ht="20.25" customHeight="1" x14ac:dyDescent="0.3">
      <c r="A33" s="180"/>
      <c r="B33" s="330" t="s">
        <v>104</v>
      </c>
      <c r="C33" s="330"/>
      <c r="D33" s="330"/>
      <c r="E33" s="330"/>
      <c r="F33" s="330"/>
      <c r="G33" s="181">
        <v>1409742.41</v>
      </c>
      <c r="H33" s="182"/>
      <c r="I33" s="182"/>
      <c r="J33" s="265"/>
      <c r="K33" s="266"/>
    </row>
    <row r="34" spans="1:11" ht="52.5" customHeight="1" x14ac:dyDescent="0.2">
      <c r="A34" s="331" t="s">
        <v>81</v>
      </c>
      <c r="B34" s="331"/>
      <c r="C34" s="331"/>
      <c r="D34" s="331"/>
      <c r="E34" s="331"/>
      <c r="F34" s="331"/>
      <c r="G34" s="331"/>
      <c r="H34" s="331"/>
      <c r="I34" s="331"/>
      <c r="J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1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1" ht="16.5" x14ac:dyDescent="0.35">
      <c r="A37" s="85" t="s">
        <v>22</v>
      </c>
      <c r="B37" s="48"/>
      <c r="C37" s="1"/>
      <c r="D37" s="48"/>
      <c r="E37" s="84"/>
      <c r="F37" s="86">
        <v>151713520</v>
      </c>
      <c r="G37" s="86">
        <v>151590679.13999999</v>
      </c>
      <c r="H37" s="87"/>
      <c r="I37" s="49">
        <f>IF(F37=0,"nerozp.",G37/F37)</f>
        <v>0.99919031039554018</v>
      </c>
      <c r="J37" s="20"/>
    </row>
    <row r="38" spans="1:11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1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1" ht="16.5" x14ac:dyDescent="0.35">
      <c r="A40" s="85" t="s">
        <v>63</v>
      </c>
      <c r="B40" s="48"/>
      <c r="C40" s="1"/>
      <c r="D40" s="88"/>
      <c r="E40" s="88"/>
      <c r="F40" s="86">
        <v>410.21</v>
      </c>
      <c r="G40" s="86">
        <v>405.45</v>
      </c>
      <c r="H40" s="87"/>
      <c r="I40" s="49">
        <f>IF(F40=0,"nerozp.",G40/F40)</f>
        <v>0.9883961873186905</v>
      </c>
      <c r="J40" s="10"/>
    </row>
    <row r="41" spans="1:11" ht="16.5" x14ac:dyDescent="0.35">
      <c r="A41" s="85" t="s">
        <v>60</v>
      </c>
      <c r="B41" s="48"/>
      <c r="C41" s="1"/>
      <c r="D41" s="84"/>
      <c r="E41" s="84"/>
      <c r="F41" s="86">
        <v>6657962</v>
      </c>
      <c r="G41" s="86">
        <v>6657962</v>
      </c>
      <c r="H41" s="87"/>
      <c r="I41" s="49">
        <f>IF(F41=0,"nerozp.",G41/F41)</f>
        <v>1</v>
      </c>
      <c r="J41" s="10"/>
    </row>
    <row r="42" spans="1:11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1" ht="27.75" customHeight="1" x14ac:dyDescent="0.2">
      <c r="A43" s="328" t="s">
        <v>102</v>
      </c>
      <c r="B43" s="329"/>
      <c r="C43" s="329"/>
      <c r="D43" s="329"/>
      <c r="E43" s="329"/>
      <c r="F43" s="329"/>
      <c r="G43" s="329"/>
      <c r="H43" s="329"/>
      <c r="I43" s="329"/>
      <c r="J43" s="10"/>
    </row>
    <row r="44" spans="1:11" ht="20.25" customHeight="1" x14ac:dyDescent="0.2">
      <c r="A44" s="80"/>
      <c r="B44" s="80"/>
      <c r="C44" s="80"/>
      <c r="D44" s="80"/>
      <c r="E44" s="80"/>
      <c r="F44" s="80"/>
      <c r="G44" s="80"/>
      <c r="H44" s="80"/>
      <c r="I44" s="80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26" t="s">
        <v>30</v>
      </c>
      <c r="I45" s="327"/>
      <c r="J45" s="10"/>
    </row>
    <row r="46" spans="1:11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1" x14ac:dyDescent="0.2">
      <c r="A47" s="95"/>
      <c r="B47" s="96"/>
      <c r="C47" s="96"/>
      <c r="D47" s="96"/>
      <c r="E47" s="113"/>
      <c r="F47" s="323"/>
      <c r="G47" s="97"/>
      <c r="H47" s="98">
        <v>43100</v>
      </c>
      <c r="I47" s="99">
        <v>43100</v>
      </c>
      <c r="J47" s="10"/>
    </row>
    <row r="48" spans="1:11" x14ac:dyDescent="0.2">
      <c r="A48" s="95"/>
      <c r="B48" s="96"/>
      <c r="C48" s="96"/>
      <c r="D48" s="96"/>
      <c r="E48" s="113"/>
      <c r="F48" s="323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177819</v>
      </c>
      <c r="F50" s="109">
        <v>140000</v>
      </c>
      <c r="G50" s="55">
        <v>40000</v>
      </c>
      <c r="H50" s="55">
        <f>E50+F50-G50</f>
        <v>277819</v>
      </c>
      <c r="I50" s="207">
        <v>277819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422817.55</v>
      </c>
      <c r="F51" s="110">
        <v>2972728.6</v>
      </c>
      <c r="G51" s="58">
        <v>2827431.75</v>
      </c>
      <c r="H51" s="58">
        <f>E51+F51-G51</f>
        <v>568114.39999999991</v>
      </c>
      <c r="I51" s="59">
        <v>418209.24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11200293.140000001</v>
      </c>
      <c r="F52" s="110">
        <v>306125.33</v>
      </c>
      <c r="G52" s="58">
        <v>2670635.21</v>
      </c>
      <c r="H52" s="58">
        <f>E52+F52-G52</f>
        <v>8835783.2600000016</v>
      </c>
      <c r="I52" s="59">
        <v>8835783.2599999998</v>
      </c>
      <c r="J52" s="10"/>
    </row>
    <row r="53" spans="1:10" x14ac:dyDescent="0.2">
      <c r="A53" s="56"/>
      <c r="B53" s="57"/>
      <c r="C53" s="186" t="s">
        <v>62</v>
      </c>
      <c r="D53" s="57"/>
      <c r="E53" s="116">
        <v>11319744.050000001</v>
      </c>
      <c r="F53" s="110">
        <v>40444210.600000001</v>
      </c>
      <c r="G53" s="58">
        <v>51704757.799999997</v>
      </c>
      <c r="H53" s="58">
        <f>E53+F53-G53</f>
        <v>59196.850000008941</v>
      </c>
      <c r="I53" s="59">
        <v>59196.85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23120673.740000002</v>
      </c>
      <c r="F54" s="111">
        <f>F50+F51+F52+F53</f>
        <v>43863064.530000001</v>
      </c>
      <c r="G54" s="107">
        <f>G50+G51+G52+G53</f>
        <v>57242824.759999998</v>
      </c>
      <c r="H54" s="107">
        <f>H50+H51+H52+H53</f>
        <v>9740913.510000011</v>
      </c>
      <c r="I54" s="108">
        <f>I50+I51+I52+I53</f>
        <v>9591008.3499999996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19">
    <mergeCell ref="F47:F48"/>
    <mergeCell ref="C29:E29"/>
    <mergeCell ref="C32:F32"/>
    <mergeCell ref="H13:I13"/>
    <mergeCell ref="A43:I43"/>
    <mergeCell ref="H45:I45"/>
    <mergeCell ref="B33:F33"/>
    <mergeCell ref="A34:I34"/>
    <mergeCell ref="E7:I7"/>
    <mergeCell ref="A2:D2"/>
    <mergeCell ref="E2:I2"/>
    <mergeCell ref="E3:I3"/>
    <mergeCell ref="E4:I4"/>
    <mergeCell ref="E5:I5"/>
    <mergeCell ref="E11:F11"/>
    <mergeCell ref="E12:F12"/>
    <mergeCell ref="E13:F13"/>
    <mergeCell ref="E16:F16"/>
    <mergeCell ref="E18:F18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2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topLeftCell="A16" zoomScaleNormal="100" workbookViewId="0">
      <selection activeCell="P28" sqref="P2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1" width="14.7109375" style="9" customWidth="1"/>
    <col min="12" max="16384" width="9.140625" style="9"/>
  </cols>
  <sheetData>
    <row r="1" spans="1:10" ht="19.5" x14ac:dyDescent="0.4">
      <c r="A1" s="78" t="s">
        <v>0</v>
      </c>
      <c r="B1" s="22"/>
      <c r="C1" s="22"/>
      <c r="D1" s="22"/>
    </row>
    <row r="2" spans="1:10" ht="19.5" x14ac:dyDescent="0.4">
      <c r="A2" s="319" t="s">
        <v>1</v>
      </c>
      <c r="B2" s="319"/>
      <c r="C2" s="319"/>
      <c r="D2" s="319"/>
      <c r="E2" s="320" t="s">
        <v>82</v>
      </c>
      <c r="F2" s="320"/>
      <c r="G2" s="320"/>
      <c r="H2" s="320"/>
      <c r="I2" s="320"/>
      <c r="J2" s="24"/>
    </row>
    <row r="3" spans="1:10" ht="9.75" customHeight="1" x14ac:dyDescent="0.4">
      <c r="A3" s="190"/>
      <c r="B3" s="190"/>
      <c r="C3" s="190"/>
      <c r="D3" s="190"/>
      <c r="E3" s="318" t="s">
        <v>23</v>
      </c>
      <c r="F3" s="318"/>
      <c r="G3" s="318"/>
      <c r="H3" s="318"/>
      <c r="I3" s="318"/>
      <c r="J3" s="24"/>
    </row>
    <row r="4" spans="1:10" ht="15.75" x14ac:dyDescent="0.25">
      <c r="A4" s="25" t="s">
        <v>2</v>
      </c>
      <c r="E4" s="321" t="s">
        <v>100</v>
      </c>
      <c r="F4" s="322"/>
      <c r="G4" s="322"/>
      <c r="H4" s="322"/>
      <c r="I4" s="322"/>
    </row>
    <row r="5" spans="1:10" ht="7.5" customHeight="1" x14ac:dyDescent="0.3">
      <c r="A5" s="26"/>
      <c r="E5" s="318" t="s">
        <v>23</v>
      </c>
      <c r="F5" s="318"/>
      <c r="G5" s="318"/>
      <c r="H5" s="318"/>
      <c r="I5" s="318"/>
    </row>
    <row r="6" spans="1:10" ht="19.5" x14ac:dyDescent="0.4">
      <c r="A6" s="24" t="s">
        <v>35</v>
      </c>
      <c r="E6" s="209" t="s">
        <v>83</v>
      </c>
      <c r="F6" s="27"/>
      <c r="G6" s="28" t="s">
        <v>3</v>
      </c>
      <c r="H6" s="29">
        <v>1702</v>
      </c>
      <c r="I6" s="30"/>
    </row>
    <row r="7" spans="1:10" ht="8.25" customHeight="1" x14ac:dyDescent="0.4">
      <c r="A7" s="24"/>
      <c r="E7" s="318" t="s">
        <v>24</v>
      </c>
      <c r="F7" s="318"/>
      <c r="G7" s="318"/>
      <c r="H7" s="318"/>
      <c r="I7" s="318"/>
    </row>
    <row r="8" spans="1:10" ht="19.5" hidden="1" x14ac:dyDescent="0.4">
      <c r="A8" s="24"/>
      <c r="E8" s="30"/>
      <c r="F8" s="30"/>
      <c r="G8" s="30"/>
      <c r="H8" s="28"/>
      <c r="I8" s="30"/>
    </row>
    <row r="9" spans="1:10" ht="30.75" customHeight="1" x14ac:dyDescent="0.4">
      <c r="A9" s="24"/>
      <c r="E9" s="30"/>
      <c r="F9" s="30"/>
      <c r="G9" s="30"/>
      <c r="H9" s="28"/>
      <c r="I9" s="30"/>
    </row>
    <row r="11" spans="1:10" s="3" customFormat="1" ht="15" customHeight="1" x14ac:dyDescent="0.4">
      <c r="A11" s="31"/>
      <c r="B11" s="32"/>
      <c r="C11" s="32"/>
      <c r="D11" s="32"/>
      <c r="E11" s="314" t="s">
        <v>4</v>
      </c>
      <c r="F11" s="315"/>
      <c r="G11" s="70" t="s">
        <v>5</v>
      </c>
      <c r="H11" s="42" t="s">
        <v>6</v>
      </c>
      <c r="I11" s="42"/>
      <c r="J11" s="32"/>
    </row>
    <row r="12" spans="1:10" s="3" customFormat="1" ht="15" customHeight="1" x14ac:dyDescent="0.4">
      <c r="A12" s="34"/>
      <c r="B12" s="34"/>
      <c r="C12" s="34"/>
      <c r="D12" s="34"/>
      <c r="E12" s="314" t="s">
        <v>7</v>
      </c>
      <c r="F12" s="315"/>
      <c r="G12" s="70" t="s">
        <v>8</v>
      </c>
      <c r="H12" s="69" t="s">
        <v>9</v>
      </c>
      <c r="I12" s="81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4" t="s">
        <v>11</v>
      </c>
      <c r="F13" s="315"/>
      <c r="G13" s="82"/>
      <c r="H13" s="326" t="s">
        <v>37</v>
      </c>
      <c r="I13" s="327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82"/>
      <c r="H14" s="187"/>
      <c r="I14" s="188"/>
      <c r="J14" s="32"/>
    </row>
    <row r="15" spans="1:1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</row>
    <row r="16" spans="1:10" s="3" customFormat="1" ht="19.5" x14ac:dyDescent="0.4">
      <c r="A16" s="40" t="s">
        <v>71</v>
      </c>
      <c r="B16" s="35"/>
      <c r="C16" s="36"/>
      <c r="D16" s="37"/>
      <c r="E16" s="316">
        <v>52790000</v>
      </c>
      <c r="F16" s="317"/>
      <c r="G16" s="4">
        <f>H16+I16</f>
        <v>52030875.920000002</v>
      </c>
      <c r="H16" s="71">
        <v>51706276.240000002</v>
      </c>
      <c r="I16" s="71">
        <v>324599.67999999999</v>
      </c>
      <c r="J16" s="32"/>
    </row>
    <row r="17" spans="1:11" ht="18" x14ac:dyDescent="0.35">
      <c r="A17" s="215" t="s">
        <v>6</v>
      </c>
      <c r="B17" s="2"/>
      <c r="C17" s="216" t="s">
        <v>27</v>
      </c>
      <c r="D17" s="2"/>
      <c r="E17" s="2"/>
      <c r="F17" s="2"/>
      <c r="G17" s="4">
        <f>H17+I17</f>
        <v>4110</v>
      </c>
      <c r="H17" s="5">
        <v>4110</v>
      </c>
      <c r="I17" s="5">
        <v>0</v>
      </c>
      <c r="J17" s="41"/>
      <c r="K17" s="217"/>
    </row>
    <row r="18" spans="1:11" s="3" customFormat="1" ht="19.5" x14ac:dyDescent="0.4">
      <c r="A18" s="40" t="s">
        <v>72</v>
      </c>
      <c r="B18" s="2"/>
      <c r="C18" s="2"/>
      <c r="D18" s="2"/>
      <c r="E18" s="316">
        <v>49231000</v>
      </c>
      <c r="F18" s="317"/>
      <c r="G18" s="4">
        <f>H18+I18</f>
        <v>52121089.909999996</v>
      </c>
      <c r="H18" s="71">
        <v>51758790.909999996</v>
      </c>
      <c r="I18" s="71">
        <v>362299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31"/>
    </row>
    <row r="20" spans="1:1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94323.989999994636</v>
      </c>
      <c r="H20" s="120">
        <f>H18-H16+H17</f>
        <v>56624.669999994338</v>
      </c>
      <c r="I20" s="120">
        <f>I18-I16+I17</f>
        <v>37699.320000000007</v>
      </c>
      <c r="J20" s="121"/>
    </row>
    <row r="21" spans="1:11" s="122" customFormat="1" ht="19.5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90213.989999994636</v>
      </c>
      <c r="H21" s="120">
        <f>H20-H17</f>
        <v>52514.669999994338</v>
      </c>
      <c r="I21" s="120">
        <f>I20-I17</f>
        <v>37699.320000000007</v>
      </c>
      <c r="J21" s="121"/>
    </row>
    <row r="22" spans="1:11" s="122" customFormat="1" ht="19.5" x14ac:dyDescent="0.4">
      <c r="A22" s="118"/>
      <c r="B22" s="118"/>
      <c r="C22" s="119"/>
      <c r="D22" s="118"/>
      <c r="E22" s="118"/>
      <c r="F22" s="118"/>
      <c r="G22" s="120"/>
      <c r="H22" s="120"/>
      <c r="I22" s="120"/>
      <c r="J22" s="121"/>
    </row>
    <row r="23" spans="1:11" s="122" customFormat="1" ht="19.5" x14ac:dyDescent="0.4">
      <c r="A23" s="118"/>
      <c r="B23" s="118"/>
      <c r="C23" s="119"/>
      <c r="D23" s="118"/>
      <c r="E23" s="118"/>
      <c r="F23" s="118"/>
      <c r="G23" s="120"/>
      <c r="H23" s="120"/>
      <c r="I23" s="120"/>
      <c r="J23" s="121"/>
    </row>
    <row r="24" spans="1:11" s="122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  <c r="J24" s="121"/>
    </row>
    <row r="25" spans="1:1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32">
        <f>G21-G26</f>
        <v>64467.989999994636</v>
      </c>
      <c r="H25" s="71">
        <f>H21-H26</f>
        <v>26768.669999994338</v>
      </c>
      <c r="I25" s="223">
        <f>I21-I26</f>
        <v>37699.320000000007</v>
      </c>
      <c r="J25" s="126"/>
    </row>
    <row r="26" spans="1:1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25746</v>
      </c>
      <c r="H26" s="71">
        <v>25746</v>
      </c>
      <c r="I26" s="223">
        <v>0</v>
      </c>
      <c r="J26" s="126"/>
    </row>
    <row r="27" spans="1:1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</row>
    <row r="28" spans="1:1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11" s="122" customFormat="1" ht="16.5" customHeight="1" x14ac:dyDescent="0.3">
      <c r="A29" s="127"/>
      <c r="B29" s="127"/>
      <c r="C29" s="324" t="s">
        <v>14</v>
      </c>
      <c r="D29" s="324"/>
      <c r="E29" s="324"/>
      <c r="F29" s="129"/>
      <c r="G29" s="208">
        <f>G30+G31</f>
        <v>64467.99</v>
      </c>
      <c r="H29" s="130"/>
      <c r="I29" s="131"/>
      <c r="J29" s="132"/>
    </row>
    <row r="30" spans="1:1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0</v>
      </c>
      <c r="H30" s="130"/>
      <c r="I30" s="131"/>
    </row>
    <row r="31" spans="1:1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64467.99</v>
      </c>
      <c r="H31" s="130"/>
      <c r="I31" s="131"/>
      <c r="J31" s="264"/>
      <c r="K31" s="264"/>
    </row>
    <row r="32" spans="1:11" s="139" customFormat="1" ht="18.75" x14ac:dyDescent="0.4">
      <c r="A32" s="133"/>
      <c r="B32" s="142"/>
      <c r="C32" s="325" t="s">
        <v>46</v>
      </c>
      <c r="D32" s="325"/>
      <c r="E32" s="325"/>
      <c r="F32" s="325"/>
      <c r="G32" s="208">
        <f>G26</f>
        <v>25746</v>
      </c>
      <c r="H32" s="130"/>
      <c r="I32" s="131"/>
    </row>
    <row r="33" spans="1:11" s="3" customFormat="1" ht="20.25" customHeight="1" x14ac:dyDescent="0.3">
      <c r="A33" s="180"/>
      <c r="B33" s="330" t="s">
        <v>104</v>
      </c>
      <c r="C33" s="330"/>
      <c r="D33" s="330"/>
      <c r="E33" s="330"/>
      <c r="F33" s="330"/>
      <c r="G33" s="181">
        <v>150204</v>
      </c>
      <c r="H33" s="182"/>
      <c r="I33" s="182"/>
      <c r="J33" s="265"/>
      <c r="K33" s="266"/>
    </row>
    <row r="34" spans="1:11" ht="41.25" customHeight="1" x14ac:dyDescent="0.2">
      <c r="A34" s="331" t="s">
        <v>84</v>
      </c>
      <c r="B34" s="331"/>
      <c r="C34" s="331"/>
      <c r="D34" s="331"/>
      <c r="E34" s="331"/>
      <c r="F34" s="331"/>
      <c r="G34" s="331"/>
      <c r="H34" s="331"/>
      <c r="I34" s="331"/>
      <c r="J34" s="20"/>
    </row>
    <row r="35" spans="1:11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1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1" ht="16.5" x14ac:dyDescent="0.35">
      <c r="A37" s="85" t="s">
        <v>22</v>
      </c>
      <c r="B37" s="48"/>
      <c r="C37" s="1"/>
      <c r="D37" s="48"/>
      <c r="E37" s="84"/>
      <c r="F37" s="86">
        <v>32050000</v>
      </c>
      <c r="G37" s="86">
        <v>32035820</v>
      </c>
      <c r="H37" s="87"/>
      <c r="I37" s="49">
        <f>IF(F37=0,"nerozp.",G37/F37)</f>
        <v>0.99955756630265213</v>
      </c>
      <c r="J37" s="20"/>
    </row>
    <row r="38" spans="1:11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1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1" ht="16.5" x14ac:dyDescent="0.35">
      <c r="A40" s="85" t="s">
        <v>63</v>
      </c>
      <c r="B40" s="48"/>
      <c r="C40" s="1"/>
      <c r="D40" s="88"/>
      <c r="E40" s="88"/>
      <c r="F40" s="86">
        <v>97.3</v>
      </c>
      <c r="G40" s="86">
        <v>85.67</v>
      </c>
      <c r="H40" s="87"/>
      <c r="I40" s="49">
        <f>IF(F40=0,"nerozp.",G40/F40)</f>
        <v>0.88047276464542656</v>
      </c>
      <c r="J40" s="10"/>
    </row>
    <row r="41" spans="1:11" ht="16.5" x14ac:dyDescent="0.35">
      <c r="A41" s="85" t="s">
        <v>60</v>
      </c>
      <c r="B41" s="48"/>
      <c r="C41" s="1"/>
      <c r="D41" s="84"/>
      <c r="E41" s="84"/>
      <c r="F41" s="86">
        <v>711620</v>
      </c>
      <c r="G41" s="86">
        <v>711620</v>
      </c>
      <c r="H41" s="87"/>
      <c r="I41" s="49">
        <f>IF(F41=0,"nerozp.",G41/F41)</f>
        <v>1</v>
      </c>
      <c r="J41" s="10"/>
    </row>
    <row r="42" spans="1:11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1" x14ac:dyDescent="0.2">
      <c r="A43" s="328" t="s">
        <v>59</v>
      </c>
      <c r="B43" s="329"/>
      <c r="C43" s="329"/>
      <c r="D43" s="329"/>
      <c r="E43" s="329"/>
      <c r="F43" s="329"/>
      <c r="G43" s="329"/>
      <c r="H43" s="329"/>
      <c r="I43" s="329"/>
      <c r="J43" s="10"/>
    </row>
    <row r="44" spans="1:11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0"/>
    </row>
    <row r="45" spans="1:11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26" t="s">
        <v>30</v>
      </c>
      <c r="I45" s="327"/>
      <c r="J45" s="10"/>
    </row>
    <row r="46" spans="1:11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1" x14ac:dyDescent="0.2">
      <c r="A47" s="95"/>
      <c r="B47" s="96"/>
      <c r="C47" s="96"/>
      <c r="D47" s="96"/>
      <c r="E47" s="113"/>
      <c r="F47" s="323"/>
      <c r="G47" s="97"/>
      <c r="H47" s="98">
        <v>43100</v>
      </c>
      <c r="I47" s="99">
        <v>43100</v>
      </c>
      <c r="J47" s="10"/>
    </row>
    <row r="48" spans="1:11" x14ac:dyDescent="0.2">
      <c r="A48" s="95"/>
      <c r="B48" s="96"/>
      <c r="C48" s="96"/>
      <c r="D48" s="96"/>
      <c r="E48" s="113"/>
      <c r="F48" s="323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54830</v>
      </c>
      <c r="F50" s="109">
        <v>0</v>
      </c>
      <c r="G50" s="55">
        <v>5000</v>
      </c>
      <c r="H50" s="55">
        <f>E50+F50-G50</f>
        <v>49830</v>
      </c>
      <c r="I50" s="207">
        <v>49830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92296.22</v>
      </c>
      <c r="F51" s="110">
        <v>628075.43999999994</v>
      </c>
      <c r="G51" s="58">
        <v>566082</v>
      </c>
      <c r="H51" s="58">
        <f>E51+F51-G51</f>
        <v>154289.65999999992</v>
      </c>
      <c r="I51" s="59">
        <v>101876.3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3020186.78</v>
      </c>
      <c r="F52" s="110">
        <v>399634.06</v>
      </c>
      <c r="G52" s="58">
        <v>1320794</v>
      </c>
      <c r="H52" s="58">
        <f>E52+F52-G52</f>
        <v>2099026.84</v>
      </c>
      <c r="I52" s="59">
        <v>2098894.84</v>
      </c>
      <c r="J52" s="10"/>
    </row>
    <row r="53" spans="1:10" x14ac:dyDescent="0.2">
      <c r="A53" s="56"/>
      <c r="B53" s="57"/>
      <c r="C53" s="186" t="s">
        <v>62</v>
      </c>
      <c r="D53" s="57"/>
      <c r="E53" s="116">
        <v>0</v>
      </c>
      <c r="F53" s="110">
        <v>2208890</v>
      </c>
      <c r="G53" s="58">
        <v>2208890</v>
      </c>
      <c r="H53" s="58">
        <f>E53+F53-G53</f>
        <v>0</v>
      </c>
      <c r="I53" s="59">
        <v>0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3167313</v>
      </c>
      <c r="F54" s="111">
        <f>F50+F51+F52+F53</f>
        <v>3236599.5</v>
      </c>
      <c r="G54" s="107">
        <f>G50+G51+G52+G53</f>
        <v>4100766</v>
      </c>
      <c r="H54" s="107">
        <f>H50+H51+H52+H53</f>
        <v>2303146.5</v>
      </c>
      <c r="I54" s="108">
        <f>I50+I51+I52+I53</f>
        <v>2250601.1399999997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19">
    <mergeCell ref="F47:F48"/>
    <mergeCell ref="H13:I13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  <mergeCell ref="E11:F11"/>
    <mergeCell ref="E12:F12"/>
    <mergeCell ref="E13:F13"/>
    <mergeCell ref="E16:F16"/>
    <mergeCell ref="E18:F18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2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U58"/>
  <sheetViews>
    <sheetView showGridLines="0" tabSelected="1" topLeftCell="A22" zoomScaleNormal="100" workbookViewId="0">
      <selection activeCell="P28" sqref="P28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0" width="16.85546875" style="23" customWidth="1"/>
    <col min="11" max="11" width="15" style="9" customWidth="1"/>
    <col min="12" max="13" width="12.28515625" style="9" bestFit="1" customWidth="1"/>
    <col min="14" max="14" width="12.42578125" style="9" customWidth="1"/>
    <col min="15" max="16" width="13.140625" style="9" customWidth="1"/>
    <col min="17" max="17" width="11.7109375" style="9" customWidth="1"/>
    <col min="18" max="18" width="13.5703125" style="9" customWidth="1"/>
    <col min="19" max="19" width="16" style="9" customWidth="1"/>
    <col min="20" max="16384" width="9.140625" style="9"/>
  </cols>
  <sheetData>
    <row r="1" spans="1:20" ht="19.5" x14ac:dyDescent="0.4">
      <c r="A1" s="78" t="s">
        <v>0</v>
      </c>
      <c r="B1" s="22"/>
      <c r="C1" s="22"/>
      <c r="D1" s="22"/>
    </row>
    <row r="2" spans="1:20" ht="19.5" x14ac:dyDescent="0.4">
      <c r="A2" s="319" t="s">
        <v>1</v>
      </c>
      <c r="B2" s="319"/>
      <c r="C2" s="319"/>
      <c r="D2" s="319"/>
      <c r="E2" s="320" t="s">
        <v>85</v>
      </c>
      <c r="F2" s="320"/>
      <c r="G2" s="320"/>
      <c r="H2" s="320"/>
      <c r="I2" s="320"/>
      <c r="J2" s="24"/>
    </row>
    <row r="3" spans="1:20" ht="9.75" customHeight="1" x14ac:dyDescent="0.4">
      <c r="A3" s="233"/>
      <c r="B3" s="233"/>
      <c r="C3" s="233"/>
      <c r="D3" s="233"/>
      <c r="E3" s="318" t="s">
        <v>23</v>
      </c>
      <c r="F3" s="318"/>
      <c r="G3" s="318"/>
      <c r="H3" s="318"/>
      <c r="I3" s="318"/>
      <c r="J3" s="24"/>
    </row>
    <row r="4" spans="1:20" ht="15.75" x14ac:dyDescent="0.25">
      <c r="A4" s="25" t="s">
        <v>2</v>
      </c>
      <c r="E4" s="321" t="s">
        <v>101</v>
      </c>
      <c r="F4" s="322"/>
      <c r="G4" s="322"/>
      <c r="H4" s="322"/>
      <c r="I4" s="322"/>
    </row>
    <row r="5" spans="1:20" ht="7.5" customHeight="1" x14ac:dyDescent="0.3">
      <c r="A5" s="26"/>
      <c r="E5" s="318" t="s">
        <v>23</v>
      </c>
      <c r="F5" s="318"/>
      <c r="G5" s="318"/>
      <c r="H5" s="318"/>
      <c r="I5" s="318"/>
    </row>
    <row r="6" spans="1:20" ht="19.5" x14ac:dyDescent="0.4">
      <c r="A6" s="24" t="s">
        <v>35</v>
      </c>
      <c r="E6" s="209" t="s">
        <v>86</v>
      </c>
      <c r="F6" s="27"/>
      <c r="G6" s="28" t="s">
        <v>3</v>
      </c>
      <c r="H6" s="29">
        <v>1704</v>
      </c>
      <c r="I6" s="30"/>
    </row>
    <row r="7" spans="1:20" ht="8.25" customHeight="1" x14ac:dyDescent="0.4">
      <c r="A7" s="24"/>
      <c r="E7" s="318" t="s">
        <v>24</v>
      </c>
      <c r="F7" s="318"/>
      <c r="G7" s="318"/>
      <c r="H7" s="318"/>
      <c r="I7" s="318"/>
    </row>
    <row r="8" spans="1:20" ht="19.5" hidden="1" x14ac:dyDescent="0.4">
      <c r="A8" s="24"/>
      <c r="E8" s="30"/>
      <c r="F8" s="30"/>
      <c r="G8" s="30"/>
      <c r="H8" s="28"/>
      <c r="I8" s="30"/>
    </row>
    <row r="9" spans="1:20" ht="30.75" customHeight="1" x14ac:dyDescent="0.4">
      <c r="A9" s="24"/>
      <c r="E9" s="30"/>
      <c r="F9" s="30"/>
      <c r="G9" s="30"/>
      <c r="H9" s="28"/>
      <c r="I9" s="30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">
      <c r="K10" s="3"/>
      <c r="L10" s="295"/>
      <c r="M10" s="3"/>
      <c r="N10" s="3"/>
      <c r="O10" s="334"/>
      <c r="P10" s="3"/>
      <c r="Q10" s="3"/>
      <c r="R10" s="3"/>
      <c r="S10" s="3"/>
      <c r="T10" s="3"/>
    </row>
    <row r="11" spans="1:20" s="3" customFormat="1" ht="15" customHeight="1" x14ac:dyDescent="0.4">
      <c r="A11" s="31"/>
      <c r="B11" s="32"/>
      <c r="C11" s="32"/>
      <c r="D11" s="32"/>
      <c r="E11" s="314" t="s">
        <v>4</v>
      </c>
      <c r="F11" s="315"/>
      <c r="G11" s="70" t="s">
        <v>5</v>
      </c>
      <c r="H11" s="42" t="s">
        <v>6</v>
      </c>
      <c r="I11" s="42"/>
      <c r="J11" s="32"/>
      <c r="L11" s="333"/>
      <c r="N11" s="272"/>
      <c r="O11" s="333"/>
      <c r="P11" s="288"/>
      <c r="S11" s="272"/>
    </row>
    <row r="12" spans="1:20" s="3" customFormat="1" ht="15" customHeight="1" x14ac:dyDescent="0.4">
      <c r="A12" s="34"/>
      <c r="B12" s="34"/>
      <c r="C12" s="34"/>
      <c r="D12" s="34"/>
      <c r="E12" s="314" t="s">
        <v>7</v>
      </c>
      <c r="F12" s="315"/>
      <c r="G12" s="70" t="s">
        <v>8</v>
      </c>
      <c r="H12" s="69" t="s">
        <v>9</v>
      </c>
      <c r="I12" s="81" t="s">
        <v>10</v>
      </c>
      <c r="J12" s="32"/>
      <c r="L12" s="266"/>
      <c r="M12" s="273"/>
      <c r="N12" s="274"/>
      <c r="O12" s="275"/>
      <c r="P12" s="271"/>
      <c r="Q12" s="273"/>
      <c r="R12" s="273"/>
      <c r="S12" s="274"/>
      <c r="T12" s="266"/>
    </row>
    <row r="13" spans="1:20" s="3" customFormat="1" ht="12.75" customHeight="1" x14ac:dyDescent="0.2">
      <c r="A13" s="34"/>
      <c r="B13" s="34"/>
      <c r="C13" s="34"/>
      <c r="D13" s="34"/>
      <c r="E13" s="314" t="s">
        <v>11</v>
      </c>
      <c r="F13" s="315"/>
      <c r="G13" s="82"/>
      <c r="H13" s="326" t="s">
        <v>37</v>
      </c>
      <c r="I13" s="327"/>
      <c r="J13" s="32"/>
      <c r="L13" s="266"/>
      <c r="N13" s="277"/>
      <c r="O13" s="278"/>
      <c r="P13" s="271"/>
      <c r="Q13" s="276"/>
      <c r="R13" s="273"/>
      <c r="S13" s="279"/>
      <c r="T13" s="266"/>
    </row>
    <row r="14" spans="1:20" s="3" customFormat="1" ht="12.75" customHeight="1" x14ac:dyDescent="0.2">
      <c r="A14" s="34"/>
      <c r="B14" s="34"/>
      <c r="C14" s="34"/>
      <c r="D14" s="34"/>
      <c r="E14" s="33"/>
      <c r="F14" s="33"/>
      <c r="G14" s="82"/>
      <c r="H14" s="234"/>
      <c r="I14" s="235"/>
      <c r="J14" s="32"/>
      <c r="L14" s="266"/>
      <c r="M14" s="266"/>
      <c r="N14" s="280"/>
      <c r="O14" s="278"/>
      <c r="P14" s="271"/>
      <c r="Q14" s="276"/>
      <c r="R14" s="273"/>
      <c r="S14" s="279"/>
      <c r="T14" s="266"/>
    </row>
    <row r="15" spans="1:20" s="3" customFormat="1" ht="18.75" x14ac:dyDescent="0.4">
      <c r="A15" s="35" t="s">
        <v>38</v>
      </c>
      <c r="B15" s="35"/>
      <c r="C15" s="36"/>
      <c r="D15" s="37"/>
      <c r="E15" s="1"/>
      <c r="F15" s="1"/>
      <c r="G15" s="84"/>
      <c r="H15" s="34"/>
      <c r="I15" s="34"/>
      <c r="J15" s="32"/>
      <c r="L15" s="266"/>
      <c r="M15" s="266"/>
      <c r="N15" s="281"/>
      <c r="O15" s="275"/>
      <c r="P15" s="271"/>
      <c r="Q15" s="273"/>
      <c r="R15" s="273"/>
      <c r="S15" s="279"/>
      <c r="T15" s="266"/>
    </row>
    <row r="16" spans="1:20" s="3" customFormat="1" ht="19.5" x14ac:dyDescent="0.4">
      <c r="A16" s="40" t="s">
        <v>71</v>
      </c>
      <c r="B16" s="35"/>
      <c r="C16" s="36"/>
      <c r="D16" s="37"/>
      <c r="E16" s="316">
        <v>323324000</v>
      </c>
      <c r="F16" s="317"/>
      <c r="G16" s="4">
        <f>H16+I16</f>
        <v>324195950.88000005</v>
      </c>
      <c r="H16" s="71">
        <v>323384472.91000003</v>
      </c>
      <c r="I16" s="71">
        <v>811477.97</v>
      </c>
      <c r="J16" s="32"/>
      <c r="L16" s="266"/>
      <c r="S16" s="282"/>
    </row>
    <row r="17" spans="1:21" ht="18" x14ac:dyDescent="0.35">
      <c r="A17" s="215" t="s">
        <v>6</v>
      </c>
      <c r="B17" s="2"/>
      <c r="C17" s="216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41"/>
      <c r="K17" s="270"/>
      <c r="L17" s="269"/>
      <c r="M17" s="269"/>
      <c r="N17" s="282"/>
      <c r="O17" s="3"/>
      <c r="P17" s="266"/>
      <c r="Q17" s="3"/>
      <c r="R17" s="3"/>
      <c r="S17" s="283"/>
      <c r="T17" s="139"/>
      <c r="U17" s="3"/>
    </row>
    <row r="18" spans="1:21" s="3" customFormat="1" ht="19.5" x14ac:dyDescent="0.4">
      <c r="A18" s="40" t="s">
        <v>72</v>
      </c>
      <c r="B18" s="2"/>
      <c r="C18" s="2"/>
      <c r="D18" s="2"/>
      <c r="E18" s="316">
        <v>310705000</v>
      </c>
      <c r="F18" s="317"/>
      <c r="G18" s="4">
        <f>H18+I18</f>
        <v>328823251.69</v>
      </c>
      <c r="H18" s="71">
        <v>326417584.85000002</v>
      </c>
      <c r="I18" s="71">
        <v>2405666.84</v>
      </c>
      <c r="J18" s="32"/>
      <c r="K18" s="284"/>
      <c r="L18" s="283"/>
      <c r="M18" s="139"/>
      <c r="N18" s="139"/>
      <c r="O18" s="139"/>
      <c r="P18" s="283"/>
      <c r="Q18" s="139"/>
      <c r="R18" s="283"/>
      <c r="S18" s="283"/>
      <c r="T18" s="139"/>
    </row>
    <row r="19" spans="1:2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87"/>
      <c r="K19" s="139"/>
      <c r="L19" s="283"/>
      <c r="M19" s="139"/>
      <c r="N19" s="139"/>
      <c r="O19" s="139"/>
      <c r="P19" s="139"/>
      <c r="Q19" s="139"/>
      <c r="R19" s="283"/>
      <c r="S19" s="285"/>
    </row>
    <row r="20" spans="1:21" s="139" customFormat="1" ht="19.5" x14ac:dyDescent="0.4">
      <c r="A20" s="127" t="s">
        <v>73</v>
      </c>
      <c r="B20" s="127"/>
      <c r="C20" s="123"/>
      <c r="D20" s="127"/>
      <c r="E20" s="127"/>
      <c r="F20" s="127"/>
      <c r="G20" s="120">
        <f>G18-G16+G17</f>
        <v>4627300.8099999428</v>
      </c>
      <c r="H20" s="120">
        <f>H18-H16+H17</f>
        <v>3033111.9399999976</v>
      </c>
      <c r="I20" s="120">
        <f>I18-I16+I17</f>
        <v>1594188.8699999999</v>
      </c>
      <c r="J20" s="121"/>
      <c r="K20" s="122"/>
      <c r="L20" s="217"/>
      <c r="M20" s="122"/>
      <c r="N20" s="122"/>
      <c r="O20" s="122"/>
      <c r="P20" s="122"/>
      <c r="Q20" s="122"/>
      <c r="R20" s="122"/>
      <c r="S20" s="122"/>
      <c r="T20" s="122"/>
    </row>
    <row r="21" spans="1:21" s="122" customFormat="1" ht="19.5" customHeight="1" x14ac:dyDescent="0.4">
      <c r="A21" s="118" t="s">
        <v>25</v>
      </c>
      <c r="B21" s="118"/>
      <c r="C21" s="119"/>
      <c r="D21" s="118"/>
      <c r="E21" s="118"/>
      <c r="F21" s="118"/>
      <c r="G21" s="120">
        <f>G20-G17</f>
        <v>4627300.8099999428</v>
      </c>
      <c r="H21" s="120">
        <f>H20-H17</f>
        <v>3033111.9399999976</v>
      </c>
      <c r="I21" s="120">
        <f>I20-I17</f>
        <v>1594188.8699999999</v>
      </c>
      <c r="J21" s="121"/>
      <c r="K21" s="3"/>
      <c r="L21" s="3"/>
      <c r="M21" s="3"/>
      <c r="N21" s="334"/>
      <c r="O21" s="3"/>
      <c r="P21" s="3"/>
      <c r="Q21" s="3"/>
      <c r="R21" s="3"/>
      <c r="S21" s="3"/>
      <c r="T21" s="3"/>
    </row>
    <row r="22" spans="1:21" s="122" customFormat="1" ht="19.5" x14ac:dyDescent="0.4">
      <c r="A22" s="118"/>
      <c r="B22" s="118"/>
      <c r="C22" s="119"/>
      <c r="D22" s="118"/>
      <c r="E22" s="118"/>
      <c r="F22" s="118"/>
      <c r="G22" s="120"/>
      <c r="H22" s="120"/>
      <c r="I22" s="120"/>
      <c r="J22" s="121"/>
      <c r="K22" s="3"/>
      <c r="L22" s="3"/>
      <c r="M22" s="3"/>
      <c r="N22" s="334"/>
      <c r="O22" s="332"/>
      <c r="P22" s="332"/>
      <c r="Q22" s="3"/>
      <c r="R22" s="3"/>
      <c r="S22" s="3"/>
      <c r="T22" s="3"/>
    </row>
    <row r="23" spans="1:21" s="122" customFormat="1" ht="19.5" x14ac:dyDescent="0.4">
      <c r="A23" s="118"/>
      <c r="B23" s="118"/>
      <c r="C23" s="119"/>
      <c r="D23" s="118"/>
      <c r="E23" s="118"/>
      <c r="F23" s="118"/>
      <c r="G23" s="120"/>
      <c r="H23" s="120"/>
      <c r="I23" s="120"/>
      <c r="J23" s="121"/>
      <c r="K23" s="3"/>
      <c r="L23" s="269"/>
      <c r="M23" s="3"/>
      <c r="N23" s="266"/>
      <c r="O23" s="269"/>
      <c r="P23" s="269"/>
      <c r="Q23" s="266"/>
      <c r="R23" s="266"/>
      <c r="S23" s="266"/>
      <c r="T23" s="3"/>
    </row>
    <row r="24" spans="1:21" s="122" customFormat="1" ht="19.5" x14ac:dyDescent="0.4">
      <c r="A24" s="35" t="s">
        <v>74</v>
      </c>
      <c r="B24" s="44"/>
      <c r="C24" s="36"/>
      <c r="D24" s="44"/>
      <c r="E24" s="44"/>
      <c r="F24" s="32"/>
      <c r="G24" s="32"/>
      <c r="H24" s="120"/>
      <c r="I24" s="120"/>
      <c r="J24" s="121"/>
      <c r="K24" s="3"/>
      <c r="L24" s="268"/>
      <c r="M24" s="266"/>
      <c r="N24" s="266"/>
      <c r="O24" s="269"/>
      <c r="P24" s="268"/>
      <c r="Q24" s="3"/>
      <c r="R24" s="266"/>
      <c r="S24" s="266"/>
      <c r="T24" s="3"/>
    </row>
    <row r="25" spans="1:21" s="122" customFormat="1" ht="18.75" customHeight="1" x14ac:dyDescent="0.3">
      <c r="A25" s="123" t="s">
        <v>44</v>
      </c>
      <c r="B25" s="123"/>
      <c r="C25" s="123"/>
      <c r="D25" s="123"/>
      <c r="E25" s="123"/>
      <c r="F25" s="123"/>
      <c r="G25" s="232">
        <f>G21-G26</f>
        <v>159134.80999994278</v>
      </c>
      <c r="H25" s="71">
        <f>H21-H26</f>
        <v>-1435054.0600000024</v>
      </c>
      <c r="I25" s="223">
        <f>I21-I26</f>
        <v>1594188.8699999999</v>
      </c>
      <c r="J25" s="126"/>
      <c r="K25" s="3"/>
      <c r="L25" s="268"/>
      <c r="M25" s="266"/>
      <c r="N25" s="266"/>
      <c r="O25" s="269"/>
      <c r="P25" s="271"/>
      <c r="Q25" s="266"/>
      <c r="R25" s="266"/>
      <c r="S25" s="266"/>
      <c r="T25" s="3"/>
    </row>
    <row r="26" spans="1:21" s="122" customFormat="1" ht="15" x14ac:dyDescent="0.3">
      <c r="A26" s="123" t="s">
        <v>39</v>
      </c>
      <c r="B26" s="123"/>
      <c r="C26" s="123"/>
      <c r="D26" s="123"/>
      <c r="E26" s="123"/>
      <c r="F26" s="123"/>
      <c r="G26" s="124">
        <f>H26+I26</f>
        <v>4468166</v>
      </c>
      <c r="H26" s="71">
        <v>4468166</v>
      </c>
      <c r="I26" s="223">
        <v>0</v>
      </c>
      <c r="J26" s="126"/>
      <c r="K26" s="3"/>
      <c r="L26" s="269"/>
      <c r="M26" s="266"/>
      <c r="N26" s="266"/>
      <c r="O26" s="269"/>
      <c r="P26" s="269"/>
      <c r="Q26" s="3"/>
      <c r="R26" s="269"/>
      <c r="S26" s="266"/>
      <c r="T26" s="3"/>
    </row>
    <row r="27" spans="1:21" s="122" customFormat="1" x14ac:dyDescent="0.2">
      <c r="A27" s="125"/>
      <c r="B27" s="125"/>
      <c r="C27" s="125"/>
      <c r="D27" s="125"/>
      <c r="E27" s="125"/>
      <c r="F27" s="125"/>
      <c r="G27" s="125"/>
      <c r="H27" s="126"/>
      <c r="I27" s="126"/>
      <c r="J27" s="126"/>
      <c r="K27" s="3"/>
      <c r="L27" s="270"/>
      <c r="M27" s="269"/>
      <c r="N27" s="3"/>
      <c r="O27" s="3"/>
      <c r="P27" s="3"/>
      <c r="Q27" s="3"/>
      <c r="R27" s="3"/>
      <c r="S27" s="3"/>
      <c r="T27" s="3"/>
    </row>
    <row r="28" spans="1:21" s="122" customFormat="1" ht="16.5" x14ac:dyDescent="0.35">
      <c r="A28" s="127" t="s">
        <v>40</v>
      </c>
      <c r="B28" s="127" t="s">
        <v>41</v>
      </c>
      <c r="C28" s="127"/>
      <c r="D28" s="128"/>
      <c r="E28" s="128"/>
      <c r="F28" s="129"/>
      <c r="G28" s="120"/>
      <c r="H28" s="130"/>
      <c r="I28" s="131"/>
      <c r="J28" s="132"/>
    </row>
    <row r="29" spans="1:21" s="122" customFormat="1" ht="16.5" customHeight="1" x14ac:dyDescent="0.3">
      <c r="A29" s="127"/>
      <c r="B29" s="127"/>
      <c r="C29" s="324" t="s">
        <v>14</v>
      </c>
      <c r="D29" s="324"/>
      <c r="E29" s="324"/>
      <c r="F29" s="129"/>
      <c r="G29" s="208">
        <f>G30+G31</f>
        <v>0</v>
      </c>
      <c r="H29" s="130"/>
      <c r="I29" s="131"/>
      <c r="J29" s="132"/>
    </row>
    <row r="30" spans="1:21" s="139" customFormat="1" ht="18.75" x14ac:dyDescent="0.4">
      <c r="A30" s="133"/>
      <c r="B30" s="133"/>
      <c r="C30" s="134"/>
      <c r="D30" s="135"/>
      <c r="E30" s="136" t="s">
        <v>45</v>
      </c>
      <c r="F30" s="137" t="s">
        <v>15</v>
      </c>
      <c r="G30" s="138">
        <v>0</v>
      </c>
      <c r="H30" s="130"/>
      <c r="I30" s="131"/>
      <c r="J30" s="283"/>
    </row>
    <row r="31" spans="1:21" s="139" customFormat="1" ht="18.75" x14ac:dyDescent="0.4">
      <c r="A31" s="133"/>
      <c r="B31" s="133"/>
      <c r="C31" s="140"/>
      <c r="D31" s="135"/>
      <c r="E31" s="141"/>
      <c r="F31" s="137" t="s">
        <v>64</v>
      </c>
      <c r="G31" s="138">
        <v>0</v>
      </c>
      <c r="H31" s="130"/>
      <c r="I31" s="131"/>
      <c r="J31" s="264"/>
      <c r="K31" s="264"/>
    </row>
    <row r="32" spans="1:21" s="139" customFormat="1" ht="34.5" x14ac:dyDescent="0.45">
      <c r="A32" s="133"/>
      <c r="B32" s="142"/>
      <c r="C32" s="325" t="s">
        <v>46</v>
      </c>
      <c r="D32" s="325"/>
      <c r="E32" s="325"/>
      <c r="F32" s="325"/>
      <c r="G32" s="208">
        <f>G26</f>
        <v>4468166</v>
      </c>
      <c r="H32" s="130"/>
      <c r="I32" s="131"/>
      <c r="L32" s="267"/>
    </row>
    <row r="33" spans="1:14" s="3" customFormat="1" ht="20.25" customHeight="1" x14ac:dyDescent="0.3">
      <c r="A33" s="180"/>
      <c r="B33" s="330" t="s">
        <v>104</v>
      </c>
      <c r="C33" s="330"/>
      <c r="D33" s="330"/>
      <c r="E33" s="330"/>
      <c r="F33" s="330"/>
      <c r="G33" s="286">
        <v>-91481.35</v>
      </c>
      <c r="H33" s="182"/>
      <c r="I33" s="182"/>
      <c r="J33" s="266"/>
      <c r="K33" s="266"/>
      <c r="L33" s="335"/>
      <c r="M33" s="336"/>
      <c r="N33" s="336"/>
    </row>
    <row r="34" spans="1:14" ht="53.25" customHeight="1" x14ac:dyDescent="0.45">
      <c r="A34" s="337" t="s">
        <v>87</v>
      </c>
      <c r="B34" s="338"/>
      <c r="C34" s="338"/>
      <c r="D34" s="338"/>
      <c r="E34" s="338"/>
      <c r="F34" s="338"/>
      <c r="G34" s="338"/>
      <c r="H34" s="338"/>
      <c r="I34" s="338"/>
      <c r="J34" s="20"/>
      <c r="K34" s="267"/>
      <c r="L34" s="336"/>
      <c r="M34" s="336"/>
      <c r="N34" s="336"/>
    </row>
    <row r="35" spans="1:14" ht="18.75" customHeight="1" x14ac:dyDescent="0.4">
      <c r="A35" s="35" t="s">
        <v>42</v>
      </c>
      <c r="B35" s="35" t="s">
        <v>21</v>
      </c>
      <c r="C35" s="35"/>
      <c r="D35" s="44"/>
      <c r="E35" s="84"/>
      <c r="F35" s="2"/>
      <c r="G35" s="45"/>
      <c r="H35" s="43"/>
      <c r="I35" s="43"/>
      <c r="J35" s="20"/>
    </row>
    <row r="36" spans="1:14" ht="18.75" x14ac:dyDescent="0.4">
      <c r="A36" s="35"/>
      <c r="B36" s="35"/>
      <c r="C36" s="35"/>
      <c r="D36" s="44"/>
      <c r="F36" s="46" t="s">
        <v>26</v>
      </c>
      <c r="G36" s="81" t="s">
        <v>5</v>
      </c>
      <c r="H36" s="34"/>
      <c r="I36" s="47" t="s">
        <v>28</v>
      </c>
      <c r="J36" s="20"/>
    </row>
    <row r="37" spans="1:14" ht="16.5" x14ac:dyDescent="0.35">
      <c r="A37" s="85" t="s">
        <v>22</v>
      </c>
      <c r="B37" s="48"/>
      <c r="C37" s="1"/>
      <c r="D37" s="48"/>
      <c r="E37" s="84"/>
      <c r="F37" s="86">
        <v>193134000</v>
      </c>
      <c r="G37" s="86">
        <v>191175703.25</v>
      </c>
      <c r="H37" s="87"/>
      <c r="I37" s="49">
        <f>IF(F37=0,"nerozp.",G37/F37)</f>
        <v>0.98986042462746071</v>
      </c>
      <c r="J37" s="20"/>
    </row>
    <row r="38" spans="1:14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  <c r="J38" s="20"/>
    </row>
    <row r="39" spans="1:14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  <c r="J39" s="20"/>
    </row>
    <row r="40" spans="1:14" ht="16.5" x14ac:dyDescent="0.35">
      <c r="A40" s="85" t="s">
        <v>63</v>
      </c>
      <c r="B40" s="48"/>
      <c r="C40" s="1"/>
      <c r="D40" s="88"/>
      <c r="E40" s="88"/>
      <c r="F40" s="86">
        <v>343.81</v>
      </c>
      <c r="G40" s="86">
        <v>334.99</v>
      </c>
      <c r="H40" s="87"/>
      <c r="I40" s="49">
        <f>IF(F40=0,"nerozp.",G40/F40)</f>
        <v>0.9743462959192577</v>
      </c>
      <c r="J40" s="10"/>
    </row>
    <row r="41" spans="1:14" ht="16.5" x14ac:dyDescent="0.35">
      <c r="A41" s="85" t="s">
        <v>60</v>
      </c>
      <c r="B41" s="48"/>
      <c r="C41" s="1"/>
      <c r="D41" s="84"/>
      <c r="E41" s="84"/>
      <c r="F41" s="86">
        <v>13604188</v>
      </c>
      <c r="G41" s="86">
        <v>13604188</v>
      </c>
      <c r="H41" s="87"/>
      <c r="I41" s="49">
        <f>IF(F41=0,"nerozp.",G41/F41)</f>
        <v>1</v>
      </c>
      <c r="J41" s="10"/>
    </row>
    <row r="42" spans="1:14" ht="16.5" x14ac:dyDescent="0.35">
      <c r="A42" s="85" t="s">
        <v>61</v>
      </c>
      <c r="B42" s="38"/>
      <c r="C42" s="38"/>
      <c r="D42" s="34"/>
      <c r="E42" s="34"/>
      <c r="F42" s="86">
        <v>0</v>
      </c>
      <c r="G42" s="86">
        <v>0</v>
      </c>
      <c r="H42" s="87"/>
      <c r="I42" s="49" t="str">
        <f>IF(F42=0,"nerozp.",G42/F42)</f>
        <v>nerozp.</v>
      </c>
      <c r="J42" s="10"/>
    </row>
    <row r="43" spans="1:14" ht="29.25" customHeight="1" x14ac:dyDescent="0.2">
      <c r="A43" s="328" t="s">
        <v>103</v>
      </c>
      <c r="B43" s="329"/>
      <c r="C43" s="329"/>
      <c r="D43" s="329"/>
      <c r="E43" s="329"/>
      <c r="F43" s="329"/>
      <c r="G43" s="329"/>
      <c r="H43" s="329"/>
      <c r="I43" s="329"/>
      <c r="J43" s="10"/>
    </row>
    <row r="44" spans="1:14" ht="20.25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10"/>
    </row>
    <row r="45" spans="1:14" ht="19.5" thickBot="1" x14ac:dyDescent="0.45">
      <c r="A45" s="35" t="s">
        <v>43</v>
      </c>
      <c r="B45" s="35" t="s">
        <v>16</v>
      </c>
      <c r="C45" s="37"/>
      <c r="D45" s="84"/>
      <c r="E45" s="84"/>
      <c r="F45" s="51"/>
      <c r="G45" s="52"/>
      <c r="H45" s="326" t="s">
        <v>30</v>
      </c>
      <c r="I45" s="327"/>
      <c r="J45" s="10"/>
    </row>
    <row r="46" spans="1:14" ht="18.75" thickTop="1" x14ac:dyDescent="0.35">
      <c r="A46" s="89"/>
      <c r="B46" s="90"/>
      <c r="C46" s="91"/>
      <c r="D46" s="90"/>
      <c r="E46" s="112" t="s">
        <v>75</v>
      </c>
      <c r="F46" s="92" t="s">
        <v>17</v>
      </c>
      <c r="G46" s="92" t="s">
        <v>18</v>
      </c>
      <c r="H46" s="93" t="s">
        <v>19</v>
      </c>
      <c r="I46" s="94" t="s">
        <v>29</v>
      </c>
      <c r="J46" s="10"/>
    </row>
    <row r="47" spans="1:14" x14ac:dyDescent="0.2">
      <c r="A47" s="95"/>
      <c r="B47" s="96"/>
      <c r="C47" s="96"/>
      <c r="D47" s="96"/>
      <c r="E47" s="113"/>
      <c r="F47" s="323"/>
      <c r="G47" s="97"/>
      <c r="H47" s="98">
        <v>43100</v>
      </c>
      <c r="I47" s="99">
        <v>43100</v>
      </c>
      <c r="J47" s="10"/>
    </row>
    <row r="48" spans="1:14" x14ac:dyDescent="0.2">
      <c r="A48" s="95"/>
      <c r="B48" s="96"/>
      <c r="C48" s="96"/>
      <c r="D48" s="96"/>
      <c r="E48" s="113"/>
      <c r="F48" s="323"/>
      <c r="G48" s="100"/>
      <c r="H48" s="100"/>
      <c r="I48" s="101"/>
      <c r="J48" s="10"/>
    </row>
    <row r="49" spans="1:10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  <c r="J49" s="10"/>
    </row>
    <row r="50" spans="1:10" ht="13.5" thickTop="1" x14ac:dyDescent="0.2">
      <c r="A50" s="53"/>
      <c r="B50" s="54"/>
      <c r="C50" s="54" t="s">
        <v>15</v>
      </c>
      <c r="D50" s="54"/>
      <c r="E50" s="115">
        <v>533781.43999999994</v>
      </c>
      <c r="F50" s="109">
        <v>0</v>
      </c>
      <c r="G50" s="55">
        <v>75000</v>
      </c>
      <c r="H50" s="55">
        <f>E50+F50-G50</f>
        <v>458781.43999999994</v>
      </c>
      <c r="I50" s="207">
        <v>458781.44</v>
      </c>
      <c r="J50" s="10"/>
    </row>
    <row r="51" spans="1:10" x14ac:dyDescent="0.2">
      <c r="A51" s="56"/>
      <c r="B51" s="57"/>
      <c r="C51" s="57" t="s">
        <v>20</v>
      </c>
      <c r="D51" s="57"/>
      <c r="E51" s="116">
        <v>578695.6</v>
      </c>
      <c r="F51" s="110">
        <v>3426809.04</v>
      </c>
      <c r="G51" s="58">
        <v>3280790</v>
      </c>
      <c r="H51" s="58">
        <f>E51+F51-G51</f>
        <v>724714.64000000013</v>
      </c>
      <c r="I51" s="59">
        <v>670409.30000000005</v>
      </c>
      <c r="J51" s="10"/>
    </row>
    <row r="52" spans="1:10" x14ac:dyDescent="0.2">
      <c r="A52" s="56"/>
      <c r="B52" s="57"/>
      <c r="C52" s="57" t="s">
        <v>64</v>
      </c>
      <c r="D52" s="57"/>
      <c r="E52" s="116">
        <v>408241.23</v>
      </c>
      <c r="F52" s="110">
        <v>190000</v>
      </c>
      <c r="G52" s="58">
        <v>585000</v>
      </c>
      <c r="H52" s="58">
        <f>E52+F52-G52</f>
        <v>13241.229999999981</v>
      </c>
      <c r="I52" s="59">
        <v>13241.23</v>
      </c>
      <c r="J52" s="10"/>
    </row>
    <row r="53" spans="1:10" x14ac:dyDescent="0.2">
      <c r="A53" s="56"/>
      <c r="B53" s="57"/>
      <c r="C53" s="186" t="s">
        <v>62</v>
      </c>
      <c r="D53" s="57"/>
      <c r="E53" s="116">
        <v>162003</v>
      </c>
      <c r="F53" s="110">
        <v>22457402.350000001</v>
      </c>
      <c r="G53" s="58">
        <v>20985196.75</v>
      </c>
      <c r="H53" s="58">
        <f>E53+F53-G53</f>
        <v>1634208.6000000015</v>
      </c>
      <c r="I53" s="59">
        <v>1634208.6</v>
      </c>
      <c r="J53" s="10"/>
    </row>
    <row r="54" spans="1:10" ht="18.75" thickBot="1" x14ac:dyDescent="0.4">
      <c r="A54" s="60" t="s">
        <v>11</v>
      </c>
      <c r="B54" s="106"/>
      <c r="C54" s="106"/>
      <c r="D54" s="106"/>
      <c r="E54" s="117">
        <f>E50+E51+E52+E53</f>
        <v>1682721.27</v>
      </c>
      <c r="F54" s="111">
        <f>F50+F51+F52+F53</f>
        <v>26074211.390000001</v>
      </c>
      <c r="G54" s="107">
        <f>G50+G51+G52+G53</f>
        <v>24925986.75</v>
      </c>
      <c r="H54" s="107">
        <f>H50+H51+H52+H53</f>
        <v>2830945.9100000015</v>
      </c>
      <c r="I54" s="108">
        <f>I50+I51+I52+I53</f>
        <v>2776640.5700000003</v>
      </c>
      <c r="J54" s="10"/>
    </row>
    <row r="55" spans="1:10" ht="18.75" thickTop="1" x14ac:dyDescent="0.35">
      <c r="A55" s="61"/>
      <c r="B55" s="50"/>
      <c r="C55" s="50"/>
      <c r="D55" s="39"/>
      <c r="E55" s="39"/>
      <c r="F55" s="51"/>
      <c r="G55" s="52"/>
      <c r="H55" s="62"/>
      <c r="I55" s="62"/>
      <c r="J55" s="10"/>
    </row>
    <row r="56" spans="1:10" ht="18" x14ac:dyDescent="0.35">
      <c r="A56" s="61"/>
      <c r="B56" s="50"/>
      <c r="C56" s="50"/>
      <c r="D56" s="39"/>
      <c r="E56" s="39"/>
      <c r="F56" s="51"/>
      <c r="G56" s="63"/>
      <c r="H56" s="64"/>
      <c r="I56" s="64"/>
      <c r="J56" s="61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  <c r="J57" s="65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</row>
  </sheetData>
  <mergeCells count="24">
    <mergeCell ref="O22:P22"/>
    <mergeCell ref="L10:L11"/>
    <mergeCell ref="O10:O11"/>
    <mergeCell ref="L33:N34"/>
    <mergeCell ref="E7:I7"/>
    <mergeCell ref="A34:I34"/>
    <mergeCell ref="N21:N22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42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Rekapitulace dle oblasti</vt:lpstr>
      <vt:lpstr>1700</vt:lpstr>
      <vt:lpstr>1702</vt:lpstr>
      <vt:lpstr>1704</vt:lpstr>
      <vt:lpstr>'Rekapitulace dle oblasti'!A</vt:lpstr>
      <vt:lpstr>'1700'!Oblast_tisku</vt:lpstr>
      <vt:lpstr>'1702'!Oblast_tisku</vt:lpstr>
      <vt:lpstr>'1704'!Oblast_tisku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2018-05-29T09:08:57Z</cp:lastPrinted>
  <dcterms:created xsi:type="dcterms:W3CDTF">2008-01-24T08:46:29Z</dcterms:created>
  <dcterms:modified xsi:type="dcterms:W3CDTF">2018-05-30T12:29:25Z</dcterms:modified>
</cp:coreProperties>
</file>