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2150" tabRatio="861" activeTab="7"/>
  </bookViews>
  <sheets>
    <sheet name="Rekapitulace dle oblasti" sheetId="26" r:id="rId1"/>
    <sheet name="1601" sheetId="25" r:id="rId2"/>
    <sheet name="1602" sheetId="27" r:id="rId3"/>
    <sheet name="1603" sheetId="42" r:id="rId4"/>
    <sheet name="1604" sheetId="44" r:id="rId5"/>
    <sheet name="1606" sheetId="45" r:id="rId6"/>
    <sheet name="1607" sheetId="46" r:id="rId7"/>
    <sheet name="1608" sheetId="47" r:id="rId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oblasti'!$A$64592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4">'1604'!$A$1:$I$54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'1608'!$A$1:$I$54</definedName>
    <definedName name="_xlnm.Print_Area" localSheetId="0">'Rekapitulace dle oblasti'!$A$1:$N$30</definedName>
  </definedNames>
  <calcPr calcId="162913"/>
</workbook>
</file>

<file path=xl/calcChain.xml><?xml version="1.0" encoding="utf-8"?>
<calcChain xmlns="http://schemas.openxmlformats.org/spreadsheetml/2006/main">
  <c r="H22" i="26" l="1"/>
  <c r="H23" i="26" l="1"/>
  <c r="G29" i="47" l="1"/>
  <c r="G29" i="46"/>
  <c r="M12" i="26" l="1"/>
  <c r="L18" i="26" l="1"/>
  <c r="M18" i="26"/>
  <c r="M17" i="26"/>
  <c r="M16" i="26"/>
  <c r="M13" i="26"/>
  <c r="M15" i="26"/>
  <c r="M14" i="26"/>
  <c r="L17" i="26"/>
  <c r="L16" i="26"/>
  <c r="L15" i="26"/>
  <c r="L14" i="26"/>
  <c r="L13" i="26"/>
  <c r="L12" i="26"/>
  <c r="I54" i="47" l="1"/>
  <c r="G54" i="47"/>
  <c r="F54" i="47"/>
  <c r="E54" i="47"/>
  <c r="H53" i="47"/>
  <c r="H52" i="47"/>
  <c r="H51" i="47"/>
  <c r="H50" i="47"/>
  <c r="I42" i="47"/>
  <c r="I41" i="47"/>
  <c r="I40" i="47"/>
  <c r="I37" i="47"/>
  <c r="G26" i="47"/>
  <c r="G32" i="47" s="1"/>
  <c r="I20" i="47"/>
  <c r="I21" i="47" s="1"/>
  <c r="I25" i="47" s="1"/>
  <c r="H20" i="47"/>
  <c r="H21" i="47" s="1"/>
  <c r="H25" i="47" s="1"/>
  <c r="G18" i="47"/>
  <c r="G18" i="26" s="1"/>
  <c r="G17" i="47"/>
  <c r="F18" i="26" s="1"/>
  <c r="G16" i="47"/>
  <c r="E18" i="26" s="1"/>
  <c r="I54" i="46"/>
  <c r="G54" i="46"/>
  <c r="F54" i="46"/>
  <c r="E54" i="46"/>
  <c r="H53" i="46"/>
  <c r="H52" i="46"/>
  <c r="H51" i="46"/>
  <c r="H50" i="46"/>
  <c r="I42" i="46"/>
  <c r="I41" i="46"/>
  <c r="I40" i="46"/>
  <c r="I37" i="46"/>
  <c r="G26" i="46"/>
  <c r="G32" i="46" s="1"/>
  <c r="I20" i="46"/>
  <c r="I21" i="46" s="1"/>
  <c r="I25" i="46" s="1"/>
  <c r="H20" i="46"/>
  <c r="H21" i="46" s="1"/>
  <c r="H25" i="46" s="1"/>
  <c r="G18" i="46"/>
  <c r="G17" i="26" s="1"/>
  <c r="G17" i="46"/>
  <c r="F17" i="26" s="1"/>
  <c r="G16" i="46"/>
  <c r="E17" i="26" s="1"/>
  <c r="I54" i="45"/>
  <c r="G54" i="45"/>
  <c r="F54" i="45"/>
  <c r="E54" i="45"/>
  <c r="H53" i="45"/>
  <c r="H52" i="45"/>
  <c r="H51" i="45"/>
  <c r="H50" i="45"/>
  <c r="I42" i="45"/>
  <c r="I41" i="45"/>
  <c r="I40" i="45"/>
  <c r="I37" i="45"/>
  <c r="G29" i="45"/>
  <c r="G26" i="45"/>
  <c r="G32" i="45" s="1"/>
  <c r="I20" i="45"/>
  <c r="I21" i="45" s="1"/>
  <c r="I25" i="45" s="1"/>
  <c r="H20" i="45"/>
  <c r="H21" i="45" s="1"/>
  <c r="H25" i="45" s="1"/>
  <c r="G18" i="45"/>
  <c r="G16" i="26" s="1"/>
  <c r="G17" i="45"/>
  <c r="F16" i="26" s="1"/>
  <c r="G16" i="45"/>
  <c r="E16" i="26" s="1"/>
  <c r="I54" i="44"/>
  <c r="G54" i="44"/>
  <c r="F54" i="44"/>
  <c r="E54" i="44"/>
  <c r="H53" i="44"/>
  <c r="H52" i="44"/>
  <c r="H51" i="44"/>
  <c r="H50" i="44"/>
  <c r="I42" i="44"/>
  <c r="I41" i="44"/>
  <c r="I40" i="44"/>
  <c r="I37" i="44"/>
  <c r="G29" i="44"/>
  <c r="G26" i="44"/>
  <c r="G32" i="44" s="1"/>
  <c r="I20" i="44"/>
  <c r="I21" i="44" s="1"/>
  <c r="I25" i="44" s="1"/>
  <c r="H20" i="44"/>
  <c r="H21" i="44" s="1"/>
  <c r="H25" i="44" s="1"/>
  <c r="G18" i="44"/>
  <c r="G15" i="26" s="1"/>
  <c r="G17" i="44"/>
  <c r="F15" i="26" s="1"/>
  <c r="G16" i="44"/>
  <c r="E15" i="26" s="1"/>
  <c r="I54" i="42"/>
  <c r="G54" i="42"/>
  <c r="F54" i="42"/>
  <c r="E54" i="42"/>
  <c r="H53" i="42"/>
  <c r="H52" i="42"/>
  <c r="H51" i="42"/>
  <c r="H50" i="42"/>
  <c r="I42" i="42"/>
  <c r="I41" i="42"/>
  <c r="I40" i="42"/>
  <c r="I37" i="42"/>
  <c r="G29" i="42"/>
  <c r="G26" i="42"/>
  <c r="G32" i="42" s="1"/>
  <c r="I20" i="42"/>
  <c r="I21" i="42" s="1"/>
  <c r="I25" i="42" s="1"/>
  <c r="H20" i="42"/>
  <c r="H21" i="42" s="1"/>
  <c r="H25" i="42" s="1"/>
  <c r="G18" i="42"/>
  <c r="G14" i="26" s="1"/>
  <c r="G17" i="42"/>
  <c r="F14" i="26" s="1"/>
  <c r="G16" i="42"/>
  <c r="E14" i="26" s="1"/>
  <c r="H54" i="44" l="1"/>
  <c r="I15" i="26"/>
  <c r="G20" i="44"/>
  <c r="G21" i="44" s="1"/>
  <c r="G25" i="44" s="1"/>
  <c r="H54" i="47"/>
  <c r="I18" i="26"/>
  <c r="G20" i="47"/>
  <c r="G21" i="47" s="1"/>
  <c r="H54" i="46"/>
  <c r="I17" i="26"/>
  <c r="G20" i="46"/>
  <c r="G21" i="46" s="1"/>
  <c r="H54" i="45"/>
  <c r="I16" i="26"/>
  <c r="G20" i="45"/>
  <c r="G21" i="45" s="1"/>
  <c r="H54" i="42"/>
  <c r="I14" i="26"/>
  <c r="G20" i="42"/>
  <c r="G21" i="42" s="1"/>
  <c r="H14" i="26" s="1"/>
  <c r="H20" i="27"/>
  <c r="K14" i="26" l="1"/>
  <c r="J14" i="26"/>
  <c r="H15" i="26"/>
  <c r="J15" i="26" s="1"/>
  <c r="K15" i="26"/>
  <c r="G25" i="47"/>
  <c r="H18" i="26"/>
  <c r="G25" i="46"/>
  <c r="H17" i="26"/>
  <c r="G25" i="45"/>
  <c r="H16" i="26"/>
  <c r="G25" i="42"/>
  <c r="G26" i="27"/>
  <c r="I13" i="26" s="1"/>
  <c r="G26" i="25"/>
  <c r="G29" i="25"/>
  <c r="I20" i="25"/>
  <c r="H20" i="25"/>
  <c r="G18" i="25"/>
  <c r="G12" i="26" s="1"/>
  <c r="G17" i="25"/>
  <c r="F12" i="26" s="1"/>
  <c r="G16" i="25"/>
  <c r="E12" i="26" s="1"/>
  <c r="E54" i="27"/>
  <c r="I20" i="27"/>
  <c r="I21" i="27" s="1"/>
  <c r="I25" i="27" s="1"/>
  <c r="H21" i="27"/>
  <c r="H25" i="27" s="1"/>
  <c r="G17" i="27"/>
  <c r="F13" i="26" s="1"/>
  <c r="H21" i="25" l="1"/>
  <c r="I21" i="25"/>
  <c r="K16" i="26"/>
  <c r="J16" i="26"/>
  <c r="K17" i="26"/>
  <c r="J17" i="26"/>
  <c r="K18" i="26"/>
  <c r="J18" i="26"/>
  <c r="G20" i="25"/>
  <c r="G21" i="25" s="1"/>
  <c r="H12" i="26" s="1"/>
  <c r="I25" i="25" l="1"/>
  <c r="H25" i="25"/>
  <c r="G25" i="25"/>
  <c r="I37" i="25" l="1"/>
  <c r="G32" i="25" l="1"/>
  <c r="G32" i="27"/>
  <c r="N19" i="26" l="1"/>
  <c r="L19" i="26"/>
  <c r="I12" i="26" l="1"/>
  <c r="I19" i="26" l="1"/>
  <c r="J12" i="26"/>
  <c r="I40" i="27" l="1"/>
  <c r="I41" i="27"/>
  <c r="I42" i="27"/>
  <c r="I37" i="27"/>
  <c r="I40" i="25"/>
  <c r="I41" i="25"/>
  <c r="I42" i="25"/>
  <c r="H50" i="25" l="1"/>
  <c r="M19" i="26" l="1"/>
  <c r="N20" i="26" l="1"/>
  <c r="G54" i="27"/>
  <c r="F54" i="27"/>
  <c r="H53" i="27"/>
  <c r="H52" i="27"/>
  <c r="H51" i="27"/>
  <c r="H50" i="27"/>
  <c r="G29" i="27"/>
  <c r="G18" i="27"/>
  <c r="G13" i="26" s="1"/>
  <c r="G16" i="27"/>
  <c r="E13" i="26" l="1"/>
  <c r="E19" i="26" s="1"/>
  <c r="G20" i="27"/>
  <c r="G21" i="27" s="1"/>
  <c r="I54" i="27"/>
  <c r="H54" i="27"/>
  <c r="G25" i="27" l="1"/>
  <c r="H13" i="26"/>
  <c r="K13" i="26" l="1"/>
  <c r="J13" i="26"/>
  <c r="G19" i="26"/>
  <c r="G54" i="25"/>
  <c r="F54" i="25"/>
  <c r="E54" i="25"/>
  <c r="H53" i="25"/>
  <c r="H52" i="25"/>
  <c r="H51" i="25"/>
  <c r="F19" i="26"/>
  <c r="H54" i="25" l="1"/>
  <c r="I54" i="25"/>
  <c r="H19" i="26" l="1"/>
  <c r="K12" i="26"/>
  <c r="H28" i="26" s="1"/>
  <c r="K19" i="26" l="1"/>
  <c r="J19" i="26"/>
  <c r="H27" i="26"/>
  <c r="K20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<sst xmlns="http://schemas.openxmlformats.org/spreadsheetml/2006/main" count="496" uniqueCount="131">
  <si>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</si>
  <si>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</si>
  <si>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</si>
  <si>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</si>
  <si>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</si>
  <si>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</si>
  <si>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</si>
  <si>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</si>
  <si>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</si>
  <si>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</si>
  <si>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</si>
  <si>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</si>
  <si>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</si>
  <si>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</si>
  <si>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</si>
  <si>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</si>
  <si>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</si>
  <si>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</si>
  <si>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</si>
  <si>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</si>
  <si>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</si>
  <si>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</si>
  <si>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</si>
  <si>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</si>
  <si>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</si>
  <si>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</si>
  <si>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</si>
  <si>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</si>
  <si>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</si>
  <si>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</si>
  <si>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</si>
  <si>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</si>
  <si>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</si>
  <si>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</si>
  <si>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</si>
  <si>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</si>
  <si>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</si>
  <si>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</si>
  <si>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</si>
  <si>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</si>
  <si>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</si>
  <si>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</si>
  <si>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</si>
  <si>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</si>
  <si>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</si>
  <si>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</si>
  <si>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</si>
  <si>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</si>
  <si>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</si>
  <si>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</si>
  <si>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</si>
  <si>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</si>
  <si>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</si>
  <si>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</si>
  <si>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</si>
  <si>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</si>
  <si>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</si>
  <si>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</si>
  <si>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</si>
  <si>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</si>
  <si>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</si>
  <si>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</si>
  <si>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</si>
  <si>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</si>
  <si>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</si>
  <si>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</si>
  <si>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</si>
  <si>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</si>
  <si>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</si>
  <si>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</si>
  <si>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</si>
  <si>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Náklady celkem</t>
  </si>
  <si>
    <t>Výnosy celkem</t>
  </si>
  <si>
    <t>Výsledek hospodaření před zdaněním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</si>
  <si>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</si>
  <si>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</si>
  <si>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</si>
  <si>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</si>
  <si>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Vědecká knihovna v Olomouci</t>
  </si>
  <si>
    <t>00100625</t>
  </si>
  <si>
    <t>Vlastivědné muzeum v Olomouci</t>
  </si>
  <si>
    <t>00100609</t>
  </si>
  <si>
    <t>Vlastivědné muzeum Jesenicka, příspěvková organizace</t>
  </si>
  <si>
    <t>Muzeum Komenského v Přerově, příspěvková organizace</t>
  </si>
  <si>
    <t>Vlastivědné muzeum v Šumperku, příspěvková organizace</t>
  </si>
  <si>
    <t>00098311</t>
  </si>
  <si>
    <t>Archeologické centrum Olomouc, příspěvková organizace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</si>
  <si>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1 625,58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</si>
  <si>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630 506,20 Kč.</t>
  </si>
  <si>
    <t>Organizace skončila ve zlepšeném výsledku hospodaření, a to ve výši 1 265,75 Kč, který bude částečně použit na úhradu neuhrazené ztráty minulých let, která je ve výši - 50 907,83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</si>
  <si>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695,57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</si>
  <si>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417 203,77 Kč.</t>
  </si>
  <si>
    <r>
      <t>Příspěvkové organizace v oblasti kultury</t>
    </r>
    <r>
      <rPr>
        <b/>
        <u/>
        <vertAlign val="superscript"/>
        <sz val="16"/>
        <rFont val="Arial"/>
        <family val="2"/>
        <charset val="238"/>
      </rPr>
      <t xml:space="preserve"> </t>
    </r>
  </si>
  <si>
    <t>Bezručova 1180/3</t>
  </si>
  <si>
    <t>779 11 Olomouc</t>
  </si>
  <si>
    <t>771 73 Olomouc</t>
  </si>
  <si>
    <t>Zámecké náměstí 120/1</t>
  </si>
  <si>
    <t>790 01 Jeseník</t>
  </si>
  <si>
    <t>Muzeum a galerie v Prostějově, příspěvková organizace</t>
  </si>
  <si>
    <t>796 01 Prostějov</t>
  </si>
  <si>
    <t>00091405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</si>
  <si>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ve ztrátě, která činí - 363 632,13 Kč. Ztráta bude pokryta ze zlepšeného VH v násl. letech.</t>
  </si>
  <si>
    <t>Mzeum Komenského v Přerově, příspěvková organizace</t>
  </si>
  <si>
    <t>750 02 Přerov I - Město</t>
  </si>
  <si>
    <t>Horní náměstí 7/7</t>
  </si>
  <si>
    <t>Hlavní třída 342/22</t>
  </si>
  <si>
    <t>787 31 Šumperk</t>
  </si>
  <si>
    <t>U Hradiska 42/6</t>
  </si>
  <si>
    <t>779 00 Olomouc</t>
  </si>
  <si>
    <r>
      <t>Z celkového počtu 7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kultury skončilo:</t>
    </r>
  </si>
  <si>
    <t xml:space="preserve"> - 6 organizací se zlepšeným výsledkem hospodaření  v celkové výši  </t>
  </si>
  <si>
    <t>nám. Republiky 5/6</t>
  </si>
  <si>
    <t>nám. T. G. Masaryka 21/2</t>
  </si>
  <si>
    <t xml:space="preserve">Bezručova 1180/3,  779 11 Olomouc </t>
  </si>
  <si>
    <t>nám. Republiky 5/6,  771 73 Olomouc</t>
  </si>
  <si>
    <t>Pozn. Rozdíl mezi skutečnými mzdovými náklady a limitem mzdových prostředků činí 120 000,00 Kč. Jedná se o zapojení finančních prostředků z fondu odměn.</t>
  </si>
  <si>
    <t>Zámecké náměstí 120/1,  790 01 Jeseník</t>
  </si>
  <si>
    <t>Pozn. Závazný ukazatel průměrný přepočtený počet pracovníků byl překročen o 0,472. Překročení bylo zaviněno bývalým vedením organizace.</t>
  </si>
  <si>
    <t xml:space="preserve">nám. T. G. Masaryka 21/2,  796 01 Prostějov </t>
  </si>
  <si>
    <t>Horní náměstí 7/7,  750 02 Přerov I - Město</t>
  </si>
  <si>
    <t>Pozn. Rozdíl mezi skutečnými mzdovými náklady a limitem mzdových prostředků činí 488 1118,00 Kč. Jedná se o zapojení finančních prostředků, a to 118 397,00 Kč příspěvek ČSOP - Záchranná stanice, 149 255,00 Kč  dotace SMP - Záchranná stanice,  1 500,00 Kč  dotace SMP - výstava "Mykokosmos", 4 500,00 Kč dotace SMP - aktivita "Ekoporadna" 2016/2017, 500,00 Kč  dotace SMP aktivita "Ekoporadna" 2017/2018,  213 966,00 Kč projekt ERASMUS.</t>
  </si>
  <si>
    <t>Hlavní třída 342/22, 787 31 Šumperk</t>
  </si>
  <si>
    <t>Pozn. Rozdíl mezi skutečnými mzdovými náklady a limitem mzdových prostředků činí 490 582,00 Kč. Jedná se o zapojení finančních prostředků, a to 396 515,00 Kč fond odměn a 94 067,00 Kč příspěvek ze státního rozpočtu a Evropského sociálního fondu prostřednictvím Úřadu práce ČR.</t>
  </si>
  <si>
    <t>Pozn. Rozdíl mezi skutečnými mzdovými náklady a limitem mzdových prostředků činí 49 001,00 Kč. Jedná se o zapojení dotace z Úřadu práce ČR na společensky účelné pracovní místo.</t>
  </si>
  <si>
    <t>Pozn. Rozdíl mezi skutečnými mzdovými náklady a limitem mzdových prostředků činí 152 936,00 Kč. Jedná se o zapojení finančních prostředků, a to 22 000,00 Kč z FKSP, 3 000,00 Kč z fondu odměn a 127 936,00 Kč dotace z Úřadu práce ČR na veřejně prospěšné práce a na společensky účelné pracovní místo.</t>
  </si>
  <si>
    <t>U Hradiska 42/6, 779 00 Olomouc</t>
  </si>
  <si>
    <t xml:space="preserve"> - 1 organizace se zhoršeným výsledkem hospodaření v celkové výši </t>
  </si>
  <si>
    <t xml:space="preserve"> - 0 organizací s vyrovnaným výsledkem hospodaření</t>
  </si>
  <si>
    <t>00097969</t>
  </si>
  <si>
    <r>
      <t>Organizace skončila ve zlepšeném výsledku hospodaření, a to ve výši 207 637,25 Kč, který bude částečně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použit na úhradu neuhrazené ztráty minulých let, která je ve výši - 27 045,52 Kč.</t>
    </r>
  </si>
  <si>
    <t xml:space="preserve">b) Výsledek hospod. předcház. účet. období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</si>
</sst>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b/>
      <u/>
      <vertAlign val="superscript"/>
      <sz val="16"/>
      <name val="Arial"/>
      <family val="2"/>
      <charset val="238"/>
    </font>
    <font>
      <sz val="28"/>
      <name val="Berlin Sans FB Dem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</cellStyleXfs>
  <cellXfs count="328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4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1" fillId="0" borderId="0" xfId="1" applyNumberFormat="1" applyFont="1" applyFill="1" applyProtection="1">
      <protection hidden="1"/>
    </xf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" fillId="0" borderId="19" xfId="0" applyNumberFormat="1" applyFont="1" applyFill="1" applyBorder="1"/>
    <xf numFmtId="4" fontId="2" fillId="0" borderId="21" xfId="0" applyNumberFormat="1" applyFont="1" applyFill="1" applyBorder="1"/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39" xfId="0" applyNumberFormat="1" applyFont="1" applyFill="1" applyBorder="1"/>
    <xf numFmtId="4" fontId="2" fillId="0" borderId="40" xfId="0" applyNumberFormat="1" applyFont="1" applyFill="1" applyBorder="1"/>
    <xf numFmtId="4" fontId="2" fillId="0" borderId="70" xfId="0" applyNumberFormat="1" applyFont="1" applyFill="1" applyBorder="1"/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 applyAlignment="1">
      <alignment wrapText="1"/>
    </xf>
    <xf numFmtId="0" fontId="1" fillId="0" borderId="63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vertical="center" wrapText="1"/>
    </xf>
    <xf numFmtId="0" fontId="1" fillId="0" borderId="68" xfId="0" applyNumberFormat="1" applyFont="1" applyFill="1" applyBorder="1" applyAlignment="1">
      <alignment wrapText="1"/>
    </xf>
    <xf numFmtId="0" fontId="1" fillId="0" borderId="69" xfId="0" applyFont="1" applyFill="1" applyBorder="1"/>
    <xf numFmtId="0" fontId="1" fillId="0" borderId="69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57" xfId="0" applyFont="1" applyFill="1" applyBorder="1"/>
    <xf numFmtId="4" fontId="2" fillId="0" borderId="17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4" fontId="2" fillId="0" borderId="50" xfId="0" applyNumberFormat="1" applyFont="1" applyFill="1" applyBorder="1"/>
    <xf numFmtId="4" fontId="2" fillId="0" borderId="56" xfId="0" applyNumberFormat="1" applyFont="1" applyFill="1" applyBorder="1" applyAlignment="1">
      <alignment horizontal="right"/>
    </xf>
    <xf numFmtId="4" fontId="2" fillId="0" borderId="67" xfId="0" applyNumberFormat="1" applyFont="1" applyFill="1" applyBorder="1"/>
    <xf numFmtId="4" fontId="2" fillId="0" borderId="14" xfId="0" applyNumberFormat="1" applyFont="1" applyFill="1" applyBorder="1"/>
    <xf numFmtId="4" fontId="2" fillId="0" borderId="43" xfId="0" applyNumberFormat="1" applyFont="1" applyFill="1" applyBorder="1"/>
    <xf numFmtId="4" fontId="2" fillId="0" borderId="55" xfId="0" applyNumberFormat="1" applyFont="1" applyFill="1" applyBorder="1" applyAlignment="1">
      <alignment horizontal="right"/>
    </xf>
    <xf numFmtId="4" fontId="2" fillId="0" borderId="66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hidden="1"/>
    </xf>
    <xf numFmtId="4" fontId="1" fillId="0" borderId="0" xfId="0" applyNumberFormat="1" applyFont="1"/>
    <xf numFmtId="4" fontId="1" fillId="0" borderId="0" xfId="0" applyNumberFormat="1" applyFont="1" applyFill="1"/>
    <xf numFmtId="0" fontId="25" fillId="0" borderId="0" xfId="1" applyFont="1" applyFill="1"/>
    <xf numFmtId="4" fontId="1" fillId="2" borderId="0" xfId="0" applyNumberFormat="1" applyFont="1" applyFill="1"/>
    <xf numFmtId="4" fontId="37" fillId="2" borderId="0" xfId="0" applyNumberFormat="1" applyFont="1" applyFill="1"/>
    <xf numFmtId="0" fontId="43" fillId="0" borderId="0" xfId="0" applyFont="1" applyFill="1"/>
    <xf numFmtId="4" fontId="1" fillId="0" borderId="0" xfId="1" applyNumberFormat="1" applyFont="1" applyFill="1"/>
    <xf numFmtId="4" fontId="2" fillId="0" borderId="0" xfId="0" applyNumberFormat="1" applyFont="1" applyFill="1" applyBorder="1" applyAlignment="1">
      <alignment vertical="top" shrinkToFit="1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/>
    <xf numFmtId="0" fontId="1" fillId="0" borderId="0" xfId="0" applyFont="1" applyFill="1" applyAlignment="1">
      <alignment vertical="top"/>
    </xf>
    <xf numFmtId="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hidden="1"/>
    </xf>
    <xf numFmtId="0" fontId="1" fillId="0" borderId="0" xfId="0" applyFont="1" applyFill="1" applyBorder="1" applyAlignment="1" applyProtection="1">
      <alignment horizontal="justify" vertical="top"/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shrinkToFit="1"/>
      <protection hidden="1"/>
    </xf>
    <xf numFmtId="0" fontId="33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2" fillId="0" borderId="0" xfId="0" applyFont="1" applyFill="1" applyAlignment="1" applyProtection="1">
      <alignment horizontal="left" shrinkToFit="1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5"/>
  <sheetViews>
    <sheetView showGridLines="0" topLeftCell="A7" zoomScaleNormal="100" workbookViewId="0">
      <selection activeCell="H24" sqref="H24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5.285156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284" t="s">
        <v>92</v>
      </c>
      <c r="B1" s="285"/>
      <c r="C1" s="285"/>
      <c r="D1" s="285"/>
      <c r="E1" s="283"/>
      <c r="F1" s="283"/>
      <c r="G1" s="283"/>
      <c r="H1" s="283"/>
      <c r="I1" s="283"/>
      <c r="J1" s="283"/>
      <c r="K1" s="283"/>
      <c r="L1" s="283"/>
      <c r="N1" s="196" t="s">
        <v>67</v>
      </c>
    </row>
    <row r="2" spans="1:14" ht="20.25" x14ac:dyDescent="0.3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N2" s="196"/>
    </row>
    <row r="3" spans="1:14" ht="14.25" x14ac:dyDescent="0.2">
      <c r="A3" s="11" t="s">
        <v>36</v>
      </c>
      <c r="B3" s="9"/>
      <c r="D3" s="13"/>
    </row>
    <row r="4" spans="1:14" ht="14.25" x14ac:dyDescent="0.2">
      <c r="A4" s="11"/>
      <c r="B4" s="3" t="s">
        <v>70</v>
      </c>
      <c r="D4" s="13"/>
    </row>
    <row r="5" spans="1:14" x14ac:dyDescent="0.2">
      <c r="B5" s="9"/>
    </row>
    <row r="6" spans="1:14" ht="15.75" x14ac:dyDescent="0.25">
      <c r="A6" s="73" t="s">
        <v>76</v>
      </c>
      <c r="B6" s="9"/>
      <c r="H6" s="14"/>
      <c r="I6" s="14"/>
    </row>
    <row r="7" spans="1:14" ht="13.5" thickBot="1" x14ac:dyDescent="0.25">
      <c r="K7" s="83"/>
      <c r="N7" s="21" t="s">
        <v>65</v>
      </c>
    </row>
    <row r="8" spans="1:14" ht="16.5" customHeight="1" thickTop="1" x14ac:dyDescent="0.25">
      <c r="A8" s="15" t="s">
        <v>3</v>
      </c>
      <c r="B8" s="143" t="s">
        <v>57</v>
      </c>
      <c r="C8" s="144" t="s">
        <v>31</v>
      </c>
      <c r="D8" s="145"/>
      <c r="E8" s="213" t="s">
        <v>12</v>
      </c>
      <c r="F8" s="217"/>
      <c r="G8" s="214" t="s">
        <v>13</v>
      </c>
      <c r="H8" s="286" t="s">
        <v>47</v>
      </c>
      <c r="I8" s="287"/>
      <c r="J8" s="287"/>
      <c r="K8" s="287"/>
      <c r="L8" s="288" t="s">
        <v>48</v>
      </c>
      <c r="M8" s="289"/>
      <c r="N8" s="290"/>
    </row>
    <row r="9" spans="1:14" ht="16.5" customHeight="1" x14ac:dyDescent="0.25">
      <c r="A9" s="146"/>
      <c r="B9" s="147"/>
      <c r="C9" s="148"/>
      <c r="D9" s="149"/>
      <c r="E9" s="211" t="s">
        <v>11</v>
      </c>
      <c r="F9" s="218"/>
      <c r="G9" s="212" t="s">
        <v>11</v>
      </c>
      <c r="H9" s="172"/>
      <c r="I9" s="173"/>
      <c r="J9" s="174"/>
      <c r="K9" s="174"/>
      <c r="L9" s="291" t="s">
        <v>49</v>
      </c>
      <c r="M9" s="292"/>
      <c r="N9" s="293"/>
    </row>
    <row r="10" spans="1:14" ht="33.75" customHeight="1" x14ac:dyDescent="0.25">
      <c r="A10" s="146"/>
      <c r="B10" s="147"/>
      <c r="C10" s="148"/>
      <c r="D10" s="149"/>
      <c r="E10" s="150"/>
      <c r="F10" s="219" t="s">
        <v>77</v>
      </c>
      <c r="G10" s="175"/>
      <c r="H10" s="294" t="s">
        <v>50</v>
      </c>
      <c r="I10" s="296" t="s">
        <v>51</v>
      </c>
      <c r="J10" s="298" t="s">
        <v>52</v>
      </c>
      <c r="K10" s="299"/>
      <c r="L10" s="300" t="s">
        <v>53</v>
      </c>
      <c r="M10" s="301"/>
      <c r="N10" s="302" t="s">
        <v>54</v>
      </c>
    </row>
    <row r="11" spans="1:14" ht="16.5" customHeight="1" thickBot="1" x14ac:dyDescent="0.3">
      <c r="A11" s="16"/>
      <c r="B11" s="151"/>
      <c r="C11" s="17" t="s">
        <v>69</v>
      </c>
      <c r="D11" s="18" t="s">
        <v>68</v>
      </c>
      <c r="E11" s="152"/>
      <c r="F11" s="216"/>
      <c r="G11" s="176"/>
      <c r="H11" s="295"/>
      <c r="I11" s="297"/>
      <c r="J11" s="199" t="s">
        <v>32</v>
      </c>
      <c r="K11" s="199" t="s">
        <v>33</v>
      </c>
      <c r="L11" s="198" t="s">
        <v>15</v>
      </c>
      <c r="M11" s="197" t="s">
        <v>64</v>
      </c>
      <c r="N11" s="303"/>
    </row>
    <row r="12" spans="1:14" ht="28.5" customHeight="1" thickTop="1" x14ac:dyDescent="0.2">
      <c r="A12" s="238">
        <v>1601</v>
      </c>
      <c r="B12" s="239" t="s">
        <v>78</v>
      </c>
      <c r="C12" s="240" t="s">
        <v>93</v>
      </c>
      <c r="D12" s="241" t="s">
        <v>94</v>
      </c>
      <c r="E12" s="204">
        <f>'1601'!G16</f>
        <v>47196105.210000001</v>
      </c>
      <c r="F12" s="206">
        <f>'1601'!G17</f>
        <v>0</v>
      </c>
      <c r="G12" s="233">
        <f>'1601'!G18</f>
        <v>48738883.640000001</v>
      </c>
      <c r="H12" s="204">
        <f>'1601'!G21</f>
        <v>1542778.4299999997</v>
      </c>
      <c r="I12" s="205">
        <f>'1601'!G26</f>
        <v>1541152.85</v>
      </c>
      <c r="J12" s="255">
        <f>IF((H12&lt;0),0,(IF((H12-I12)&lt;0,0,(H12-I12))))</f>
        <v>1625.5799999996088</v>
      </c>
      <c r="K12" s="206">
        <f>IF((H12&lt;0),(H12-I12),(IF((H12-I12)&lt;0,(H12-I12),0)))</f>
        <v>0</v>
      </c>
      <c r="L12" s="204">
        <f>'1601'!G30</f>
        <v>0</v>
      </c>
      <c r="M12" s="205">
        <f>'1601'!G31</f>
        <v>1625.58</v>
      </c>
      <c r="N12" s="263">
        <v>0</v>
      </c>
    </row>
    <row r="13" spans="1:14" ht="28.5" customHeight="1" x14ac:dyDescent="0.2">
      <c r="A13" s="242">
        <v>1602</v>
      </c>
      <c r="B13" s="243" t="s">
        <v>80</v>
      </c>
      <c r="C13" s="244" t="s">
        <v>111</v>
      </c>
      <c r="D13" s="245" t="s">
        <v>95</v>
      </c>
      <c r="E13" s="231">
        <f>'1602'!G16</f>
        <v>45322036.520000003</v>
      </c>
      <c r="F13" s="200">
        <f>'1602'!G17</f>
        <v>0</v>
      </c>
      <c r="G13" s="235">
        <f>'1602'!G18</f>
        <v>45985430.719999999</v>
      </c>
      <c r="H13" s="229">
        <f>'1602'!G21</f>
        <v>663394.19999999553</v>
      </c>
      <c r="I13" s="230">
        <f>'1602'!G26</f>
        <v>32888</v>
      </c>
      <c r="J13" s="256">
        <f t="shared" ref="J13:J18" si="0">IF((H13&lt;0),0,(IF((H13-I13)&lt;0,0,(H13-I13))))</f>
        <v>630506.19999999553</v>
      </c>
      <c r="K13" s="257">
        <f t="shared" ref="K13:K18" si="1">IF((H13&lt;0),(H13-I13),(IF((H13-I13)&lt;0,(H13-I13),0)))</f>
        <v>0</v>
      </c>
      <c r="L13" s="229">
        <f>'1602'!G30</f>
        <v>0</v>
      </c>
      <c r="M13" s="258">
        <f>'1602'!G31</f>
        <v>630506.19999999995</v>
      </c>
      <c r="N13" s="264">
        <v>0</v>
      </c>
    </row>
    <row r="14" spans="1:14" ht="25.5" x14ac:dyDescent="0.2">
      <c r="A14" s="246">
        <v>1603</v>
      </c>
      <c r="B14" s="247" t="s">
        <v>82</v>
      </c>
      <c r="C14" s="248" t="s">
        <v>96</v>
      </c>
      <c r="D14" s="249" t="s">
        <v>97</v>
      </c>
      <c r="E14" s="231">
        <f>'1603'!G16</f>
        <v>8060156.6799999997</v>
      </c>
      <c r="F14" s="200">
        <f>'1603'!G17</f>
        <v>0</v>
      </c>
      <c r="G14" s="234">
        <f>'1603'!G18</f>
        <v>8061422.4299999997</v>
      </c>
      <c r="H14" s="231">
        <f>'1603'!G21</f>
        <v>1265.75</v>
      </c>
      <c r="I14" s="232">
        <f>'1603'!G26</f>
        <v>0</v>
      </c>
      <c r="J14" s="259">
        <f t="shared" si="0"/>
        <v>1265.75</v>
      </c>
      <c r="K14" s="200">
        <f t="shared" si="1"/>
        <v>0</v>
      </c>
      <c r="L14" s="231">
        <f>'1603'!G30</f>
        <v>0</v>
      </c>
      <c r="M14" s="260">
        <f>'1603'!G31</f>
        <v>0</v>
      </c>
      <c r="N14" s="265">
        <v>1265.75</v>
      </c>
    </row>
    <row r="15" spans="1:14" ht="42.75" customHeight="1" x14ac:dyDescent="0.2">
      <c r="A15" s="246">
        <v>1604</v>
      </c>
      <c r="B15" s="247" t="s">
        <v>98</v>
      </c>
      <c r="C15" s="248" t="s">
        <v>112</v>
      </c>
      <c r="D15" s="249" t="s">
        <v>99</v>
      </c>
      <c r="E15" s="231">
        <f>'1604'!G16</f>
        <v>16389388.82</v>
      </c>
      <c r="F15" s="200">
        <f>'1604'!G17</f>
        <v>0</v>
      </c>
      <c r="G15" s="234">
        <f>'1604'!G18</f>
        <v>16054430.689999999</v>
      </c>
      <c r="H15" s="231">
        <f>'1604'!G21</f>
        <v>-334958.13000000082</v>
      </c>
      <c r="I15" s="232">
        <f>'1604'!G26</f>
        <v>28674</v>
      </c>
      <c r="J15" s="259">
        <f t="shared" si="0"/>
        <v>0</v>
      </c>
      <c r="K15" s="200">
        <f t="shared" si="1"/>
        <v>-363632.13000000082</v>
      </c>
      <c r="L15" s="231">
        <f>'1604'!G30</f>
        <v>0</v>
      </c>
      <c r="M15" s="260">
        <f>'1604'!G31</f>
        <v>0</v>
      </c>
      <c r="N15" s="265">
        <v>0</v>
      </c>
    </row>
    <row r="16" spans="1:14" ht="28.5" customHeight="1" x14ac:dyDescent="0.2">
      <c r="A16" s="246">
        <v>1606</v>
      </c>
      <c r="B16" s="247" t="s">
        <v>102</v>
      </c>
      <c r="C16" s="248" t="s">
        <v>104</v>
      </c>
      <c r="D16" s="250" t="s">
        <v>103</v>
      </c>
      <c r="E16" s="231">
        <f>'1606'!G16</f>
        <v>28502373.059999999</v>
      </c>
      <c r="F16" s="200">
        <f>'1606'!G17</f>
        <v>0</v>
      </c>
      <c r="G16" s="234">
        <f>'1606'!G18</f>
        <v>28580060.629999999</v>
      </c>
      <c r="H16" s="231">
        <f>'1606'!G21</f>
        <v>77687.570000000298</v>
      </c>
      <c r="I16" s="232">
        <f>'1606'!G26</f>
        <v>76992</v>
      </c>
      <c r="J16" s="259">
        <f t="shared" si="0"/>
        <v>695.57000000029802</v>
      </c>
      <c r="K16" s="200">
        <f t="shared" si="1"/>
        <v>0</v>
      </c>
      <c r="L16" s="231">
        <f>'1606'!G30</f>
        <v>0</v>
      </c>
      <c r="M16" s="260">
        <f>'1606'!G31</f>
        <v>695.57</v>
      </c>
      <c r="N16" s="265">
        <v>0</v>
      </c>
    </row>
    <row r="17" spans="1:14" ht="28.5" customHeight="1" x14ac:dyDescent="0.2">
      <c r="A17" s="246">
        <v>1607</v>
      </c>
      <c r="B17" s="247" t="s">
        <v>84</v>
      </c>
      <c r="C17" s="248" t="s">
        <v>105</v>
      </c>
      <c r="D17" s="249" t="s">
        <v>106</v>
      </c>
      <c r="E17" s="231">
        <f>'1607'!G16</f>
        <v>25398803.229999997</v>
      </c>
      <c r="F17" s="200">
        <f>'1607'!G17</f>
        <v>0</v>
      </c>
      <c r="G17" s="234">
        <f>'1607'!G18</f>
        <v>25825739.84</v>
      </c>
      <c r="H17" s="231">
        <f>'1607'!G21</f>
        <v>426936.61000000313</v>
      </c>
      <c r="I17" s="232">
        <f>'1607'!G26</f>
        <v>9732.84</v>
      </c>
      <c r="J17" s="259">
        <f t="shared" si="0"/>
        <v>417203.7700000031</v>
      </c>
      <c r="K17" s="200">
        <f t="shared" si="1"/>
        <v>0</v>
      </c>
      <c r="L17" s="231">
        <f>'1607'!G30</f>
        <v>15000</v>
      </c>
      <c r="M17" s="260">
        <f>'1607'!G31</f>
        <v>402203.77</v>
      </c>
      <c r="N17" s="265">
        <v>0</v>
      </c>
    </row>
    <row r="18" spans="1:14" ht="30" customHeight="1" thickBot="1" x14ac:dyDescent="0.25">
      <c r="A18" s="251">
        <v>1608</v>
      </c>
      <c r="B18" s="252" t="s">
        <v>86</v>
      </c>
      <c r="C18" s="253" t="s">
        <v>107</v>
      </c>
      <c r="D18" s="254" t="s">
        <v>108</v>
      </c>
      <c r="E18" s="231">
        <f>'1608'!G16</f>
        <v>40090838.189999998</v>
      </c>
      <c r="F18" s="200">
        <f>'1608'!G17</f>
        <v>44840</v>
      </c>
      <c r="G18" s="232">
        <f>'1608'!G18</f>
        <v>40298475.439999998</v>
      </c>
      <c r="H18" s="157">
        <f>'1608'!G21</f>
        <v>207637.25</v>
      </c>
      <c r="I18" s="170">
        <f>'1608'!G26</f>
        <v>0</v>
      </c>
      <c r="J18" s="259">
        <f t="shared" si="0"/>
        <v>207637.25</v>
      </c>
      <c r="K18" s="200">
        <f t="shared" si="1"/>
        <v>0</v>
      </c>
      <c r="L18" s="261">
        <f>'1608'!G30</f>
        <v>60000</v>
      </c>
      <c r="M18" s="262">
        <f>'1608'!G31</f>
        <v>120591.73</v>
      </c>
      <c r="N18" s="266">
        <v>27045.52</v>
      </c>
    </row>
    <row r="19" spans="1:14" ht="15.75" thickTop="1" x14ac:dyDescent="0.25">
      <c r="A19" s="194" t="s">
        <v>55</v>
      </c>
      <c r="B19" s="195"/>
      <c r="C19" s="153"/>
      <c r="D19" s="153"/>
      <c r="E19" s="165">
        <f t="shared" ref="E19:N19" si="2">SUM(E12:E18)</f>
        <v>210959701.70999998</v>
      </c>
      <c r="F19" s="167">
        <f>SUM(F12:F18)</f>
        <v>44840</v>
      </c>
      <c r="G19" s="166">
        <f t="shared" si="2"/>
        <v>213544443.38999999</v>
      </c>
      <c r="H19" s="154">
        <f t="shared" si="2"/>
        <v>2584741.6799999978</v>
      </c>
      <c r="I19" s="169">
        <f t="shared" si="2"/>
        <v>1689439.6900000002</v>
      </c>
      <c r="J19" s="188">
        <f t="shared" si="2"/>
        <v>1258934.1199999985</v>
      </c>
      <c r="K19" s="167">
        <f t="shared" si="2"/>
        <v>-363632.13000000082</v>
      </c>
      <c r="L19" s="165">
        <f t="shared" si="2"/>
        <v>75000</v>
      </c>
      <c r="M19" s="191">
        <f t="shared" si="2"/>
        <v>1155622.8499999999</v>
      </c>
      <c r="N19" s="192">
        <f t="shared" si="2"/>
        <v>28311.27</v>
      </c>
    </row>
    <row r="20" spans="1:14" ht="15.75" customHeight="1" thickBot="1" x14ac:dyDescent="0.25">
      <c r="A20" s="155"/>
      <c r="B20" s="156"/>
      <c r="C20" s="19"/>
      <c r="D20" s="19"/>
      <c r="E20" s="157"/>
      <c r="F20" s="76"/>
      <c r="G20" s="75"/>
      <c r="H20" s="74"/>
      <c r="I20" s="75"/>
      <c r="J20" s="189" t="s">
        <v>34</v>
      </c>
      <c r="K20" s="168">
        <f>J19+K19</f>
        <v>895301.98999999766</v>
      </c>
      <c r="L20" s="193" t="s">
        <v>56</v>
      </c>
      <c r="M20" s="190"/>
      <c r="N20" s="158">
        <f>L19+M19+N19</f>
        <v>1258934.1199999999</v>
      </c>
    </row>
    <row r="21" spans="1:14" ht="15" thickTop="1" x14ac:dyDescent="0.2">
      <c r="A21" s="160" t="s">
        <v>109</v>
      </c>
      <c r="B21" s="160"/>
      <c r="C21" s="160"/>
      <c r="D21" s="160"/>
      <c r="E21" s="161"/>
      <c r="F21" s="161"/>
      <c r="G21" s="162"/>
      <c r="H21" s="162"/>
      <c r="I21" s="162"/>
      <c r="J21" s="162"/>
      <c r="K21" s="3"/>
      <c r="L21" s="20"/>
      <c r="N21" s="159"/>
    </row>
    <row r="22" spans="1:14" ht="14.25" customHeight="1" x14ac:dyDescent="0.2">
      <c r="A22" s="160"/>
      <c r="B22" s="171"/>
      <c r="C22" s="171" t="s">
        <v>110</v>
      </c>
      <c r="D22" s="171"/>
      <c r="E22" s="171"/>
      <c r="F22" s="171"/>
      <c r="G22" s="171"/>
      <c r="H22" s="275">
        <f>SUM(H12:H14,H16:H18)</f>
        <v>2919699.8099999987</v>
      </c>
      <c r="I22" s="171" t="s">
        <v>66</v>
      </c>
      <c r="J22" s="162"/>
      <c r="K22" s="3"/>
      <c r="L22" s="20"/>
    </row>
    <row r="23" spans="1:14" ht="14.25" customHeight="1" x14ac:dyDescent="0.2">
      <c r="A23" s="160"/>
      <c r="B23" s="171"/>
      <c r="C23" s="12" t="s">
        <v>126</v>
      </c>
      <c r="D23" s="180"/>
      <c r="E23" s="181"/>
      <c r="F23" s="181"/>
      <c r="G23" s="181"/>
      <c r="H23" s="275">
        <f>SUMIF(H12:H18,"&lt;0")</f>
        <v>-334958.13000000082</v>
      </c>
      <c r="I23" s="171" t="s">
        <v>66</v>
      </c>
      <c r="J23" s="162"/>
      <c r="K23" s="3"/>
      <c r="L23" s="20"/>
    </row>
    <row r="24" spans="1:14" ht="14.25" customHeight="1" x14ac:dyDescent="0.2">
      <c r="A24" s="160"/>
      <c r="B24" s="171"/>
      <c r="C24" s="20" t="s">
        <v>127</v>
      </c>
      <c r="D24" s="180"/>
      <c r="E24" s="181"/>
      <c r="F24" s="181"/>
      <c r="G24" s="181"/>
      <c r="H24" s="279"/>
      <c r="I24" s="171"/>
      <c r="J24" s="162"/>
      <c r="K24" s="3"/>
      <c r="L24" s="277"/>
    </row>
    <row r="25" spans="1:14" ht="14.25" x14ac:dyDescent="0.2">
      <c r="A25" s="160"/>
      <c r="B25" s="171"/>
      <c r="C25" s="171"/>
      <c r="D25" s="171"/>
      <c r="E25" s="171"/>
      <c r="F25" s="171"/>
      <c r="G25" s="171"/>
      <c r="H25" s="276"/>
      <c r="I25" s="171"/>
      <c r="J25" s="162"/>
      <c r="K25" s="3"/>
      <c r="L25" s="277"/>
    </row>
    <row r="26" spans="1:14" ht="14.25" x14ac:dyDescent="0.2">
      <c r="A26" s="160" t="s">
        <v>58</v>
      </c>
      <c r="B26" s="171"/>
      <c r="C26" s="171"/>
      <c r="D26" s="171"/>
      <c r="E26" s="171"/>
      <c r="F26" s="171"/>
      <c r="G26" s="171"/>
      <c r="H26" s="276"/>
      <c r="I26" s="171"/>
      <c r="J26" s="162"/>
      <c r="K26" s="3"/>
      <c r="L26" s="277"/>
    </row>
    <row r="27" spans="1:14" ht="14.25" x14ac:dyDescent="0.2">
      <c r="A27" s="162"/>
      <c r="B27" s="162"/>
      <c r="C27" s="20" t="s">
        <v>110</v>
      </c>
      <c r="D27" s="163"/>
      <c r="E27" s="162"/>
      <c r="F27" s="162"/>
      <c r="G27" s="162"/>
      <c r="H27" s="275">
        <f>SUMIF(J12:J18,"&gt;0")</f>
        <v>1258934.1199999985</v>
      </c>
      <c r="I27" s="278" t="s">
        <v>66</v>
      </c>
      <c r="J27" s="162"/>
      <c r="L27" s="159"/>
    </row>
    <row r="28" spans="1:14" s="9" customFormat="1" ht="14.25" x14ac:dyDescent="0.2">
      <c r="A28" s="162"/>
      <c r="B28" s="162"/>
      <c r="C28" s="3" t="s">
        <v>126</v>
      </c>
      <c r="D28" s="3"/>
      <c r="E28" s="3"/>
      <c r="F28" s="3"/>
      <c r="G28" s="3"/>
      <c r="H28" s="275">
        <f>SUMIF(K12:K18,"&lt;0")</f>
        <v>-363632.13000000082</v>
      </c>
      <c r="I28" s="278" t="s">
        <v>66</v>
      </c>
      <c r="J28" s="162"/>
      <c r="L28" s="10"/>
      <c r="M28" s="10"/>
      <c r="N28" s="10"/>
    </row>
    <row r="29" spans="1:14" x14ac:dyDescent="0.2">
      <c r="C29" s="20" t="s">
        <v>127</v>
      </c>
      <c r="D29" s="182"/>
      <c r="E29" s="3"/>
      <c r="F29" s="3"/>
      <c r="G29" s="3"/>
    </row>
    <row r="30" spans="1:14" s="9" customFormat="1" ht="15" x14ac:dyDescent="0.2">
      <c r="A30" s="164"/>
      <c r="B30" s="164"/>
      <c r="C30" s="12"/>
      <c r="D30" s="12"/>
      <c r="L30" s="10"/>
      <c r="M30" s="10"/>
      <c r="N30" s="10"/>
    </row>
    <row r="31" spans="1:14" s="9" customFormat="1" ht="15.75" x14ac:dyDescent="0.25">
      <c r="A31" s="280"/>
      <c r="B31" s="281"/>
      <c r="C31" s="12"/>
      <c r="D31" s="12"/>
      <c r="L31" s="10"/>
      <c r="M31" s="10"/>
      <c r="N31" s="10"/>
    </row>
    <row r="32" spans="1:14" s="9" customFormat="1" ht="35.25" customHeight="1" x14ac:dyDescent="0.2">
      <c r="A32" s="282"/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</row>
    <row r="33" spans="1:14" s="9" customFormat="1" ht="27" customHeight="1" x14ac:dyDescent="0.2">
      <c r="A33" s="283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</row>
    <row r="34" spans="1:14" s="12" customFormat="1" ht="15" x14ac:dyDescent="0.2">
      <c r="A34" s="164"/>
      <c r="B34" s="164"/>
      <c r="E34" s="9"/>
      <c r="F34" s="9"/>
      <c r="G34" s="9"/>
      <c r="H34" s="9"/>
      <c r="I34" s="9"/>
      <c r="J34" s="9"/>
      <c r="K34" s="9"/>
      <c r="L34" s="10"/>
      <c r="M34" s="10"/>
      <c r="N34" s="10"/>
    </row>
    <row r="35" spans="1:14" s="12" customFormat="1" ht="15" x14ac:dyDescent="0.2">
      <c r="A35" s="164"/>
      <c r="B35" s="164"/>
      <c r="E35" s="9"/>
      <c r="F35" s="9"/>
      <c r="G35" s="9"/>
      <c r="H35" s="9"/>
      <c r="I35" s="9"/>
      <c r="J35" s="9"/>
      <c r="K35" s="9"/>
      <c r="L35" s="10"/>
      <c r="M35" s="10"/>
      <c r="N35" s="10"/>
    </row>
    <row r="36" spans="1:14" s="12" customFormat="1" ht="15" x14ac:dyDescent="0.2">
      <c r="A36" s="164"/>
      <c r="B36" s="164"/>
      <c r="E36" s="9"/>
      <c r="F36" s="9"/>
      <c r="G36" s="9"/>
      <c r="H36" s="9"/>
      <c r="I36" s="9"/>
      <c r="J36" s="9"/>
      <c r="K36" s="9"/>
      <c r="L36" s="10"/>
      <c r="M36" s="10"/>
      <c r="N36" s="10"/>
    </row>
    <row r="37" spans="1:14" s="12" customFormat="1" ht="15" x14ac:dyDescent="0.2">
      <c r="A37" s="164"/>
      <c r="B37" s="164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64"/>
      <c r="B38" s="164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64"/>
      <c r="B39" s="164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64"/>
      <c r="B40" s="164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64"/>
      <c r="B41" s="164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64"/>
      <c r="B42" s="164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64"/>
      <c r="B43" s="164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64"/>
      <c r="B44" s="164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64"/>
      <c r="B45" s="164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64"/>
      <c r="B46" s="164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64"/>
      <c r="B47" s="164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64"/>
      <c r="B48" s="164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64"/>
      <c r="B49" s="164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64"/>
      <c r="B50" s="164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4"/>
      <c r="B51" s="164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4"/>
      <c r="B52" s="164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4"/>
      <c r="B53" s="164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4"/>
      <c r="B54" s="164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4"/>
      <c r="B55" s="164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4"/>
      <c r="B56" s="164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4"/>
      <c r="B57" s="164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4"/>
      <c r="B58" s="164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4"/>
      <c r="B59" s="164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4"/>
      <c r="B60" s="164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4"/>
      <c r="B61" s="164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4"/>
      <c r="B62" s="164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4"/>
      <c r="B63" s="164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4"/>
      <c r="B64" s="164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4"/>
      <c r="B65" s="164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4"/>
      <c r="B66" s="164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4"/>
      <c r="B67" s="164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4"/>
      <c r="B68" s="164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4"/>
      <c r="B69" s="164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4"/>
      <c r="B70" s="164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4"/>
      <c r="B71" s="164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4"/>
      <c r="B72" s="164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4"/>
      <c r="B73" s="164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4"/>
      <c r="B74" s="164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4"/>
      <c r="B75" s="164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4"/>
      <c r="B76" s="164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4"/>
      <c r="B77" s="164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4"/>
      <c r="B78" s="164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4"/>
      <c r="B79" s="164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4"/>
      <c r="B80" s="164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4"/>
      <c r="B81" s="164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4"/>
      <c r="B82" s="164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4"/>
      <c r="B83" s="164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4"/>
      <c r="B84" s="164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4"/>
      <c r="B85" s="164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4"/>
      <c r="B86" s="164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4"/>
      <c r="B87" s="164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4"/>
      <c r="B88" s="164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4"/>
      <c r="B89" s="164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4"/>
      <c r="B90" s="164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4"/>
      <c r="B91" s="164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4"/>
      <c r="B92" s="164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4"/>
      <c r="B93" s="164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4"/>
      <c r="B94" s="164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4"/>
      <c r="B95" s="164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4"/>
      <c r="B96" s="164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4"/>
      <c r="B97" s="164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4"/>
      <c r="B98" s="164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4"/>
      <c r="B99" s="164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4"/>
      <c r="B100" s="164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4"/>
      <c r="B101" s="164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4"/>
      <c r="B102" s="164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4"/>
      <c r="B103" s="164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4"/>
      <c r="B104" s="164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4"/>
      <c r="B105" s="164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4"/>
      <c r="B106" s="164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4"/>
      <c r="B107" s="164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4"/>
      <c r="B108" s="164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4"/>
      <c r="B109" s="164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4"/>
      <c r="B110" s="164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4"/>
      <c r="B111" s="164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4"/>
      <c r="B112" s="164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4"/>
      <c r="B113" s="164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4"/>
      <c r="B114" s="164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4"/>
      <c r="B115" s="164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4"/>
      <c r="B116" s="164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4"/>
      <c r="B117" s="164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4"/>
      <c r="B118" s="164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4"/>
      <c r="B119" s="164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4"/>
      <c r="B120" s="164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4"/>
      <c r="B121" s="164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4"/>
      <c r="B122" s="164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4"/>
      <c r="B123" s="164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4"/>
      <c r="B124" s="164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4"/>
      <c r="B125" s="164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4"/>
      <c r="B126" s="164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4"/>
      <c r="B127" s="164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4"/>
      <c r="B128" s="164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4"/>
      <c r="B129" s="164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4"/>
      <c r="B130" s="164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4"/>
      <c r="B131" s="164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4"/>
      <c r="B132" s="164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4"/>
      <c r="B133" s="164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4"/>
      <c r="B134" s="164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4"/>
      <c r="B135" s="164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4"/>
      <c r="B136" s="164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4"/>
      <c r="B137" s="164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4"/>
      <c r="B138" s="164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4"/>
      <c r="B139" s="164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4"/>
      <c r="B140" s="164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4"/>
      <c r="B141" s="164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4"/>
      <c r="B142" s="164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4"/>
      <c r="B143" s="164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4"/>
      <c r="B144" s="164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4"/>
      <c r="B145" s="164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4"/>
      <c r="B146" s="164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4"/>
      <c r="B147" s="164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4"/>
      <c r="B148" s="164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4"/>
      <c r="B149" s="164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4"/>
      <c r="B150" s="164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4"/>
      <c r="B151" s="164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4"/>
      <c r="B152" s="164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4"/>
      <c r="B153" s="164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4"/>
      <c r="B154" s="164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4"/>
      <c r="B155" s="164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4"/>
      <c r="B156" s="164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4"/>
      <c r="B157" s="164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4"/>
      <c r="B158" s="164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4"/>
      <c r="B159" s="164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4"/>
      <c r="B160" s="164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4"/>
      <c r="B161" s="164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4"/>
      <c r="B162" s="164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4"/>
      <c r="B163" s="164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4"/>
      <c r="B164" s="164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4"/>
      <c r="B165" s="164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4"/>
      <c r="B166" s="164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4"/>
      <c r="B167" s="164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4"/>
      <c r="B168" s="164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4"/>
      <c r="B169" s="164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4"/>
      <c r="B170" s="164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4"/>
      <c r="B171" s="164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4"/>
      <c r="B172" s="164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4"/>
      <c r="B173" s="164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4"/>
      <c r="B174" s="164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4"/>
      <c r="B175" s="164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4"/>
      <c r="B176" s="164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4"/>
      <c r="B177" s="164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4"/>
      <c r="B178" s="164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4"/>
      <c r="B179" s="164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4"/>
      <c r="B180" s="164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4"/>
      <c r="B181" s="164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4"/>
      <c r="B182" s="164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4"/>
      <c r="B183" s="164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4"/>
      <c r="B184" s="164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4"/>
      <c r="B185" s="164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4"/>
      <c r="B186" s="164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4"/>
      <c r="B187" s="164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4"/>
      <c r="B188" s="164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4"/>
      <c r="B189" s="164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4"/>
      <c r="B190" s="164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4"/>
      <c r="B191" s="164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4"/>
      <c r="B192" s="164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4"/>
      <c r="B193" s="164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4"/>
      <c r="B194" s="164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4"/>
      <c r="B195" s="164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4"/>
      <c r="B196" s="164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4"/>
      <c r="B197" s="164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4"/>
      <c r="B198" s="164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4"/>
      <c r="B199" s="164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4"/>
      <c r="B200" s="164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4"/>
      <c r="B201" s="164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4"/>
      <c r="B202" s="164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4"/>
      <c r="B203" s="164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4"/>
      <c r="B204" s="164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4"/>
      <c r="B205" s="164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4"/>
      <c r="B206" s="164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4"/>
      <c r="B207" s="164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4"/>
      <c r="B208" s="164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4"/>
      <c r="B209" s="164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4"/>
      <c r="B210" s="164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4"/>
      <c r="B211" s="164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4"/>
      <c r="B212" s="164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4"/>
      <c r="B213" s="164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4"/>
      <c r="B214" s="164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4"/>
      <c r="B215" s="164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4"/>
      <c r="B216" s="164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4"/>
      <c r="B217" s="164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4"/>
      <c r="B218" s="164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4"/>
      <c r="B219" s="164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4"/>
      <c r="B220" s="164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4"/>
      <c r="B221" s="164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4"/>
      <c r="B222" s="164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4"/>
      <c r="B223" s="164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4"/>
      <c r="B224" s="164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4"/>
      <c r="B225" s="164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4"/>
      <c r="B226" s="164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4"/>
      <c r="B227" s="164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4"/>
      <c r="B228" s="164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4"/>
      <c r="B229" s="164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4"/>
      <c r="B230" s="164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4"/>
      <c r="B231" s="164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4"/>
      <c r="B232" s="164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4"/>
      <c r="B233" s="164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4"/>
      <c r="B234" s="164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4"/>
      <c r="B235" s="164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4"/>
      <c r="B236" s="164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4"/>
      <c r="B237" s="164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4"/>
      <c r="B238" s="164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4"/>
      <c r="B239" s="164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4"/>
      <c r="B240" s="164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4"/>
      <c r="B241" s="164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4"/>
      <c r="B242" s="164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4"/>
      <c r="B243" s="164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4"/>
      <c r="B244" s="164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4"/>
      <c r="B245" s="164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4"/>
      <c r="B246" s="164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4"/>
      <c r="B247" s="164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4"/>
      <c r="B248" s="164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4"/>
      <c r="B249" s="164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4"/>
      <c r="B250" s="164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4"/>
      <c r="B251" s="164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4"/>
      <c r="B252" s="164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4"/>
      <c r="B253" s="164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4"/>
      <c r="B254" s="164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4"/>
      <c r="B255" s="164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4"/>
      <c r="B256" s="164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4"/>
      <c r="B257" s="164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4"/>
      <c r="B258" s="164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4"/>
      <c r="B259" s="164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4"/>
      <c r="B260" s="164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4"/>
      <c r="B261" s="164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4"/>
      <c r="B262" s="164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4"/>
      <c r="B263" s="164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4"/>
      <c r="B264" s="164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4"/>
      <c r="B265" s="164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4"/>
      <c r="B266" s="164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4"/>
      <c r="B267" s="164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4"/>
      <c r="B268" s="164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4"/>
      <c r="B269" s="164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4"/>
      <c r="B270" s="164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4"/>
      <c r="B271" s="164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4"/>
      <c r="B272" s="164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4"/>
      <c r="B273" s="164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4"/>
      <c r="B274" s="164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4"/>
      <c r="B275" s="164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4"/>
      <c r="B276" s="164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4"/>
      <c r="B277" s="164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4"/>
      <c r="B278" s="164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4"/>
      <c r="B279" s="164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4"/>
      <c r="B280" s="164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4"/>
      <c r="B281" s="164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4"/>
      <c r="B282" s="164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4"/>
      <c r="B283" s="164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4"/>
      <c r="B284" s="164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4"/>
      <c r="B285" s="164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4"/>
      <c r="B286" s="164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4"/>
      <c r="B287" s="164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4"/>
      <c r="B288" s="164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4"/>
      <c r="B289" s="164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4"/>
      <c r="B290" s="164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4"/>
      <c r="B291" s="164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4"/>
      <c r="B292" s="164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4"/>
      <c r="B293" s="164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4"/>
      <c r="B294" s="164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4"/>
      <c r="B295" s="164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4"/>
      <c r="B296" s="164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4"/>
      <c r="B297" s="164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4"/>
      <c r="B298" s="164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4"/>
      <c r="B299" s="164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4"/>
      <c r="B300" s="164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4"/>
      <c r="B301" s="164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4"/>
      <c r="B302" s="164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4"/>
      <c r="B303" s="164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4"/>
      <c r="B304" s="164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4"/>
      <c r="B305" s="164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4"/>
      <c r="B306" s="164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4"/>
      <c r="B307" s="164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4"/>
      <c r="B308" s="164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4"/>
      <c r="B309" s="164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4"/>
      <c r="B310" s="164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4"/>
      <c r="B311" s="164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4"/>
      <c r="B312" s="164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4"/>
      <c r="B313" s="164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4"/>
      <c r="B314" s="164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4"/>
      <c r="B315" s="164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4"/>
      <c r="B316" s="164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4"/>
      <c r="B317" s="164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4"/>
      <c r="B318" s="164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4"/>
      <c r="B319" s="164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4"/>
      <c r="B320" s="164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4"/>
      <c r="B321" s="164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4"/>
      <c r="B322" s="164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4"/>
      <c r="B323" s="164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4"/>
      <c r="B324" s="164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4"/>
      <c r="B325" s="164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4"/>
      <c r="B326" s="164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4"/>
      <c r="B327" s="164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4"/>
      <c r="B328" s="164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4"/>
      <c r="B329" s="164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4"/>
      <c r="B330" s="164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4"/>
      <c r="B331" s="164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4"/>
      <c r="B332" s="164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4"/>
      <c r="B333" s="164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4"/>
      <c r="B334" s="164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4"/>
      <c r="B335" s="164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4"/>
      <c r="B336" s="164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4"/>
      <c r="B337" s="164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4"/>
      <c r="B338" s="164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4"/>
      <c r="B339" s="164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4"/>
      <c r="B340" s="164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4"/>
      <c r="B341" s="164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4"/>
      <c r="B342" s="164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4"/>
      <c r="B343" s="164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4"/>
      <c r="B344" s="164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4"/>
      <c r="B345" s="164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4"/>
      <c r="B346" s="164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4"/>
      <c r="B347" s="164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4"/>
      <c r="B348" s="164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4"/>
      <c r="B349" s="164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4"/>
      <c r="B350" s="164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4"/>
      <c r="B351" s="164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4"/>
      <c r="B352" s="164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4"/>
      <c r="B353" s="164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4"/>
      <c r="B354" s="164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4"/>
      <c r="B355" s="164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4"/>
      <c r="B356" s="164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4"/>
      <c r="B357" s="164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4"/>
      <c r="B358" s="164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4"/>
      <c r="B359" s="164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4"/>
      <c r="B360" s="164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4"/>
      <c r="B361" s="164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4"/>
      <c r="B362" s="164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4"/>
      <c r="B363" s="164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4"/>
      <c r="B364" s="164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4"/>
      <c r="B365" s="164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4"/>
      <c r="B366" s="164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4"/>
      <c r="B367" s="164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4"/>
      <c r="B368" s="164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4"/>
      <c r="B369" s="164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4"/>
      <c r="B370" s="164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4"/>
      <c r="B371" s="164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4"/>
      <c r="B372" s="164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4"/>
      <c r="B373" s="164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4"/>
      <c r="B374" s="164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4"/>
      <c r="B375" s="164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4"/>
      <c r="B376" s="164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4"/>
      <c r="B377" s="164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4"/>
      <c r="B378" s="164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4"/>
      <c r="B379" s="164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4"/>
      <c r="B380" s="164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4"/>
      <c r="B381" s="164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4"/>
      <c r="B382" s="164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4"/>
      <c r="B383" s="164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4"/>
      <c r="B384" s="164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4"/>
      <c r="B385" s="164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4"/>
      <c r="B386" s="164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4"/>
      <c r="B387" s="164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4"/>
      <c r="B388" s="164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4"/>
      <c r="B389" s="164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4"/>
      <c r="B390" s="164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4"/>
      <c r="B391" s="164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4"/>
      <c r="B392" s="164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4"/>
      <c r="B393" s="164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4"/>
      <c r="B394" s="164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4"/>
      <c r="B395" s="164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4"/>
      <c r="B396" s="164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4"/>
      <c r="B397" s="164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4"/>
      <c r="B398" s="164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4"/>
      <c r="B399" s="164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4"/>
      <c r="B400" s="164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4"/>
      <c r="B401" s="164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4"/>
      <c r="B402" s="164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4"/>
      <c r="B403" s="164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4"/>
      <c r="B404" s="164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4"/>
      <c r="B405" s="164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4"/>
      <c r="B406" s="164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4"/>
      <c r="B407" s="164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4"/>
      <c r="B408" s="164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4"/>
      <c r="B409" s="164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4"/>
      <c r="B410" s="164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4"/>
      <c r="B411" s="164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4"/>
      <c r="B412" s="164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4"/>
      <c r="B413" s="164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4"/>
      <c r="B414" s="164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4"/>
      <c r="B415" s="164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4"/>
      <c r="B416" s="164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4"/>
      <c r="B417" s="164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4"/>
      <c r="B418" s="164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4"/>
      <c r="B419" s="164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4"/>
      <c r="B420" s="164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4"/>
      <c r="B421" s="164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4"/>
      <c r="B422" s="164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4"/>
      <c r="B423" s="164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4"/>
      <c r="B424" s="164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4"/>
      <c r="B425" s="164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4"/>
      <c r="B426" s="164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4"/>
      <c r="B427" s="164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4"/>
      <c r="B428" s="164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4"/>
      <c r="B429" s="164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4"/>
      <c r="B430" s="164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4"/>
      <c r="B431" s="164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4"/>
      <c r="B432" s="164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4"/>
      <c r="B433" s="164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4"/>
      <c r="B434" s="164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4"/>
      <c r="B435" s="164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4"/>
      <c r="B436" s="164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4"/>
      <c r="B437" s="164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4"/>
      <c r="B438" s="164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4"/>
      <c r="B439" s="164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4"/>
      <c r="B440" s="164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4"/>
      <c r="B441" s="164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4"/>
      <c r="B442" s="164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4"/>
      <c r="B443" s="164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4"/>
      <c r="B444" s="164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4"/>
      <c r="B445" s="164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4"/>
      <c r="B446" s="164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4"/>
      <c r="B447" s="164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4"/>
      <c r="B448" s="164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4"/>
      <c r="B449" s="164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4"/>
      <c r="B450" s="164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4"/>
      <c r="B451" s="164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4"/>
      <c r="B452" s="164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4"/>
      <c r="B453" s="164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4"/>
      <c r="B454" s="164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4"/>
      <c r="B455" s="164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4"/>
      <c r="B456" s="164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4"/>
      <c r="B457" s="164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4"/>
      <c r="B458" s="164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4"/>
      <c r="B459" s="164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4"/>
      <c r="B460" s="164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4"/>
      <c r="B461" s="164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4"/>
      <c r="B462" s="164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4"/>
      <c r="B463" s="164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4"/>
      <c r="B464" s="164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4"/>
      <c r="B465" s="164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4"/>
      <c r="B466" s="164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4"/>
      <c r="B467" s="164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4"/>
      <c r="B468" s="164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4"/>
      <c r="B469" s="164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4"/>
      <c r="B470" s="164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4"/>
      <c r="B471" s="164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4"/>
      <c r="B472" s="164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4"/>
      <c r="B473" s="164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4"/>
      <c r="B474" s="164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4"/>
      <c r="B475" s="164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4"/>
      <c r="B476" s="164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4"/>
      <c r="B477" s="164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4"/>
      <c r="B478" s="164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4"/>
      <c r="B479" s="164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4"/>
      <c r="B480" s="164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4"/>
      <c r="B481" s="164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4"/>
      <c r="B482" s="164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4"/>
      <c r="B483" s="164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4"/>
      <c r="B484" s="164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4"/>
      <c r="B485" s="164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4"/>
      <c r="B486" s="164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4"/>
      <c r="B487" s="164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4"/>
      <c r="B488" s="164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4"/>
      <c r="B489" s="164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4"/>
      <c r="B490" s="164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4"/>
      <c r="B491" s="164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4"/>
      <c r="B492" s="164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4"/>
      <c r="B493" s="164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4"/>
      <c r="B494" s="164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4"/>
      <c r="B495" s="164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4"/>
      <c r="B496" s="164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4"/>
      <c r="B497" s="164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4"/>
      <c r="B498" s="164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4"/>
      <c r="B499" s="164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4"/>
      <c r="B500" s="164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4"/>
      <c r="B501" s="164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4"/>
      <c r="B502" s="164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4"/>
      <c r="B503" s="164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4"/>
      <c r="B504" s="164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4"/>
      <c r="B505" s="164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4"/>
      <c r="B506" s="164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4"/>
      <c r="B507" s="164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4"/>
      <c r="B508" s="164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4"/>
      <c r="B509" s="164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4"/>
      <c r="B510" s="164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4"/>
      <c r="B511" s="164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4"/>
      <c r="B512" s="164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4"/>
      <c r="B513" s="164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4"/>
      <c r="B514" s="164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4"/>
      <c r="B515" s="164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4"/>
      <c r="B516" s="164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4"/>
      <c r="B517" s="164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4"/>
      <c r="B518" s="164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4"/>
      <c r="B519" s="164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4"/>
      <c r="B520" s="164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4"/>
      <c r="B521" s="164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4"/>
      <c r="B522" s="164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4"/>
      <c r="B523" s="164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4"/>
      <c r="B524" s="164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4"/>
      <c r="B525" s="164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4"/>
      <c r="B526" s="164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4"/>
      <c r="B527" s="164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4"/>
      <c r="B528" s="164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4"/>
      <c r="B529" s="164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4"/>
      <c r="B530" s="164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4"/>
      <c r="B531" s="164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4"/>
      <c r="B532" s="164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4"/>
      <c r="B533" s="164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4"/>
      <c r="B534" s="164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4"/>
      <c r="B535" s="164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4"/>
      <c r="B536" s="164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4"/>
      <c r="B537" s="164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4"/>
      <c r="B538" s="164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4"/>
      <c r="B539" s="164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4"/>
      <c r="B540" s="164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4"/>
      <c r="B541" s="164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4"/>
      <c r="B542" s="164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4"/>
      <c r="B543" s="164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4"/>
      <c r="B544" s="164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4"/>
      <c r="B545" s="164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4"/>
      <c r="B546" s="164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4"/>
      <c r="B547" s="164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4"/>
      <c r="B548" s="164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4"/>
      <c r="B549" s="164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4"/>
      <c r="B550" s="164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4"/>
      <c r="B551" s="164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4"/>
      <c r="B552" s="164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4"/>
      <c r="B553" s="164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4"/>
      <c r="B554" s="164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4"/>
      <c r="B555" s="164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4"/>
      <c r="B556" s="164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4"/>
      <c r="B557" s="164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4"/>
      <c r="B558" s="164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4"/>
      <c r="B559" s="164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4"/>
      <c r="B560" s="164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4"/>
      <c r="B561" s="164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4"/>
      <c r="B562" s="164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4"/>
      <c r="B563" s="164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4"/>
      <c r="B564" s="164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4"/>
      <c r="B565" s="164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4"/>
      <c r="B566" s="164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4"/>
      <c r="B567" s="164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4"/>
      <c r="B568" s="164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4"/>
      <c r="B569" s="164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4"/>
      <c r="B570" s="164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4"/>
      <c r="B571" s="164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4"/>
      <c r="B572" s="164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4"/>
      <c r="B573" s="164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4"/>
      <c r="B574" s="164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4"/>
      <c r="B575" s="164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4"/>
      <c r="B576" s="164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4"/>
      <c r="B577" s="164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4"/>
      <c r="B578" s="164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4"/>
      <c r="B579" s="164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4"/>
      <c r="B580" s="164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4"/>
      <c r="B581" s="164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4"/>
      <c r="B582" s="164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4"/>
      <c r="B583" s="164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4"/>
      <c r="B584" s="164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4"/>
      <c r="B585" s="164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4"/>
      <c r="B586" s="164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4"/>
      <c r="B587" s="164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4"/>
      <c r="B588" s="164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4"/>
      <c r="B589" s="164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4"/>
      <c r="B590" s="164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4"/>
      <c r="B591" s="164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4"/>
      <c r="B592" s="164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4"/>
      <c r="B593" s="164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4"/>
      <c r="B594" s="164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4"/>
      <c r="B595" s="164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4"/>
      <c r="B596" s="164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4"/>
      <c r="B597" s="164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4"/>
      <c r="B598" s="164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4"/>
      <c r="B599" s="164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4"/>
      <c r="B600" s="164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4"/>
      <c r="B601" s="164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4"/>
      <c r="B602" s="164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4"/>
      <c r="B603" s="164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4"/>
      <c r="B604" s="164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4"/>
      <c r="B605" s="164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4"/>
      <c r="B606" s="164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4"/>
      <c r="B607" s="164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4"/>
      <c r="B608" s="164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4"/>
      <c r="B609" s="164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4"/>
      <c r="B610" s="164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4"/>
      <c r="B611" s="164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4"/>
      <c r="B612" s="164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4"/>
      <c r="B613" s="164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4"/>
      <c r="B614" s="164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4"/>
      <c r="B615" s="164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4"/>
      <c r="B616" s="164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4"/>
      <c r="B617" s="164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4"/>
      <c r="B618" s="164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4"/>
      <c r="B619" s="164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4"/>
      <c r="B620" s="164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4"/>
      <c r="B621" s="164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64"/>
      <c r="B622" s="164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64"/>
      <c r="B623" s="164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64"/>
      <c r="B624" s="164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64"/>
      <c r="B625" s="164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</sheetData>
  <mergeCells count="11">
    <mergeCell ref="A31:B31"/>
    <mergeCell ref="A32:N33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415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78</v>
      </c>
      <c r="F2" s="316"/>
      <c r="G2" s="316"/>
      <c r="H2" s="316"/>
      <c r="I2" s="316"/>
      <c r="J2" s="24"/>
    </row>
    <row r="3" spans="1:10" ht="9.75" customHeight="1" x14ac:dyDescent="0.4">
      <c r="A3" s="77"/>
      <c r="B3" s="77"/>
      <c r="C3" s="77"/>
      <c r="D3" s="77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17" t="s">
        <v>113</v>
      </c>
      <c r="F4" s="317"/>
      <c r="G4" s="317"/>
      <c r="H4" s="317"/>
      <c r="I4" s="317"/>
    </row>
    <row r="5" spans="1:10" ht="7.5" customHeight="1" x14ac:dyDescent="0.3">
      <c r="A5" s="26"/>
      <c r="E5" s="314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03" t="s">
        <v>79</v>
      </c>
      <c r="F6" s="27"/>
      <c r="G6" s="28" t="s">
        <v>3</v>
      </c>
      <c r="H6" s="29">
        <v>1601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79"/>
      <c r="I14" s="72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43720000</v>
      </c>
      <c r="F16" s="321"/>
      <c r="G16" s="4">
        <f>H16+I16</f>
        <v>47196105.210000001</v>
      </c>
      <c r="H16" s="220">
        <v>47153985.210000001</v>
      </c>
      <c r="I16" s="220">
        <v>42120</v>
      </c>
      <c r="J16" s="32"/>
    </row>
    <row r="17" spans="1:12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2" s="3" customFormat="1" ht="19.5" x14ac:dyDescent="0.4">
      <c r="A18" s="40" t="s">
        <v>72</v>
      </c>
      <c r="B18" s="2"/>
      <c r="C18" s="2"/>
      <c r="D18" s="2"/>
      <c r="E18" s="320">
        <v>43924000</v>
      </c>
      <c r="F18" s="321"/>
      <c r="G18" s="4">
        <f>H18+I18</f>
        <v>48738883.640000001</v>
      </c>
      <c r="H18" s="220">
        <v>48571957.43</v>
      </c>
      <c r="I18" s="220">
        <v>166926.21</v>
      </c>
      <c r="J18" s="32"/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7"/>
    </row>
    <row r="20" spans="1:12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1542778.4299999997</v>
      </c>
      <c r="H20" s="120">
        <f>H18-H16+H17</f>
        <v>1417972.2199999988</v>
      </c>
      <c r="I20" s="120">
        <f>I18-I16+I17</f>
        <v>124806.20999999999</v>
      </c>
      <c r="J20" s="121"/>
    </row>
    <row r="21" spans="1:12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1542778.4299999997</v>
      </c>
      <c r="H21" s="120">
        <f>H20-H17</f>
        <v>1417972.2199999988</v>
      </c>
      <c r="I21" s="120">
        <f>I20-I17</f>
        <v>124806.20999999999</v>
      </c>
      <c r="J21" s="121"/>
    </row>
    <row r="22" spans="1:12" s="122" customFormat="1" ht="19.5" x14ac:dyDescent="0.4">
      <c r="A22" s="127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2" s="122" customFormat="1" ht="19.5" x14ac:dyDescent="0.4">
      <c r="A23" s="127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2" s="122" customFormat="1" ht="19.5" x14ac:dyDescent="0.4">
      <c r="A24" s="35" t="s">
        <v>74</v>
      </c>
      <c r="H24" s="120"/>
      <c r="I24" s="120"/>
      <c r="J24" s="121"/>
    </row>
    <row r="25" spans="1:12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1625.5799999996088</v>
      </c>
      <c r="H25" s="71">
        <f>H21-H26</f>
        <v>-123180.63000000129</v>
      </c>
      <c r="I25" s="215">
        <f>I21-I26</f>
        <v>124806.20999999999</v>
      </c>
      <c r="J25" s="126"/>
    </row>
    <row r="26" spans="1:12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1541152.85</v>
      </c>
      <c r="H26" s="221">
        <v>1541152.85</v>
      </c>
      <c r="I26" s="221">
        <v>0</v>
      </c>
      <c r="J26" s="126"/>
    </row>
    <row r="27" spans="1:12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2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2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1625.58</v>
      </c>
      <c r="H29" s="130"/>
      <c r="I29" s="131"/>
      <c r="J29" s="132"/>
    </row>
    <row r="30" spans="1:12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2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1625.58</v>
      </c>
      <c r="H31" s="130"/>
      <c r="I31" s="131"/>
      <c r="J31" s="270"/>
      <c r="K31" s="270"/>
      <c r="L31" s="270"/>
    </row>
    <row r="32" spans="1:12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1541152.85</v>
      </c>
      <c r="H32" s="130"/>
      <c r="I32" s="131"/>
    </row>
    <row r="33" spans="1:11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3726384.15</v>
      </c>
      <c r="H33" s="179"/>
      <c r="I33" s="179"/>
      <c r="J33" s="268"/>
      <c r="K33" s="269"/>
    </row>
    <row r="34" spans="1:11" ht="52.5" customHeight="1" x14ac:dyDescent="0.2">
      <c r="A34" s="312" t="s">
        <v>87</v>
      </c>
      <c r="B34" s="313"/>
      <c r="C34" s="313"/>
      <c r="D34" s="313"/>
      <c r="E34" s="313"/>
      <c r="F34" s="313"/>
      <c r="G34" s="313"/>
      <c r="H34" s="313"/>
      <c r="I34" s="313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24138630</v>
      </c>
      <c r="G37" s="86">
        <v>24187631</v>
      </c>
      <c r="H37" s="87"/>
      <c r="I37" s="49">
        <f>IF(F37=0,"nerozp.",G37/F37)</f>
        <v>1.0020299826460739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88.5</v>
      </c>
      <c r="G40" s="86">
        <v>88.29</v>
      </c>
      <c r="H40" s="87"/>
      <c r="I40" s="49">
        <f>IF(F40=0,"nerozp.",G40/F40)</f>
        <v>0.99762711864406783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3230186</v>
      </c>
      <c r="G41" s="86">
        <v>3230186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1" ht="36.75" customHeight="1" x14ac:dyDescent="0.2">
      <c r="A43" s="309" t="s">
        <v>123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1" ht="20.2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120269</v>
      </c>
      <c r="F50" s="109">
        <v>0</v>
      </c>
      <c r="G50" s="55">
        <v>0</v>
      </c>
      <c r="H50" s="55">
        <f>E50+F50-G50</f>
        <v>120269</v>
      </c>
      <c r="I50" s="201">
        <v>120269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66622.34</v>
      </c>
      <c r="F51" s="110">
        <v>469036</v>
      </c>
      <c r="G51" s="58">
        <v>378688</v>
      </c>
      <c r="H51" s="58">
        <f>E51+F51-G51</f>
        <v>156970.33999999997</v>
      </c>
      <c r="I51" s="59">
        <v>129858.26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745778.36</v>
      </c>
      <c r="F52" s="110">
        <v>12719.35</v>
      </c>
      <c r="G52" s="58">
        <v>182192</v>
      </c>
      <c r="H52" s="58">
        <f>E52+F52-G52</f>
        <v>576305.71</v>
      </c>
      <c r="I52" s="59">
        <v>576305.71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296898.58</v>
      </c>
      <c r="F53" s="110">
        <v>4026282</v>
      </c>
      <c r="G53" s="58">
        <v>3768636.2</v>
      </c>
      <c r="H53" s="58">
        <f>E53+F53-G53</f>
        <v>554544.37999999989</v>
      </c>
      <c r="I53" s="59">
        <v>554544.38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1229568.28</v>
      </c>
      <c r="F54" s="111">
        <f>F50+F51+F52+F53</f>
        <v>4508037.3499999996</v>
      </c>
      <c r="G54" s="107">
        <f>G50+G51+G52+G53</f>
        <v>4329516.2</v>
      </c>
      <c r="H54" s="107">
        <f>H50+H51+H52+H53</f>
        <v>1408089.4299999997</v>
      </c>
      <c r="I54" s="108">
        <f>I50+I51+I52+I53</f>
        <v>1380977.35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1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topLeftCell="A4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11.140625" style="9" customWidth="1"/>
    <col min="12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80</v>
      </c>
      <c r="F2" s="316"/>
      <c r="G2" s="316"/>
      <c r="H2" s="316"/>
      <c r="I2" s="316"/>
      <c r="J2" s="24"/>
    </row>
    <row r="3" spans="1:10" ht="9.75" customHeight="1" x14ac:dyDescent="0.4">
      <c r="A3" s="187"/>
      <c r="B3" s="187"/>
      <c r="C3" s="187"/>
      <c r="D3" s="187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22" t="s">
        <v>114</v>
      </c>
      <c r="F4" s="317"/>
      <c r="G4" s="317"/>
      <c r="H4" s="317"/>
      <c r="I4" s="317"/>
    </row>
    <row r="5" spans="1:10" ht="7.5" customHeight="1" x14ac:dyDescent="0.3">
      <c r="A5" s="26"/>
      <c r="E5" s="314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03" t="s">
        <v>81</v>
      </c>
      <c r="F6" s="27"/>
      <c r="G6" s="28" t="s">
        <v>3</v>
      </c>
      <c r="H6" s="29">
        <v>1602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184"/>
      <c r="I14" s="185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40785000</v>
      </c>
      <c r="F16" s="321"/>
      <c r="G16" s="4">
        <f>H16+I16</f>
        <v>45322036.520000003</v>
      </c>
      <c r="H16" s="71">
        <v>45144944.960000001</v>
      </c>
      <c r="I16" s="71">
        <v>177091.56</v>
      </c>
      <c r="J16" s="32"/>
    </row>
    <row r="17" spans="1:1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1" s="3" customFormat="1" ht="19.5" x14ac:dyDescent="0.4">
      <c r="A18" s="40" t="s">
        <v>72</v>
      </c>
      <c r="B18" s="2"/>
      <c r="C18" s="2"/>
      <c r="D18" s="2"/>
      <c r="E18" s="320">
        <v>39830000</v>
      </c>
      <c r="F18" s="321"/>
      <c r="G18" s="4">
        <f>H18+I18</f>
        <v>45985430.719999999</v>
      </c>
      <c r="H18" s="71">
        <v>45451747.719999999</v>
      </c>
      <c r="I18" s="71">
        <v>533683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2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663394.19999999553</v>
      </c>
      <c r="H20" s="120">
        <f>H18-H16+H17</f>
        <v>306802.75999999791</v>
      </c>
      <c r="I20" s="120">
        <f>I18-I16+I17</f>
        <v>356591.44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663394.19999999553</v>
      </c>
      <c r="H21" s="120">
        <f>H20-H17</f>
        <v>306802.75999999791</v>
      </c>
      <c r="I21" s="120">
        <f>I20-I17</f>
        <v>356591.44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630506.19999999553</v>
      </c>
      <c r="H25" s="71">
        <f>H21-H26</f>
        <v>273914.75999999791</v>
      </c>
      <c r="I25" s="215">
        <f>I21-I26</f>
        <v>356591.44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32888</v>
      </c>
      <c r="H26" s="71">
        <v>32888</v>
      </c>
      <c r="I26" s="215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630506.19999999995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630506.19999999995</v>
      </c>
      <c r="H31" s="130"/>
      <c r="I31" s="131"/>
      <c r="J31" s="270"/>
      <c r="K31" s="270"/>
    </row>
    <row r="32" spans="1:11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32888</v>
      </c>
      <c r="H32" s="130"/>
      <c r="I32" s="131"/>
    </row>
    <row r="33" spans="1:11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136872</v>
      </c>
      <c r="H33" s="179"/>
      <c r="I33" s="179"/>
      <c r="J33" s="268"/>
      <c r="K33" s="269"/>
    </row>
    <row r="34" spans="1:11" ht="38.25" customHeight="1" x14ac:dyDescent="0.2">
      <c r="A34" s="312" t="s">
        <v>88</v>
      </c>
      <c r="B34" s="313"/>
      <c r="C34" s="313"/>
      <c r="D34" s="313"/>
      <c r="E34" s="313"/>
      <c r="F34" s="313"/>
      <c r="G34" s="313"/>
      <c r="H34" s="313"/>
      <c r="I34" s="313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18664500</v>
      </c>
      <c r="G37" s="86">
        <v>18784500</v>
      </c>
      <c r="H37" s="87"/>
      <c r="I37" s="49">
        <f>IF(F37=0,"nerozp.",G37/F37)</f>
        <v>1.0064293176886603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67.5</v>
      </c>
      <c r="G40" s="86">
        <v>66.37</v>
      </c>
      <c r="H40" s="87"/>
      <c r="I40" s="49">
        <f>IF(F40=0,"nerozp.",G40/F40)</f>
        <v>0.98325925925925928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5864721</v>
      </c>
      <c r="G41" s="86">
        <v>5864721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100000</v>
      </c>
      <c r="G42" s="86">
        <v>100000</v>
      </c>
      <c r="H42" s="87"/>
      <c r="I42" s="49">
        <f>IF(F42=0,"nerozp.",G42/F42)</f>
        <v>1</v>
      </c>
      <c r="J42" s="10"/>
    </row>
    <row r="43" spans="1:11" ht="43.5" customHeight="1" x14ac:dyDescent="0.2">
      <c r="A43" s="309" t="s">
        <v>115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1" ht="20.25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906012.39</v>
      </c>
      <c r="F50" s="109">
        <v>0</v>
      </c>
      <c r="G50" s="55">
        <v>120000</v>
      </c>
      <c r="H50" s="55">
        <f>E50+F50-G50</f>
        <v>786012.39</v>
      </c>
      <c r="I50" s="201">
        <v>786012.39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72110.78</v>
      </c>
      <c r="F51" s="110">
        <v>341208</v>
      </c>
      <c r="G51" s="58">
        <v>291846</v>
      </c>
      <c r="H51" s="58">
        <f>E51+F51-G51</f>
        <v>121472.78000000003</v>
      </c>
      <c r="I51" s="59">
        <v>36055.78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1103432.78</v>
      </c>
      <c r="F52" s="110">
        <v>187395.27</v>
      </c>
      <c r="G52" s="58">
        <v>0</v>
      </c>
      <c r="H52" s="58">
        <f>E52+F52-G52</f>
        <v>1290828.05</v>
      </c>
      <c r="I52" s="59">
        <v>1290828.05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1282100.08</v>
      </c>
      <c r="F53" s="110">
        <v>9944980</v>
      </c>
      <c r="G53" s="58">
        <v>10388047.4</v>
      </c>
      <c r="H53" s="58">
        <f>E53+F53-G53</f>
        <v>839032.6799999997</v>
      </c>
      <c r="I53" s="59">
        <v>839032.68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3363656.0300000003</v>
      </c>
      <c r="F54" s="111">
        <f>F50+F51+F52+F53</f>
        <v>10473583.27</v>
      </c>
      <c r="G54" s="107">
        <f>G50+G51+G52+G53</f>
        <v>10799893.4</v>
      </c>
      <c r="H54" s="107">
        <f>H50+H51+H52+H53</f>
        <v>3037345.9</v>
      </c>
      <c r="I54" s="108">
        <f>I50+I51+I52+I53</f>
        <v>2951928.9000000004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1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58"/>
  <sheetViews>
    <sheetView showGridLines="0" topLeftCell="A7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9.7109375" style="9" bestFit="1" customWidth="1"/>
    <col min="12" max="13" width="9.140625" style="9"/>
    <col min="14" max="14" width="11.5703125" style="9" customWidth="1"/>
    <col min="15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82</v>
      </c>
      <c r="F2" s="316"/>
      <c r="G2" s="316"/>
      <c r="H2" s="316"/>
      <c r="I2" s="316"/>
      <c r="J2" s="24"/>
    </row>
    <row r="3" spans="1:10" ht="9.75" customHeight="1" x14ac:dyDescent="0.4">
      <c r="A3" s="224"/>
      <c r="B3" s="224"/>
      <c r="C3" s="224"/>
      <c r="D3" s="224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22" t="s">
        <v>116</v>
      </c>
      <c r="F4" s="317"/>
      <c r="G4" s="317"/>
      <c r="H4" s="317"/>
      <c r="I4" s="317"/>
    </row>
    <row r="5" spans="1:10" ht="7.5" customHeight="1" x14ac:dyDescent="0.3">
      <c r="A5" s="26"/>
      <c r="E5" s="314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7">
        <v>64095410</v>
      </c>
      <c r="F6" s="27"/>
      <c r="G6" s="28" t="s">
        <v>3</v>
      </c>
      <c r="H6" s="29">
        <v>1603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225"/>
      <c r="I14" s="226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7163000</v>
      </c>
      <c r="F16" s="321"/>
      <c r="G16" s="4">
        <f>H16+I16</f>
        <v>8060156.6799999997</v>
      </c>
      <c r="H16" s="71">
        <v>8060156.6799999997</v>
      </c>
      <c r="I16" s="71">
        <v>0</v>
      </c>
      <c r="J16" s="32"/>
    </row>
    <row r="17" spans="1:1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1" s="3" customFormat="1" ht="19.5" x14ac:dyDescent="0.4">
      <c r="A18" s="40" t="s">
        <v>72</v>
      </c>
      <c r="B18" s="2"/>
      <c r="C18" s="2"/>
      <c r="D18" s="2"/>
      <c r="E18" s="320">
        <v>6594000</v>
      </c>
      <c r="F18" s="321"/>
      <c r="G18" s="4">
        <f>H18+I18</f>
        <v>8061422.4299999997</v>
      </c>
      <c r="H18" s="71">
        <v>8061422.4299999997</v>
      </c>
      <c r="I18" s="71">
        <v>0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1265.75</v>
      </c>
      <c r="H20" s="120">
        <f>H18-H16+H17</f>
        <v>1265.75</v>
      </c>
      <c r="I20" s="120">
        <f>I18-I16+I17</f>
        <v>0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1265.75</v>
      </c>
      <c r="H21" s="120">
        <f>H20-H17</f>
        <v>1265.75</v>
      </c>
      <c r="I21" s="120">
        <f>I20-I17</f>
        <v>0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1265.75</v>
      </c>
      <c r="H25" s="71">
        <f>H21-H26</f>
        <v>1265.75</v>
      </c>
      <c r="I25" s="215">
        <f>I21-I26</f>
        <v>0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0</v>
      </c>
      <c r="H26" s="71">
        <v>0</v>
      </c>
      <c r="I26" s="215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0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0</v>
      </c>
      <c r="H31" s="130"/>
      <c r="I31" s="131"/>
      <c r="J31" s="270"/>
      <c r="K31" s="270"/>
    </row>
    <row r="32" spans="1:11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0</v>
      </c>
      <c r="H32" s="130"/>
      <c r="I32" s="131"/>
    </row>
    <row r="33" spans="1:15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-50907.83</v>
      </c>
      <c r="H33" s="179"/>
      <c r="I33" s="179"/>
      <c r="J33" s="271"/>
      <c r="K33" s="272"/>
      <c r="L33" s="323"/>
      <c r="M33" s="324"/>
      <c r="N33" s="324"/>
    </row>
    <row r="34" spans="1:15" ht="28.5" customHeight="1" x14ac:dyDescent="0.45">
      <c r="A34" s="309" t="s">
        <v>89</v>
      </c>
      <c r="B34" s="310"/>
      <c r="C34" s="310"/>
      <c r="D34" s="310"/>
      <c r="E34" s="310"/>
      <c r="F34" s="310"/>
      <c r="G34" s="310"/>
      <c r="H34" s="310"/>
      <c r="I34" s="310"/>
      <c r="J34" s="20"/>
      <c r="K34" s="14"/>
      <c r="L34" s="324"/>
      <c r="M34" s="324"/>
      <c r="N34" s="324"/>
      <c r="O34" s="273"/>
    </row>
    <row r="35" spans="1:15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5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5" ht="16.5" x14ac:dyDescent="0.35">
      <c r="A37" s="85" t="s">
        <v>22</v>
      </c>
      <c r="B37" s="48"/>
      <c r="C37" s="1"/>
      <c r="D37" s="48"/>
      <c r="E37" s="84"/>
      <c r="F37" s="86">
        <v>3308200</v>
      </c>
      <c r="G37" s="86">
        <v>3308200</v>
      </c>
      <c r="H37" s="87"/>
      <c r="I37" s="49">
        <f>IF(F37=0,"nerozp.",G37/F37)</f>
        <v>1</v>
      </c>
      <c r="J37" s="20"/>
    </row>
    <row r="38" spans="1:15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5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5" ht="16.5" x14ac:dyDescent="0.35">
      <c r="A40" s="85" t="s">
        <v>63</v>
      </c>
      <c r="B40" s="48"/>
      <c r="C40" s="1"/>
      <c r="D40" s="88"/>
      <c r="E40" s="88"/>
      <c r="F40" s="86">
        <v>10.38</v>
      </c>
      <c r="G40" s="86">
        <v>10.852</v>
      </c>
      <c r="H40" s="87"/>
      <c r="I40" s="49">
        <f>IF(F40=0,"nerozp.",G40/F40)</f>
        <v>1.0454720616570328</v>
      </c>
      <c r="J40" s="10"/>
    </row>
    <row r="41" spans="1:15" ht="16.5" x14ac:dyDescent="0.35">
      <c r="A41" s="85" t="s">
        <v>60</v>
      </c>
      <c r="B41" s="48"/>
      <c r="C41" s="1"/>
      <c r="D41" s="84"/>
      <c r="E41" s="84"/>
      <c r="F41" s="86">
        <v>624155</v>
      </c>
      <c r="G41" s="86">
        <v>624155</v>
      </c>
      <c r="H41" s="87"/>
      <c r="I41" s="49">
        <f>IF(F41=0,"nerozp.",G41/F41)</f>
        <v>1</v>
      </c>
      <c r="J41" s="10"/>
    </row>
    <row r="42" spans="1:15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5" ht="24.75" customHeight="1" x14ac:dyDescent="0.2">
      <c r="A43" s="309" t="s">
        <v>117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5" ht="24.75" customHeight="1" x14ac:dyDescent="0.2">
      <c r="A44" s="236"/>
      <c r="B44" s="237"/>
      <c r="C44" s="237"/>
      <c r="D44" s="237"/>
      <c r="E44" s="237"/>
      <c r="F44" s="237"/>
      <c r="G44" s="237"/>
      <c r="H44" s="237"/>
      <c r="I44" s="237"/>
      <c r="J44" s="10"/>
    </row>
    <row r="45" spans="1:15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5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5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5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0</v>
      </c>
      <c r="F50" s="109">
        <v>0</v>
      </c>
      <c r="G50" s="55">
        <v>0</v>
      </c>
      <c r="H50" s="55">
        <f>E50+F50-G50</f>
        <v>0</v>
      </c>
      <c r="I50" s="201">
        <v>0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48156.44</v>
      </c>
      <c r="F51" s="110">
        <v>60620</v>
      </c>
      <c r="G51" s="58">
        <v>23510</v>
      </c>
      <c r="H51" s="58">
        <f>E51+F51-G51</f>
        <v>85266.44</v>
      </c>
      <c r="I51" s="59">
        <v>79644.3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51535.62</v>
      </c>
      <c r="F52" s="110">
        <v>8000</v>
      </c>
      <c r="G52" s="58">
        <v>8000</v>
      </c>
      <c r="H52" s="58">
        <f>E52+F52-G52</f>
        <v>51535.62</v>
      </c>
      <c r="I52" s="59">
        <v>51535.62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80266</v>
      </c>
      <c r="F53" s="110">
        <v>1834143</v>
      </c>
      <c r="G53" s="58">
        <v>1801842.96</v>
      </c>
      <c r="H53" s="58">
        <f>E53+F53-G53</f>
        <v>112566.04000000004</v>
      </c>
      <c r="I53" s="59">
        <v>112566.04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179958.06</v>
      </c>
      <c r="F54" s="111">
        <f>F50+F51+F52+F53</f>
        <v>1902763</v>
      </c>
      <c r="G54" s="107">
        <f>G50+G51+G52+G53</f>
        <v>1833352.96</v>
      </c>
      <c r="H54" s="107">
        <f>H50+H51+H52+H53</f>
        <v>249368.10000000003</v>
      </c>
      <c r="I54" s="108">
        <f>I50+I51+I52+I53</f>
        <v>243745.96000000002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L33:N34"/>
    <mergeCell ref="E7:I7"/>
    <mergeCell ref="A2:D2"/>
    <mergeCell ref="E2:I2"/>
    <mergeCell ref="E3:I3"/>
    <mergeCell ref="E4:I4"/>
    <mergeCell ref="E5:I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1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7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8" t="s">
        <v>0</v>
      </c>
      <c r="B1" s="22"/>
      <c r="C1" s="22"/>
      <c r="D1" s="22"/>
    </row>
    <row r="2" spans="1:9" ht="19.5" x14ac:dyDescent="0.4">
      <c r="A2" s="315" t="s">
        <v>1</v>
      </c>
      <c r="B2" s="315"/>
      <c r="C2" s="315"/>
      <c r="D2" s="315"/>
      <c r="E2" s="316" t="s">
        <v>98</v>
      </c>
      <c r="F2" s="316"/>
      <c r="G2" s="316"/>
      <c r="H2" s="316"/>
      <c r="I2" s="316"/>
    </row>
    <row r="3" spans="1:9" ht="9.75" customHeight="1" x14ac:dyDescent="0.4">
      <c r="A3" s="224"/>
      <c r="B3" s="224"/>
      <c r="C3" s="224"/>
      <c r="D3" s="224"/>
      <c r="E3" s="314" t="s">
        <v>23</v>
      </c>
      <c r="F3" s="314"/>
      <c r="G3" s="314"/>
      <c r="H3" s="314"/>
      <c r="I3" s="314"/>
    </row>
    <row r="4" spans="1:9" ht="15.75" x14ac:dyDescent="0.25">
      <c r="A4" s="25" t="s">
        <v>2</v>
      </c>
      <c r="E4" s="322" t="s">
        <v>118</v>
      </c>
      <c r="F4" s="317"/>
      <c r="G4" s="317"/>
      <c r="H4" s="317"/>
      <c r="I4" s="317"/>
    </row>
    <row r="5" spans="1:9" ht="7.5" customHeight="1" x14ac:dyDescent="0.3">
      <c r="A5" s="26"/>
      <c r="E5" s="314" t="s">
        <v>23</v>
      </c>
      <c r="F5" s="314"/>
      <c r="G5" s="314"/>
      <c r="H5" s="314"/>
      <c r="I5" s="314"/>
    </row>
    <row r="6" spans="1:9" ht="19.5" x14ac:dyDescent="0.4">
      <c r="A6" s="24" t="s">
        <v>35</v>
      </c>
      <c r="E6" s="203" t="s">
        <v>100</v>
      </c>
      <c r="F6" s="27"/>
      <c r="G6" s="28" t="s">
        <v>3</v>
      </c>
      <c r="H6" s="29">
        <v>1604</v>
      </c>
      <c r="I6" s="30"/>
    </row>
    <row r="7" spans="1:9" ht="8.25" customHeight="1" x14ac:dyDescent="0.4">
      <c r="A7" s="24"/>
      <c r="E7" s="314" t="s">
        <v>24</v>
      </c>
      <c r="F7" s="314"/>
      <c r="G7" s="314"/>
      <c r="H7" s="314"/>
      <c r="I7" s="314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</row>
    <row r="12" spans="1:9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2"/>
      <c r="H14" s="225"/>
      <c r="I14" s="226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</row>
    <row r="16" spans="1:9" s="3" customFormat="1" ht="19.5" x14ac:dyDescent="0.4">
      <c r="A16" s="40" t="s">
        <v>71</v>
      </c>
      <c r="B16" s="35"/>
      <c r="C16" s="36"/>
      <c r="D16" s="37"/>
      <c r="E16" s="320">
        <v>14129000</v>
      </c>
      <c r="F16" s="321"/>
      <c r="G16" s="4">
        <f>H16+I16</f>
        <v>16389388.82</v>
      </c>
      <c r="H16" s="71">
        <v>15592543.82</v>
      </c>
      <c r="I16" s="71">
        <v>796845</v>
      </c>
    </row>
    <row r="17" spans="1:10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"/>
    </row>
    <row r="18" spans="1:10" s="3" customFormat="1" ht="19.5" x14ac:dyDescent="0.4">
      <c r="A18" s="40" t="s">
        <v>72</v>
      </c>
      <c r="B18" s="2"/>
      <c r="C18" s="2"/>
      <c r="D18" s="2"/>
      <c r="E18" s="320">
        <v>13935000</v>
      </c>
      <c r="F18" s="321"/>
      <c r="G18" s="4">
        <f>H18+I18</f>
        <v>16054430.689999999</v>
      </c>
      <c r="H18" s="71">
        <v>15709441.6</v>
      </c>
      <c r="I18" s="71">
        <v>344989.09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139" customFormat="1" ht="15" x14ac:dyDescent="0.3">
      <c r="A20" s="127" t="s">
        <v>73</v>
      </c>
      <c r="B20" s="127"/>
      <c r="C20" s="123"/>
      <c r="D20" s="127"/>
      <c r="E20" s="127"/>
      <c r="F20" s="127"/>
      <c r="G20" s="120">
        <f>G18-G16+G17</f>
        <v>-334958.13000000082</v>
      </c>
      <c r="H20" s="120">
        <f>H18-H16+H17</f>
        <v>116897.77999999933</v>
      </c>
      <c r="I20" s="120">
        <f>I18-I16+I17</f>
        <v>-451855.91</v>
      </c>
    </row>
    <row r="21" spans="1:10" s="122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-334958.13000000082</v>
      </c>
      <c r="H21" s="120">
        <f>H20-H17</f>
        <v>116897.77999999933</v>
      </c>
      <c r="I21" s="120">
        <f>I20-I17</f>
        <v>-451855.91</v>
      </c>
      <c r="J21" s="139"/>
    </row>
    <row r="22" spans="1:10" s="122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  <c r="J22" s="3"/>
    </row>
    <row r="23" spans="1:10" s="122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10" s="122" customFormat="1" ht="18.7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</row>
    <row r="25" spans="1:10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-363632.13000000082</v>
      </c>
      <c r="H25" s="71">
        <f>H21-H26</f>
        <v>88223.779999999329</v>
      </c>
      <c r="I25" s="215">
        <f>I21-I26</f>
        <v>-451855.91</v>
      </c>
    </row>
    <row r="26" spans="1:10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28674</v>
      </c>
      <c r="H26" s="71">
        <v>28674</v>
      </c>
      <c r="I26" s="215"/>
    </row>
    <row r="27" spans="1:10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</row>
    <row r="28" spans="1:10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</row>
    <row r="29" spans="1:10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0</v>
      </c>
      <c r="H29" s="130"/>
      <c r="I29" s="131"/>
    </row>
    <row r="30" spans="1:10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0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0</v>
      </c>
      <c r="H31" s="130"/>
      <c r="I31" s="131"/>
    </row>
    <row r="32" spans="1:10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28674</v>
      </c>
      <c r="H32" s="130"/>
      <c r="I32" s="131"/>
    </row>
    <row r="33" spans="1:9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-199427.54</v>
      </c>
      <c r="H33" s="179"/>
      <c r="I33" s="179"/>
    </row>
    <row r="34" spans="1:9" ht="42" customHeight="1" x14ac:dyDescent="0.2">
      <c r="A34" s="325" t="s">
        <v>101</v>
      </c>
      <c r="B34" s="326"/>
      <c r="C34" s="326"/>
      <c r="D34" s="326"/>
      <c r="E34" s="326"/>
      <c r="F34" s="326"/>
      <c r="G34" s="326"/>
      <c r="H34" s="326"/>
      <c r="I34" s="326"/>
    </row>
    <row r="35" spans="1:9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</row>
    <row r="36" spans="1:9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</row>
    <row r="37" spans="1:9" ht="16.5" x14ac:dyDescent="0.35">
      <c r="A37" s="85" t="s">
        <v>22</v>
      </c>
      <c r="B37" s="48"/>
      <c r="C37" s="1"/>
      <c r="D37" s="48"/>
      <c r="E37" s="84"/>
      <c r="F37" s="86">
        <v>8103393</v>
      </c>
      <c r="G37" s="86">
        <v>8256329</v>
      </c>
      <c r="H37" s="87"/>
      <c r="I37" s="49">
        <f>IF(F37=0,"nerozp.",G37/F37)</f>
        <v>1.0188730819300014</v>
      </c>
    </row>
    <row r="38" spans="1:9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</row>
    <row r="39" spans="1:9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</row>
    <row r="40" spans="1:9" ht="16.5" x14ac:dyDescent="0.35">
      <c r="A40" s="85" t="s">
        <v>63</v>
      </c>
      <c r="B40" s="48"/>
      <c r="C40" s="1"/>
      <c r="D40" s="88"/>
      <c r="E40" s="88"/>
      <c r="F40" s="86">
        <v>27</v>
      </c>
      <c r="G40" s="86">
        <v>26.68</v>
      </c>
      <c r="H40" s="87"/>
      <c r="I40" s="49">
        <f>IF(F40=0,"nerozp.",G40/F40)</f>
        <v>0.98814814814814811</v>
      </c>
    </row>
    <row r="41" spans="1:9" ht="16.5" customHeight="1" x14ac:dyDescent="0.35">
      <c r="A41" s="85" t="s">
        <v>60</v>
      </c>
      <c r="B41" s="48"/>
      <c r="C41" s="1"/>
      <c r="D41" s="84"/>
      <c r="E41" s="84"/>
      <c r="F41" s="86">
        <v>965962</v>
      </c>
      <c r="G41" s="86">
        <v>965962</v>
      </c>
      <c r="H41" s="87"/>
      <c r="I41" s="49">
        <f>IF(F41=0,"nerozp.",G41/F41)</f>
        <v>1</v>
      </c>
    </row>
    <row r="42" spans="1:9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9" ht="42" customHeight="1" x14ac:dyDescent="0.2">
      <c r="A43" s="309" t="s">
        <v>124</v>
      </c>
      <c r="B43" s="310"/>
      <c r="C43" s="310"/>
      <c r="D43" s="310"/>
      <c r="E43" s="310"/>
      <c r="F43" s="310"/>
      <c r="G43" s="310"/>
      <c r="H43" s="310"/>
      <c r="I43" s="310"/>
    </row>
    <row r="44" spans="1:9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</row>
    <row r="45" spans="1:9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</row>
    <row r="46" spans="1:9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9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</row>
    <row r="48" spans="1:9" x14ac:dyDescent="0.2">
      <c r="A48" s="95"/>
      <c r="B48" s="96"/>
      <c r="C48" s="96"/>
      <c r="D48" s="96"/>
      <c r="E48" s="113"/>
      <c r="F48" s="304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73298</v>
      </c>
      <c r="F50" s="109">
        <v>0</v>
      </c>
      <c r="G50" s="55">
        <v>3000</v>
      </c>
      <c r="H50" s="55">
        <f>E50+F50-G50</f>
        <v>70298</v>
      </c>
      <c r="I50" s="201">
        <v>70298</v>
      </c>
    </row>
    <row r="51" spans="1:9" x14ac:dyDescent="0.2">
      <c r="A51" s="56"/>
      <c r="B51" s="57"/>
      <c r="C51" s="57" t="s">
        <v>20</v>
      </c>
      <c r="D51" s="57"/>
      <c r="E51" s="116">
        <v>75679.679999999993</v>
      </c>
      <c r="F51" s="110">
        <v>166361.94</v>
      </c>
      <c r="G51" s="58">
        <v>119962</v>
      </c>
      <c r="H51" s="58">
        <f>E51+F51-G51</f>
        <v>122079.62</v>
      </c>
      <c r="I51" s="59">
        <v>107188.66</v>
      </c>
    </row>
    <row r="52" spans="1:9" x14ac:dyDescent="0.2">
      <c r="A52" s="56"/>
      <c r="B52" s="57"/>
      <c r="C52" s="57" t="s">
        <v>64</v>
      </c>
      <c r="D52" s="57"/>
      <c r="E52" s="116">
        <v>10475.200000000001</v>
      </c>
      <c r="F52" s="110">
        <v>5000</v>
      </c>
      <c r="G52" s="58">
        <v>5000</v>
      </c>
      <c r="H52" s="58">
        <f>E52+F52-G52</f>
        <v>10475.200000000001</v>
      </c>
      <c r="I52" s="59">
        <v>10475</v>
      </c>
    </row>
    <row r="53" spans="1:9" x14ac:dyDescent="0.2">
      <c r="A53" s="56"/>
      <c r="B53" s="57"/>
      <c r="C53" s="183" t="s">
        <v>62</v>
      </c>
      <c r="D53" s="57"/>
      <c r="E53" s="116">
        <v>376350.96</v>
      </c>
      <c r="F53" s="110">
        <v>2325565.66</v>
      </c>
      <c r="G53" s="58">
        <v>2676418.62</v>
      </c>
      <c r="H53" s="58">
        <f>E53+F53-G53</f>
        <v>25498</v>
      </c>
      <c r="I53" s="59">
        <v>25498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535803.84000000008</v>
      </c>
      <c r="F54" s="111">
        <f>F50+F51+F52+F53</f>
        <v>2496927.6</v>
      </c>
      <c r="G54" s="107">
        <f>G50+G51+G52+G53</f>
        <v>2804380.62</v>
      </c>
      <c r="H54" s="107">
        <f>H50+H51+H52+H53</f>
        <v>228350.82</v>
      </c>
      <c r="I54" s="108">
        <f>I50+I51+I52+I53</f>
        <v>213459.66</v>
      </c>
    </row>
    <row r="55" spans="1:9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</row>
    <row r="56" spans="1:9" ht="18" x14ac:dyDescent="0.35">
      <c r="A56" s="61"/>
      <c r="B56" s="50"/>
      <c r="C56" s="50"/>
      <c r="D56" s="39"/>
      <c r="E56" s="39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1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topLeftCell="A4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83</v>
      </c>
      <c r="F2" s="316"/>
      <c r="G2" s="316"/>
      <c r="H2" s="316"/>
      <c r="I2" s="316"/>
      <c r="J2" s="24"/>
    </row>
    <row r="3" spans="1:10" ht="9.75" customHeight="1" x14ac:dyDescent="0.4">
      <c r="A3" s="224"/>
      <c r="B3" s="224"/>
      <c r="C3" s="224"/>
      <c r="D3" s="224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22" t="s">
        <v>119</v>
      </c>
      <c r="F4" s="317"/>
      <c r="G4" s="317"/>
      <c r="H4" s="317"/>
      <c r="I4" s="317"/>
    </row>
    <row r="5" spans="1:10" ht="7.5" customHeight="1" x14ac:dyDescent="0.3">
      <c r="A5" s="26"/>
      <c r="E5" s="314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67" t="s">
        <v>128</v>
      </c>
      <c r="F6" s="27"/>
      <c r="G6" s="28" t="s">
        <v>3</v>
      </c>
      <c r="H6" s="29">
        <v>1606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225"/>
      <c r="I14" s="226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23495000</v>
      </c>
      <c r="F16" s="321"/>
      <c r="G16" s="4">
        <f>H16+I16</f>
        <v>28502373.059999999</v>
      </c>
      <c r="H16" s="71">
        <v>28421099.359999999</v>
      </c>
      <c r="I16" s="71">
        <v>81273.7</v>
      </c>
      <c r="J16" s="32"/>
    </row>
    <row r="17" spans="1:1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1" s="3" customFormat="1" ht="19.5" x14ac:dyDescent="0.4">
      <c r="A18" s="40" t="s">
        <v>72</v>
      </c>
      <c r="B18" s="2"/>
      <c r="C18" s="2"/>
      <c r="D18" s="2"/>
      <c r="E18" s="320">
        <v>22929000</v>
      </c>
      <c r="F18" s="321"/>
      <c r="G18" s="4">
        <f>H18+I18</f>
        <v>28580060.629999999</v>
      </c>
      <c r="H18" s="71">
        <v>28259634.629999999</v>
      </c>
      <c r="I18" s="71">
        <v>320426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77687.570000000298</v>
      </c>
      <c r="H20" s="120">
        <f>H18-H16+H17</f>
        <v>-161464.73000000045</v>
      </c>
      <c r="I20" s="120">
        <f>I18-I16+I17</f>
        <v>239152.3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77687.570000000298</v>
      </c>
      <c r="H21" s="120">
        <f>H20-H17</f>
        <v>-161464.73000000045</v>
      </c>
      <c r="I21" s="120">
        <f>I20-I17</f>
        <v>239152.3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695.57000000029802</v>
      </c>
      <c r="H25" s="71">
        <f>H21-H26</f>
        <v>-238456.73000000045</v>
      </c>
      <c r="I25" s="215">
        <f>I21-I26</f>
        <v>239152.3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76992</v>
      </c>
      <c r="H26" s="71">
        <v>76992</v>
      </c>
      <c r="I26" s="215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695.57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695.57</v>
      </c>
      <c r="H31" s="130"/>
      <c r="I31" s="131"/>
      <c r="J31" s="270"/>
      <c r="K31" s="270"/>
    </row>
    <row r="32" spans="1:11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76992</v>
      </c>
      <c r="H32" s="130"/>
      <c r="I32" s="131"/>
    </row>
    <row r="33" spans="1:11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242502</v>
      </c>
      <c r="H33" s="179"/>
      <c r="I33" s="179"/>
      <c r="J33" s="268"/>
      <c r="K33" s="269"/>
    </row>
    <row r="34" spans="1:11" ht="39" customHeight="1" x14ac:dyDescent="0.2">
      <c r="A34" s="309" t="s">
        <v>90</v>
      </c>
      <c r="B34" s="310"/>
      <c r="C34" s="310"/>
      <c r="D34" s="310"/>
      <c r="E34" s="310"/>
      <c r="F34" s="310"/>
      <c r="G34" s="310"/>
      <c r="H34" s="310"/>
      <c r="I34" s="310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12246886</v>
      </c>
      <c r="G37" s="86">
        <v>12735004</v>
      </c>
      <c r="H37" s="87"/>
      <c r="I37" s="49">
        <f>IF(F37=0,"nerozp.",G37/F37)</f>
        <v>1.0398564990316723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47.72</v>
      </c>
      <c r="G40" s="86">
        <v>47.35</v>
      </c>
      <c r="H40" s="87"/>
      <c r="I40" s="49">
        <f>IF(F40=0,"nerozp.",G40/F40)</f>
        <v>0.99224643755238895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970728</v>
      </c>
      <c r="G41" s="86">
        <v>970728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1" ht="52.5" customHeight="1" x14ac:dyDescent="0.2">
      <c r="A43" s="309" t="s">
        <v>120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1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9284</v>
      </c>
      <c r="F50" s="109">
        <v>0</v>
      </c>
      <c r="G50" s="55">
        <v>0</v>
      </c>
      <c r="H50" s="55">
        <f>E50+F50-G50</f>
        <v>9284</v>
      </c>
      <c r="I50" s="201">
        <v>9284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20119.09</v>
      </c>
      <c r="F51" s="110">
        <v>247184</v>
      </c>
      <c r="G51" s="58">
        <v>201795</v>
      </c>
      <c r="H51" s="58">
        <f>E51+F51-G51</f>
        <v>65508.090000000026</v>
      </c>
      <c r="I51" s="59">
        <v>65374.29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355384.66</v>
      </c>
      <c r="F52" s="110">
        <v>-35837.96</v>
      </c>
      <c r="G52" s="58">
        <v>155099.54</v>
      </c>
      <c r="H52" s="58">
        <f>E52+F52-G52</f>
        <v>164447.15999999995</v>
      </c>
      <c r="I52" s="59">
        <v>164447.16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337862</v>
      </c>
      <c r="F53" s="110">
        <v>1233158</v>
      </c>
      <c r="G53" s="58">
        <v>1400118</v>
      </c>
      <c r="H53" s="58">
        <f>E53+F53-G53</f>
        <v>170902</v>
      </c>
      <c r="I53" s="59">
        <v>170763.39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722649.75</v>
      </c>
      <c r="F54" s="111">
        <f>F50+F51+F52+F53</f>
        <v>1444504.04</v>
      </c>
      <c r="G54" s="107">
        <f>G50+G51+G52+G53</f>
        <v>1757012.54</v>
      </c>
      <c r="H54" s="107">
        <f>H50+H51+H52+H53</f>
        <v>410141.25</v>
      </c>
      <c r="I54" s="108">
        <f>I50+I51+I52+I53</f>
        <v>409868.84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topLeftCell="A7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84</v>
      </c>
      <c r="F2" s="316"/>
      <c r="G2" s="316"/>
      <c r="H2" s="316"/>
      <c r="I2" s="316"/>
      <c r="J2" s="24"/>
    </row>
    <row r="3" spans="1:10" ht="9.75" customHeight="1" x14ac:dyDescent="0.4">
      <c r="A3" s="224"/>
      <c r="B3" s="224"/>
      <c r="C3" s="224"/>
      <c r="D3" s="224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17" t="s">
        <v>121</v>
      </c>
      <c r="F4" s="317"/>
      <c r="G4" s="317"/>
      <c r="H4" s="317"/>
      <c r="I4" s="317"/>
    </row>
    <row r="5" spans="1:10" ht="7.5" customHeight="1" x14ac:dyDescent="0.3">
      <c r="A5" s="26"/>
      <c r="E5" s="327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03" t="s">
        <v>85</v>
      </c>
      <c r="F6" s="27"/>
      <c r="G6" s="28" t="s">
        <v>3</v>
      </c>
      <c r="H6" s="29">
        <v>1607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225"/>
      <c r="I14" s="226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22448000</v>
      </c>
      <c r="F16" s="321"/>
      <c r="G16" s="4">
        <f>H16+I16</f>
        <v>25398803.229999997</v>
      </c>
      <c r="H16" s="71">
        <v>25182416.989999998</v>
      </c>
      <c r="I16" s="71">
        <v>216386.24</v>
      </c>
      <c r="J16" s="32"/>
    </row>
    <row r="17" spans="1:1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0"/>
    </row>
    <row r="18" spans="1:11" s="3" customFormat="1" ht="19.5" x14ac:dyDescent="0.4">
      <c r="A18" s="40" t="s">
        <v>72</v>
      </c>
      <c r="B18" s="2"/>
      <c r="C18" s="2"/>
      <c r="D18" s="2"/>
      <c r="E18" s="320">
        <v>21799000</v>
      </c>
      <c r="F18" s="321"/>
      <c r="G18" s="4">
        <f>H18+I18</f>
        <v>25825739.84</v>
      </c>
      <c r="H18" s="71">
        <v>25440331.02</v>
      </c>
      <c r="I18" s="71">
        <v>385408.82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426936.61000000313</v>
      </c>
      <c r="H20" s="120">
        <f>H18-H16+H17</f>
        <v>257914.03000000119</v>
      </c>
      <c r="I20" s="120">
        <f>I18-I16+I17</f>
        <v>169022.58000000002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426936.61000000313</v>
      </c>
      <c r="H21" s="120">
        <f>H20-H17</f>
        <v>257914.03000000119</v>
      </c>
      <c r="I21" s="120">
        <f>I20-I17</f>
        <v>169022.58000000002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417203.7700000031</v>
      </c>
      <c r="H25" s="71">
        <f>H21-H26</f>
        <v>248181.1900000012</v>
      </c>
      <c r="I25" s="215">
        <f>I21-I26</f>
        <v>169022.58000000002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9732.84</v>
      </c>
      <c r="H26" s="71">
        <v>9732.84</v>
      </c>
      <c r="I26" s="215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417203.77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15000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402203.77</v>
      </c>
      <c r="H31" s="130"/>
      <c r="I31" s="131"/>
      <c r="J31" s="270"/>
      <c r="K31" s="270"/>
    </row>
    <row r="32" spans="1:11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9732.84</v>
      </c>
      <c r="H32" s="130"/>
      <c r="I32" s="131"/>
    </row>
    <row r="33" spans="1:11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62385.34</v>
      </c>
      <c r="H33" s="179"/>
      <c r="I33" s="179"/>
      <c r="J33" s="268"/>
      <c r="K33" s="269"/>
    </row>
    <row r="34" spans="1:11" ht="41.25" customHeight="1" x14ac:dyDescent="0.2">
      <c r="A34" s="309" t="s">
        <v>91</v>
      </c>
      <c r="B34" s="310"/>
      <c r="C34" s="310"/>
      <c r="D34" s="310"/>
      <c r="E34" s="310"/>
      <c r="F34" s="310"/>
      <c r="G34" s="310"/>
      <c r="H34" s="310"/>
      <c r="I34" s="310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12588000</v>
      </c>
      <c r="G37" s="86">
        <v>13078582</v>
      </c>
      <c r="H37" s="87"/>
      <c r="I37" s="49">
        <f>IF(F37=0,"nerozp.",G37/F37)</f>
        <v>1.0389721957419764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48.98</v>
      </c>
      <c r="G40" s="86">
        <v>47.17</v>
      </c>
      <c r="H40" s="87"/>
      <c r="I40" s="49">
        <f>IF(F40=0,"nerozp.",G40/F40)</f>
        <v>0.96304614128215604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904274</v>
      </c>
      <c r="G41" s="86">
        <v>904274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1" ht="42.75" customHeight="1" x14ac:dyDescent="0.2">
      <c r="A43" s="309" t="s">
        <v>122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1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426470.32</v>
      </c>
      <c r="F50" s="109">
        <v>137000</v>
      </c>
      <c r="G50" s="55">
        <v>396515</v>
      </c>
      <c r="H50" s="55">
        <f>E50+F50-G50</f>
        <v>166955.32000000007</v>
      </c>
      <c r="I50" s="201">
        <v>166955.32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33287.19</v>
      </c>
      <c r="F51" s="110">
        <v>255411.52</v>
      </c>
      <c r="G51" s="58">
        <v>224347</v>
      </c>
      <c r="H51" s="58">
        <f>E51+F51-G51</f>
        <v>64351.709999999963</v>
      </c>
      <c r="I51" s="59">
        <v>33010.730000000003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660798.41</v>
      </c>
      <c r="F52" s="110">
        <v>387615.41</v>
      </c>
      <c r="G52" s="58">
        <v>152000</v>
      </c>
      <c r="H52" s="58">
        <f>E52+F52-G52</f>
        <v>896413.82000000007</v>
      </c>
      <c r="I52" s="59">
        <v>896413.82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95908.44</v>
      </c>
      <c r="F53" s="110">
        <v>2506038.6</v>
      </c>
      <c r="G53" s="58">
        <v>2482005.6</v>
      </c>
      <c r="H53" s="58">
        <f>E53+F53-G53</f>
        <v>119941.43999999994</v>
      </c>
      <c r="I53" s="59">
        <v>119941.44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1216464.3599999999</v>
      </c>
      <c r="F54" s="111">
        <f>F50+F51+F52+F53</f>
        <v>3286065.5300000003</v>
      </c>
      <c r="G54" s="107">
        <f>G50+G51+G52+G53</f>
        <v>3254867.6</v>
      </c>
      <c r="H54" s="107">
        <f>H50+H51+H52+H53</f>
        <v>1247662.29</v>
      </c>
      <c r="I54" s="108">
        <f>I50+I51+I52+I53</f>
        <v>1216321.3099999998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58"/>
  <sheetViews>
    <sheetView showGridLines="0" tabSelected="1" topLeftCell="A10" zoomScaleNormal="100" workbookViewId="0">
      <selection activeCell="H24" sqref="H2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12" style="9" customWidth="1"/>
    <col min="12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5" t="s">
        <v>1</v>
      </c>
      <c r="B2" s="315"/>
      <c r="C2" s="315"/>
      <c r="D2" s="315"/>
      <c r="E2" s="316" t="s">
        <v>86</v>
      </c>
      <c r="F2" s="316"/>
      <c r="G2" s="316"/>
      <c r="H2" s="316"/>
      <c r="I2" s="316"/>
      <c r="J2" s="24"/>
    </row>
    <row r="3" spans="1:10" ht="9.75" customHeight="1" x14ac:dyDescent="0.4">
      <c r="A3" s="224"/>
      <c r="B3" s="224"/>
      <c r="C3" s="224"/>
      <c r="D3" s="224"/>
      <c r="E3" s="314" t="s">
        <v>23</v>
      </c>
      <c r="F3" s="314"/>
      <c r="G3" s="314"/>
      <c r="H3" s="314"/>
      <c r="I3" s="314"/>
      <c r="J3" s="24"/>
    </row>
    <row r="4" spans="1:10" ht="15.75" x14ac:dyDescent="0.25">
      <c r="A4" s="25" t="s">
        <v>2</v>
      </c>
      <c r="E4" s="322" t="s">
        <v>125</v>
      </c>
      <c r="F4" s="317"/>
      <c r="G4" s="317"/>
      <c r="H4" s="317"/>
      <c r="I4" s="317"/>
    </row>
    <row r="5" spans="1:10" ht="7.5" customHeight="1" x14ac:dyDescent="0.3">
      <c r="A5" s="26"/>
      <c r="E5" s="314" t="s">
        <v>23</v>
      </c>
      <c r="F5" s="314"/>
      <c r="G5" s="314"/>
      <c r="H5" s="314"/>
      <c r="I5" s="314"/>
    </row>
    <row r="6" spans="1:10" ht="19.5" x14ac:dyDescent="0.4">
      <c r="A6" s="24" t="s">
        <v>35</v>
      </c>
      <c r="E6" s="27">
        <v>75008271</v>
      </c>
      <c r="F6" s="27"/>
      <c r="G6" s="28" t="s">
        <v>3</v>
      </c>
      <c r="H6" s="29">
        <v>1608</v>
      </c>
      <c r="I6" s="30"/>
    </row>
    <row r="7" spans="1:10" ht="8.25" customHeight="1" x14ac:dyDescent="0.4">
      <c r="A7" s="24"/>
      <c r="E7" s="314" t="s">
        <v>24</v>
      </c>
      <c r="F7" s="314"/>
      <c r="G7" s="314"/>
      <c r="H7" s="314"/>
      <c r="I7" s="314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8" t="s">
        <v>4</v>
      </c>
      <c r="F11" s="319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8" t="s">
        <v>7</v>
      </c>
      <c r="F12" s="319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8" t="s">
        <v>11</v>
      </c>
      <c r="F13" s="319"/>
      <c r="G13" s="82"/>
      <c r="H13" s="307" t="s">
        <v>37</v>
      </c>
      <c r="I13" s="30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225"/>
      <c r="I14" s="226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20">
        <v>14525000</v>
      </c>
      <c r="F16" s="321"/>
      <c r="G16" s="4">
        <f>H16+I16</f>
        <v>40090838.189999998</v>
      </c>
      <c r="H16" s="71">
        <v>40011909.219999999</v>
      </c>
      <c r="I16" s="71">
        <v>78928.97</v>
      </c>
      <c r="J16" s="32"/>
    </row>
    <row r="17" spans="1:11" ht="18" x14ac:dyDescent="0.35">
      <c r="A17" s="208" t="s">
        <v>6</v>
      </c>
      <c r="B17" s="2"/>
      <c r="C17" s="209" t="s">
        <v>27</v>
      </c>
      <c r="D17" s="2"/>
      <c r="E17" s="2"/>
      <c r="F17" s="2"/>
      <c r="G17" s="4">
        <f>H17+I17</f>
        <v>44840</v>
      </c>
      <c r="H17" s="5">
        <v>44840</v>
      </c>
      <c r="I17" s="5">
        <v>0</v>
      </c>
      <c r="J17" s="41"/>
      <c r="K17" s="210"/>
    </row>
    <row r="18" spans="1:11" s="3" customFormat="1" ht="19.5" x14ac:dyDescent="0.4">
      <c r="A18" s="40" t="s">
        <v>72</v>
      </c>
      <c r="B18" s="2"/>
      <c r="C18" s="2"/>
      <c r="D18" s="2"/>
      <c r="E18" s="320">
        <v>14525000</v>
      </c>
      <c r="F18" s="321"/>
      <c r="G18" s="4">
        <f>H18+I18</f>
        <v>40298475.439999998</v>
      </c>
      <c r="H18" s="71">
        <v>40217971.439999998</v>
      </c>
      <c r="I18" s="71">
        <v>80504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28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252477.25</v>
      </c>
      <c r="H20" s="120">
        <f>H18-H16+H17</f>
        <v>250902.21999999881</v>
      </c>
      <c r="I20" s="120">
        <f>I18-I16+I17</f>
        <v>1575.0299999999988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207637.25</v>
      </c>
      <c r="H21" s="120">
        <f>H20-H17</f>
        <v>206062.21999999881</v>
      </c>
      <c r="I21" s="120">
        <f>I20-I17</f>
        <v>1575.0299999999988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23">
        <f>G21-G26</f>
        <v>207637.25</v>
      </c>
      <c r="H25" s="71">
        <f>H21-H26</f>
        <v>206062.21999999881</v>
      </c>
      <c r="I25" s="215">
        <f>I21-I26</f>
        <v>1575.0299999999988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0</v>
      </c>
      <c r="H26" s="71">
        <v>0</v>
      </c>
      <c r="I26" s="215"/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05" t="s">
        <v>14</v>
      </c>
      <c r="D29" s="305"/>
      <c r="E29" s="305"/>
      <c r="F29" s="129"/>
      <c r="G29" s="202">
        <f>G30+G31</f>
        <v>180591.72999999998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60000</v>
      </c>
      <c r="H30" s="130"/>
      <c r="I30" s="131"/>
      <c r="J30" s="274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120591.73</v>
      </c>
      <c r="H31" s="130"/>
      <c r="I31" s="131"/>
      <c r="J31" s="270"/>
      <c r="K31" s="270"/>
    </row>
    <row r="32" spans="1:11" s="139" customFormat="1" ht="18.75" x14ac:dyDescent="0.4">
      <c r="A32" s="133"/>
      <c r="B32" s="142"/>
      <c r="C32" s="306" t="s">
        <v>46</v>
      </c>
      <c r="D32" s="306"/>
      <c r="E32" s="306"/>
      <c r="F32" s="306"/>
      <c r="G32" s="202">
        <f>G26</f>
        <v>0</v>
      </c>
      <c r="H32" s="130"/>
      <c r="I32" s="131"/>
      <c r="K32" s="270"/>
    </row>
    <row r="33" spans="1:15" s="3" customFormat="1" ht="20.25" customHeight="1" x14ac:dyDescent="0.3">
      <c r="A33" s="177"/>
      <c r="B33" s="311" t="s">
        <v>130</v>
      </c>
      <c r="C33" s="311"/>
      <c r="D33" s="311"/>
      <c r="E33" s="311"/>
      <c r="F33" s="311"/>
      <c r="G33" s="178">
        <v>-27045.52</v>
      </c>
      <c r="H33" s="179"/>
      <c r="I33" s="179"/>
      <c r="J33" s="271"/>
      <c r="K33" s="271"/>
      <c r="L33" s="323"/>
      <c r="M33" s="324"/>
      <c r="N33" s="324"/>
    </row>
    <row r="34" spans="1:15" ht="38.25" customHeight="1" x14ac:dyDescent="0.45">
      <c r="A34" s="309" t="s">
        <v>129</v>
      </c>
      <c r="B34" s="310"/>
      <c r="C34" s="310"/>
      <c r="D34" s="310"/>
      <c r="E34" s="310"/>
      <c r="F34" s="310"/>
      <c r="G34" s="310"/>
      <c r="H34" s="310"/>
      <c r="I34" s="310"/>
      <c r="J34" s="20"/>
      <c r="L34" s="324"/>
      <c r="M34" s="324"/>
      <c r="N34" s="324"/>
      <c r="O34" s="273"/>
    </row>
    <row r="35" spans="1:15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5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5" ht="16.5" x14ac:dyDescent="0.35">
      <c r="A37" s="85" t="s">
        <v>22</v>
      </c>
      <c r="B37" s="48"/>
      <c r="C37" s="1"/>
      <c r="D37" s="48"/>
      <c r="E37" s="84"/>
      <c r="F37" s="86">
        <v>12475000</v>
      </c>
      <c r="G37" s="86">
        <v>12361507</v>
      </c>
      <c r="H37" s="87"/>
      <c r="I37" s="49">
        <f>IF(F37=0,"nerozp.",G37/F37)</f>
        <v>0.99090236472945892</v>
      </c>
      <c r="J37" s="20"/>
    </row>
    <row r="38" spans="1:15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5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5" ht="16.5" x14ac:dyDescent="0.35">
      <c r="A40" s="85" t="s">
        <v>63</v>
      </c>
      <c r="B40" s="48"/>
      <c r="C40" s="1"/>
      <c r="D40" s="88"/>
      <c r="E40" s="88"/>
      <c r="F40" s="86">
        <v>36</v>
      </c>
      <c r="G40" s="86">
        <v>34.53</v>
      </c>
      <c r="H40" s="87"/>
      <c r="I40" s="49">
        <f>IF(F40=0,"nerozp.",G40/F40)</f>
        <v>0.95916666666666672</v>
      </c>
      <c r="J40" s="10"/>
    </row>
    <row r="41" spans="1:15" ht="16.5" x14ac:dyDescent="0.35">
      <c r="A41" s="85" t="s">
        <v>60</v>
      </c>
      <c r="B41" s="48"/>
      <c r="C41" s="1"/>
      <c r="D41" s="84"/>
      <c r="E41" s="84"/>
      <c r="F41" s="86">
        <v>1039218</v>
      </c>
      <c r="G41" s="86">
        <v>1039218</v>
      </c>
      <c r="H41" s="87"/>
      <c r="I41" s="49">
        <f>IF(F41=0,"nerozp.",G41/F41)</f>
        <v>1</v>
      </c>
      <c r="J41" s="10"/>
    </row>
    <row r="42" spans="1:15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5" ht="36.75" customHeight="1" x14ac:dyDescent="0.2">
      <c r="A43" s="309" t="s">
        <v>59</v>
      </c>
      <c r="B43" s="310"/>
      <c r="C43" s="310"/>
      <c r="D43" s="310"/>
      <c r="E43" s="310"/>
      <c r="F43" s="310"/>
      <c r="G43" s="310"/>
      <c r="H43" s="310"/>
      <c r="I43" s="310"/>
      <c r="J43" s="10"/>
    </row>
    <row r="44" spans="1:15" ht="20.25" customHeight="1" x14ac:dyDescent="0.2">
      <c r="A44" s="227"/>
      <c r="B44" s="227"/>
      <c r="C44" s="227"/>
      <c r="D44" s="227"/>
      <c r="E44" s="227"/>
      <c r="F44" s="227"/>
      <c r="G44" s="227"/>
      <c r="H44" s="227"/>
      <c r="I44" s="227"/>
      <c r="J44" s="10"/>
    </row>
    <row r="45" spans="1:15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07" t="s">
        <v>30</v>
      </c>
      <c r="I45" s="308"/>
      <c r="J45" s="10"/>
    </row>
    <row r="46" spans="1:15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5" x14ac:dyDescent="0.2">
      <c r="A47" s="95"/>
      <c r="B47" s="96"/>
      <c r="C47" s="96"/>
      <c r="D47" s="96"/>
      <c r="E47" s="113"/>
      <c r="F47" s="304"/>
      <c r="G47" s="97"/>
      <c r="H47" s="98">
        <v>43100</v>
      </c>
      <c r="I47" s="99">
        <v>43100</v>
      </c>
      <c r="J47" s="10"/>
    </row>
    <row r="48" spans="1:15" x14ac:dyDescent="0.2">
      <c r="A48" s="95"/>
      <c r="B48" s="96"/>
      <c r="C48" s="96"/>
      <c r="D48" s="96"/>
      <c r="E48" s="113"/>
      <c r="F48" s="304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0</v>
      </c>
      <c r="F50" s="109">
        <v>0</v>
      </c>
      <c r="G50" s="55">
        <v>0</v>
      </c>
      <c r="H50" s="55">
        <f>E50+F50-G50</f>
        <v>0</v>
      </c>
      <c r="I50" s="201">
        <v>0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29297.35</v>
      </c>
      <c r="F51" s="110">
        <v>222055.16</v>
      </c>
      <c r="G51" s="58">
        <v>86086</v>
      </c>
      <c r="H51" s="58">
        <f>E51+F51-G51</f>
        <v>165266.51</v>
      </c>
      <c r="I51" s="59">
        <v>162757.09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0</v>
      </c>
      <c r="F52" s="110">
        <v>0</v>
      </c>
      <c r="G52" s="58">
        <v>0</v>
      </c>
      <c r="H52" s="58">
        <f>E52+F52-G52</f>
        <v>0</v>
      </c>
      <c r="I52" s="59">
        <v>0</v>
      </c>
      <c r="J52" s="10"/>
    </row>
    <row r="53" spans="1:10" x14ac:dyDescent="0.2">
      <c r="A53" s="56"/>
      <c r="B53" s="57"/>
      <c r="C53" s="183" t="s">
        <v>62</v>
      </c>
      <c r="D53" s="57"/>
      <c r="E53" s="116">
        <v>641600.01</v>
      </c>
      <c r="F53" s="110">
        <v>1643755.9</v>
      </c>
      <c r="G53" s="58">
        <v>1928036.18</v>
      </c>
      <c r="H53" s="58">
        <f>E53+F53-G53</f>
        <v>357319.73000000021</v>
      </c>
      <c r="I53" s="59">
        <v>357319.73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670897.36</v>
      </c>
      <c r="F54" s="111">
        <f>F50+F51+F52+F53</f>
        <v>1865811.0599999998</v>
      </c>
      <c r="G54" s="107">
        <f>G50+G51+G52+G53</f>
        <v>2014122.18</v>
      </c>
      <c r="H54" s="107">
        <f>H50+H51+H52+H53</f>
        <v>522586.24000000022</v>
      </c>
      <c r="I54" s="108">
        <f>I50+I51+I52+I53</f>
        <v>520076.81999999995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L33:N34"/>
    <mergeCell ref="E7:I7"/>
    <mergeCell ref="A2:D2"/>
    <mergeCell ref="E2:I2"/>
    <mergeCell ref="E3:I3"/>
    <mergeCell ref="E4:I4"/>
    <mergeCell ref="E5:I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Rekapitulace dle oblasti</vt:lpstr>
      <vt:lpstr>1601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2018-05-29T09:07:35Z</cp:lastPrinted>
  <dcterms:created xsi:type="dcterms:W3CDTF">2008-01-24T08:46:29Z</dcterms:created>
  <dcterms:modified xsi:type="dcterms:W3CDTF">2018-05-30T12:28:43Z</dcterms:modified>
</cp:coreProperties>
</file>