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0950" tabRatio="861" activeTab="21"/>
  </bookViews>
  <sheets>
    <sheet name="Rekapitulace dle oblasti" sheetId="26" r:id="rId1"/>
    <sheet name="1022" sheetId="25" r:id="rId2"/>
    <sheet name="1024" sheetId="27" r:id="rId3"/>
    <sheet name="1040" sheetId="47" r:id="rId4"/>
    <sheet name="1041" sheetId="48" r:id="rId5"/>
    <sheet name="1111" sheetId="49" r:id="rId6"/>
    <sheet name="1112" sheetId="50" r:id="rId7"/>
    <sheet name="1135" sheetId="51" r:id="rId8"/>
    <sheet name="1136" sheetId="52" r:id="rId9"/>
    <sheet name="1137" sheetId="53" r:id="rId10"/>
    <sheet name="1138" sheetId="54" r:id="rId11"/>
    <sheet name="1140" sheetId="43" r:id="rId12"/>
    <sheet name="1153" sheetId="44" r:id="rId13"/>
    <sheet name="1154" sheetId="45" r:id="rId14"/>
    <sheet name="1163" sheetId="46" r:id="rId15"/>
    <sheet name="1174" sheetId="41" r:id="rId16"/>
    <sheet name="1222" sheetId="42" r:id="rId17"/>
    <sheet name="1223" sheetId="55" r:id="rId18"/>
    <sheet name="1311" sheetId="56" r:id="rId19"/>
    <sheet name="1312" sheetId="57" r:id="rId20"/>
    <sheet name="1313" sheetId="58" r:id="rId21"/>
    <sheet name="1354" sheetId="59" r:id="rId2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0">'Rekapitulace dle oblasti'!$A$64607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0">#REF!</definedName>
    <definedName name="názvy.tisku">#REF!</definedName>
    <definedName name="_xlnm.Print_Titles" localSheetId="0">'Rekapitulace dle oblasti'!$1:$11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'1111'!$A$1:$I$54</definedName>
    <definedName name="_xlnm.Print_Area" localSheetId="6">'1112'!$A$1:$I$54</definedName>
    <definedName name="_xlnm.Print_Area" localSheetId="7">'1135'!$A$1:$I$54</definedName>
    <definedName name="_xlnm.Print_Area" localSheetId="8">'1136'!$A$1:$I$54</definedName>
    <definedName name="_xlnm.Print_Area" localSheetId="9">'1137'!$A$1:$I$54</definedName>
    <definedName name="_xlnm.Print_Area" localSheetId="10">'1138'!$A$1:$I$54</definedName>
    <definedName name="_xlnm.Print_Area" localSheetId="11">'1140'!$A$1:$I$54</definedName>
    <definedName name="_xlnm.Print_Area" localSheetId="12">'1153'!$A$1:$I$54</definedName>
    <definedName name="_xlnm.Print_Area" localSheetId="13">'1154'!$A$1:$I$54</definedName>
    <definedName name="_xlnm.Print_Area" localSheetId="14">'1163'!$A$1:$I$54</definedName>
    <definedName name="_xlnm.Print_Area" localSheetId="15">'1174'!$A$1:$I$54</definedName>
    <definedName name="_xlnm.Print_Area" localSheetId="16">'1222'!$A$1:$I$54</definedName>
    <definedName name="_xlnm.Print_Area" localSheetId="17">'1223'!$A$1:$I$54</definedName>
    <definedName name="_xlnm.Print_Area" localSheetId="18">'1311'!$A$1:$I$54</definedName>
    <definedName name="_xlnm.Print_Area" localSheetId="19">'1312'!$A$1:$I$54</definedName>
    <definedName name="_xlnm.Print_Area" localSheetId="20">'1313'!$A$1:$I$54</definedName>
    <definedName name="_xlnm.Print_Area" localSheetId="21">'1354'!$A$1:$I$54</definedName>
    <definedName name="_xlnm.Print_Area" localSheetId="0">'Rekapitulace dle oblasti'!$A$1:$N$45</definedName>
  </definedNames>
  <calcPr calcId="162913"/>
</workbook>
</file>

<file path=xl/calcChain.xml><?xml version="1.0" encoding="utf-8"?>
<calcChain xmlns="http://schemas.openxmlformats.org/spreadsheetml/2006/main">
  <c r="G31" i="59" l="1"/>
  <c r="G30" i="59"/>
  <c r="G31" i="57"/>
  <c r="G30" i="57"/>
  <c r="G31" i="56"/>
  <c r="G30" i="56"/>
  <c r="G31" i="55"/>
  <c r="G30" i="55"/>
  <c r="G31" i="46"/>
  <c r="G30" i="46"/>
  <c r="G31" i="44"/>
  <c r="G30" i="44"/>
  <c r="G31" i="43"/>
  <c r="G30" i="43"/>
  <c r="G31" i="54"/>
  <c r="G30" i="54"/>
  <c r="G31" i="53"/>
  <c r="G30" i="53"/>
  <c r="G31" i="52"/>
  <c r="G30" i="52"/>
  <c r="G30" i="50"/>
  <c r="G31" i="50"/>
  <c r="G31" i="49"/>
  <c r="G30" i="49"/>
  <c r="G31" i="48"/>
  <c r="G30" i="48"/>
  <c r="G30" i="27"/>
  <c r="G31" i="27"/>
  <c r="H53" i="59" l="1"/>
  <c r="H52" i="59"/>
  <c r="H51" i="59"/>
  <c r="H50" i="59"/>
  <c r="H54" i="59" s="1"/>
  <c r="H53" i="58"/>
  <c r="H52" i="58"/>
  <c r="H51" i="58"/>
  <c r="H50" i="58"/>
  <c r="H54" i="58" s="1"/>
  <c r="H53" i="57"/>
  <c r="H52" i="57"/>
  <c r="H51" i="57"/>
  <c r="H50" i="57"/>
  <c r="H54" i="57" s="1"/>
  <c r="H53" i="56"/>
  <c r="H52" i="56"/>
  <c r="H51" i="56"/>
  <c r="H50" i="56"/>
  <c r="H53" i="55"/>
  <c r="H52" i="55"/>
  <c r="H51" i="55"/>
  <c r="H50" i="55"/>
  <c r="H54" i="55" s="1"/>
  <c r="H53" i="42"/>
  <c r="H52" i="42"/>
  <c r="H51" i="42"/>
  <c r="H50" i="42"/>
  <c r="H54" i="42" s="1"/>
  <c r="H53" i="41"/>
  <c r="H52" i="41"/>
  <c r="H51" i="41"/>
  <c r="H50" i="41"/>
  <c r="H54" i="41" s="1"/>
  <c r="H53" i="46"/>
  <c r="H52" i="46"/>
  <c r="H51" i="46"/>
  <c r="H50" i="46"/>
  <c r="H54" i="46" s="1"/>
  <c r="H53" i="45"/>
  <c r="H52" i="45"/>
  <c r="H51" i="45"/>
  <c r="H50" i="45"/>
  <c r="H53" i="44"/>
  <c r="H52" i="44"/>
  <c r="H51" i="44"/>
  <c r="H50" i="44"/>
  <c r="H54" i="44" s="1"/>
  <c r="H53" i="43"/>
  <c r="H52" i="43"/>
  <c r="H51" i="43"/>
  <c r="H50" i="43"/>
  <c r="H54" i="43" s="1"/>
  <c r="H53" i="54"/>
  <c r="H52" i="54"/>
  <c r="H51" i="54"/>
  <c r="H50" i="54"/>
  <c r="H54" i="54" s="1"/>
  <c r="H53" i="53"/>
  <c r="H52" i="53"/>
  <c r="H51" i="53"/>
  <c r="H50" i="53"/>
  <c r="H54" i="53" s="1"/>
  <c r="H53" i="52"/>
  <c r="H52" i="52"/>
  <c r="H51" i="52"/>
  <c r="H50" i="52"/>
  <c r="H54" i="52" s="1"/>
  <c r="H53" i="51"/>
  <c r="H52" i="51"/>
  <c r="H51" i="51"/>
  <c r="H50" i="51"/>
  <c r="H54" i="51" s="1"/>
  <c r="H53" i="50"/>
  <c r="H52" i="50"/>
  <c r="H51" i="50"/>
  <c r="H50" i="50"/>
  <c r="H54" i="50" s="1"/>
  <c r="H53" i="49"/>
  <c r="H52" i="49"/>
  <c r="H51" i="49"/>
  <c r="H50" i="49"/>
  <c r="H54" i="49" s="1"/>
  <c r="H53" i="48"/>
  <c r="H52" i="48"/>
  <c r="H51" i="48"/>
  <c r="H50" i="48"/>
  <c r="H54" i="48" s="1"/>
  <c r="H53" i="47"/>
  <c r="H52" i="47"/>
  <c r="H51" i="47"/>
  <c r="H50" i="47"/>
  <c r="H54" i="47" s="1"/>
  <c r="H53" i="27"/>
  <c r="H52" i="27"/>
  <c r="H51" i="27"/>
  <c r="H50" i="27"/>
  <c r="H54" i="27" s="1"/>
  <c r="H53" i="25"/>
  <c r="H52" i="25"/>
  <c r="H51" i="25"/>
  <c r="H50" i="25"/>
  <c r="I54" i="59"/>
  <c r="G54" i="59"/>
  <c r="F54" i="59"/>
  <c r="E54" i="59"/>
  <c r="I54" i="58"/>
  <c r="G54" i="58"/>
  <c r="F54" i="58"/>
  <c r="E54" i="58"/>
  <c r="I54" i="57"/>
  <c r="G54" i="57"/>
  <c r="F54" i="57"/>
  <c r="E54" i="57"/>
  <c r="I54" i="56"/>
  <c r="G54" i="56"/>
  <c r="F54" i="56"/>
  <c r="E54" i="56"/>
  <c r="I54" i="55"/>
  <c r="G54" i="55"/>
  <c r="F54" i="55"/>
  <c r="E54" i="55"/>
  <c r="I54" i="42"/>
  <c r="G54" i="42"/>
  <c r="F54" i="42"/>
  <c r="E54" i="42"/>
  <c r="I54" i="41"/>
  <c r="G54" i="41"/>
  <c r="F54" i="41"/>
  <c r="E54" i="41"/>
  <c r="I54" i="46"/>
  <c r="G54" i="46"/>
  <c r="F54" i="46"/>
  <c r="E54" i="46"/>
  <c r="I54" i="45"/>
  <c r="H54" i="45"/>
  <c r="G54" i="45"/>
  <c r="F54" i="45"/>
  <c r="E54" i="45"/>
  <c r="I54" i="44"/>
  <c r="G54" i="44"/>
  <c r="F54" i="44"/>
  <c r="E54" i="44"/>
  <c r="I54" i="43"/>
  <c r="G54" i="43"/>
  <c r="F54" i="43"/>
  <c r="E54" i="43"/>
  <c r="I54" i="54"/>
  <c r="G54" i="54"/>
  <c r="F54" i="54"/>
  <c r="E54" i="54"/>
  <c r="I54" i="53"/>
  <c r="G54" i="53"/>
  <c r="F54" i="53"/>
  <c r="E54" i="53"/>
  <c r="I54" i="52"/>
  <c r="G54" i="52"/>
  <c r="F54" i="52"/>
  <c r="E54" i="52"/>
  <c r="I54" i="51"/>
  <c r="G54" i="51"/>
  <c r="F54" i="51"/>
  <c r="E54" i="51"/>
  <c r="I54" i="50"/>
  <c r="G54" i="50"/>
  <c r="F54" i="50"/>
  <c r="E54" i="50"/>
  <c r="I54" i="49"/>
  <c r="G54" i="49"/>
  <c r="F54" i="49"/>
  <c r="E54" i="49"/>
  <c r="I54" i="48"/>
  <c r="G54" i="48"/>
  <c r="F54" i="48"/>
  <c r="E54" i="48"/>
  <c r="I54" i="47"/>
  <c r="G54" i="47"/>
  <c r="F54" i="47"/>
  <c r="E54" i="47"/>
  <c r="I54" i="27"/>
  <c r="G54" i="27"/>
  <c r="F54" i="27"/>
  <c r="E54" i="27"/>
  <c r="E54" i="25"/>
  <c r="H54" i="56" l="1"/>
  <c r="H54" i="25"/>
  <c r="I54" i="25"/>
  <c r="G54" i="25"/>
  <c r="F54" i="25"/>
  <c r="G29" i="59"/>
  <c r="G26" i="59"/>
  <c r="G18" i="59"/>
  <c r="G17" i="59"/>
  <c r="G16" i="59"/>
  <c r="G20" i="59" s="1"/>
  <c r="G21" i="59" s="1"/>
  <c r="G25" i="59" s="1"/>
  <c r="G29" i="58"/>
  <c r="G26" i="58"/>
  <c r="G18" i="58"/>
  <c r="G17" i="58"/>
  <c r="G16" i="58"/>
  <c r="G29" i="57"/>
  <c r="G26" i="57"/>
  <c r="G20" i="57"/>
  <c r="G21" i="57" s="1"/>
  <c r="G25" i="57" s="1"/>
  <c r="G18" i="57"/>
  <c r="G17" i="57"/>
  <c r="G16" i="57"/>
  <c r="G29" i="56"/>
  <c r="G26" i="56"/>
  <c r="G18" i="56"/>
  <c r="G17" i="56"/>
  <c r="G16" i="56"/>
  <c r="G29" i="55"/>
  <c r="G26" i="55"/>
  <c r="G18" i="55"/>
  <c r="G17" i="55"/>
  <c r="G16" i="55"/>
  <c r="G29" i="42"/>
  <c r="G26" i="42"/>
  <c r="G18" i="42"/>
  <c r="G17" i="42"/>
  <c r="G16" i="42"/>
  <c r="G29" i="41"/>
  <c r="G26" i="41"/>
  <c r="G18" i="41"/>
  <c r="G20" i="41" s="1"/>
  <c r="G21" i="41" s="1"/>
  <c r="G25" i="41" s="1"/>
  <c r="G17" i="41"/>
  <c r="G16" i="41"/>
  <c r="G29" i="46"/>
  <c r="G26" i="46"/>
  <c r="G18" i="46"/>
  <c r="G17" i="46"/>
  <c r="G16" i="46"/>
  <c r="G29" i="45"/>
  <c r="G26" i="45"/>
  <c r="G18" i="45"/>
  <c r="G17" i="45"/>
  <c r="G16" i="45"/>
  <c r="G29" i="44"/>
  <c r="G26" i="44"/>
  <c r="G18" i="44"/>
  <c r="G17" i="44"/>
  <c r="G16" i="44"/>
  <c r="G29" i="43"/>
  <c r="G26" i="43"/>
  <c r="G18" i="43"/>
  <c r="G20" i="43" s="1"/>
  <c r="G21" i="43" s="1"/>
  <c r="G25" i="43" s="1"/>
  <c r="G17" i="43"/>
  <c r="G16" i="43"/>
  <c r="G29" i="54"/>
  <c r="G26" i="54"/>
  <c r="G18" i="54"/>
  <c r="G20" i="54" s="1"/>
  <c r="G21" i="54" s="1"/>
  <c r="G25" i="54" s="1"/>
  <c r="G17" i="54"/>
  <c r="G16" i="54"/>
  <c r="G29" i="53"/>
  <c r="G26" i="53"/>
  <c r="G18" i="53"/>
  <c r="G17" i="53"/>
  <c r="G16" i="53"/>
  <c r="G29" i="52"/>
  <c r="G26" i="52"/>
  <c r="G18" i="52"/>
  <c r="G17" i="52"/>
  <c r="G16" i="52"/>
  <c r="G29" i="51"/>
  <c r="G26" i="51"/>
  <c r="G18" i="51"/>
  <c r="G17" i="51"/>
  <c r="G16" i="51"/>
  <c r="G29" i="50"/>
  <c r="G26" i="50"/>
  <c r="G18" i="50"/>
  <c r="G17" i="50"/>
  <c r="G16" i="50"/>
  <c r="G29" i="49"/>
  <c r="G26" i="49"/>
  <c r="G18" i="49"/>
  <c r="G17" i="49"/>
  <c r="G16" i="49"/>
  <c r="G29" i="48"/>
  <c r="G26" i="48"/>
  <c r="G18" i="48"/>
  <c r="G20" i="48" s="1"/>
  <c r="G21" i="48" s="1"/>
  <c r="G25" i="48" s="1"/>
  <c r="G17" i="48"/>
  <c r="G16" i="48"/>
  <c r="G29" i="47"/>
  <c r="G26" i="47"/>
  <c r="G18" i="47"/>
  <c r="G17" i="47"/>
  <c r="G16" i="47"/>
  <c r="G29" i="27"/>
  <c r="G26" i="27"/>
  <c r="G18" i="27"/>
  <c r="G17" i="27"/>
  <c r="G16" i="27"/>
  <c r="G29" i="25"/>
  <c r="G26" i="25"/>
  <c r="G18" i="25"/>
  <c r="G17" i="25"/>
  <c r="G16" i="25"/>
  <c r="G20" i="58" l="1"/>
  <c r="G21" i="58" s="1"/>
  <c r="G25" i="58" s="1"/>
  <c r="G20" i="56"/>
  <c r="G21" i="56" s="1"/>
  <c r="G25" i="56" s="1"/>
  <c r="G20" i="55"/>
  <c r="G21" i="55" s="1"/>
  <c r="G25" i="55" s="1"/>
  <c r="G20" i="42"/>
  <c r="G21" i="42" s="1"/>
  <c r="G25" i="42" s="1"/>
  <c r="G20" i="46"/>
  <c r="G21" i="46" s="1"/>
  <c r="G25" i="46" s="1"/>
  <c r="G20" i="45"/>
  <c r="G21" i="45" s="1"/>
  <c r="G25" i="45" s="1"/>
  <c r="G20" i="44"/>
  <c r="G21" i="44" s="1"/>
  <c r="G25" i="44" s="1"/>
  <c r="G20" i="53"/>
  <c r="G21" i="53" s="1"/>
  <c r="G25" i="53" s="1"/>
  <c r="G20" i="52"/>
  <c r="G21" i="52" s="1"/>
  <c r="G25" i="52" s="1"/>
  <c r="G20" i="51"/>
  <c r="G21" i="51" s="1"/>
  <c r="G25" i="51" s="1"/>
  <c r="G20" i="50"/>
  <c r="G21" i="50" s="1"/>
  <c r="G25" i="50" s="1"/>
  <c r="G20" i="49"/>
  <c r="G21" i="49" s="1"/>
  <c r="G25" i="49" s="1"/>
  <c r="G20" i="27"/>
  <c r="G21" i="27" s="1"/>
  <c r="G25" i="27" s="1"/>
  <c r="G20" i="25"/>
  <c r="G21" i="25" s="1"/>
  <c r="G25" i="25" s="1"/>
  <c r="G20" i="47"/>
  <c r="G21" i="47" s="1"/>
  <c r="G25" i="47" s="1"/>
  <c r="N33" i="26"/>
  <c r="M32" i="26" l="1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K14" i="26" l="1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E12" i="26" l="1"/>
  <c r="E33" i="26" s="1"/>
  <c r="H12" i="26" l="1"/>
  <c r="H37" i="26" l="1"/>
  <c r="H33" i="26"/>
  <c r="H38" i="26"/>
  <c r="L12" i="26" l="1"/>
  <c r="L33" i="26" l="1"/>
  <c r="I12" i="26"/>
  <c r="I33" i="26" s="1"/>
  <c r="J12" i="26" l="1"/>
  <c r="M12" i="26" l="1"/>
  <c r="M33" i="26" l="1"/>
  <c r="N34" i="26" s="1"/>
  <c r="J13" i="26" l="1"/>
  <c r="K13" i="26"/>
  <c r="J33" i="26" l="1"/>
  <c r="H42" i="26"/>
  <c r="G12" i="26"/>
  <c r="G33" i="26" s="1"/>
  <c r="F12" i="26" l="1"/>
  <c r="F33" i="26" s="1"/>
  <c r="K12" i="26" l="1"/>
  <c r="K33" i="26" l="1"/>
  <c r="K34" i="26" s="1"/>
  <c r="H43" i="26"/>
</calcChain>
</file>

<file path=xl/comments1.xml><?xml version="1.0" encoding="utf-8"?>
<comments xmlns="http://schemas.openxmlformats.org/spreadsheetml/2006/main">
  <authors>
    <author>Balabuch Petr</author>
  </authors>
  <commentList>
    <comment ref="I38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3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<sst xmlns="http://schemas.openxmlformats.org/spreadsheetml/2006/main" count="1566" uniqueCount="219">
  <si>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</si>
  <si>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</si>
  <si>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</si>
  <si>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</si>
  <si>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</si>
  <si>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</si>
  <si>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</si>
  <si>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</si>
  <si>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</si>
  <si>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</si>
  <si>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</si>
  <si>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</si>
  <si>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</si>
  <si>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</si>
  <si>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</si>
  <si>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</si>
  <si>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</si>
  <si>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</si>
  <si>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</si>
  <si>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</si>
  <si>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</si>
  <si>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</si>
  <si>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</si>
  <si>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</si>
  <si>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</si>
  <si>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</si>
  <si>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</si>
  <si>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</si>
  <si>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</si>
  <si>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</si>
  <si>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</si>
  <si>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</si>
  <si>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</si>
  <si>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</si>
  <si>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</si>
  <si>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</si>
  <si>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</si>
  <si>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</si>
  <si>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</si>
  <si>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</si>
  <si>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</si>
  <si>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</si>
  <si>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</si>
  <si>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</si>
  <si>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</si>
  <si>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</si>
  <si>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</si>
  <si>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</si>
  <si>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</si>
  <si>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</si>
  <si>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</si>
  <si>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</si>
  <si>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</si>
  <si>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</si>
  <si>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</si>
  <si>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</si>
  <si>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</si>
  <si>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</si>
  <si>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</si>
  <si>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</si>
  <si>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</si>
  <si>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</si>
  <si>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</si>
  <si>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</si>
  <si>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</si>
  <si>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</si>
  <si>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</si>
  <si>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</si>
  <si>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</si>
  <si>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nerozp.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</si>
  <si>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</si>
  <si>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</si>
  <si>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</si>
  <si>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</si>
  <si>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</si>
  <si>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</si>
  <si>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</si>
  <si>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</si>
  <si>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</si>
  <si>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</si>
  <si>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</si>
  <si>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1022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</si>
  <si>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</si>
  <si>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</si>
  <si>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</si>
  <si>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</si>
  <si>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</si>
  <si>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</si>
  <si>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1040</t>
  </si>
  <si>
    <t>Střední škola, Základní škola a Mateřská škola Šumperk, Hanácká 3</t>
  </si>
  <si>
    <t>Hanácká 3</t>
  </si>
  <si>
    <t>787 01  Šumperk</t>
  </si>
  <si>
    <t>1041</t>
  </si>
  <si>
    <t>Střední škola, Základní škola, Mateřská škola a Dětský domov Zábřeh</t>
  </si>
  <si>
    <t>Sušilova 40</t>
  </si>
  <si>
    <t>789 01  Zábřeh</t>
  </si>
  <si>
    <t>1111</t>
  </si>
  <si>
    <t>Gymnázium, Šumperk, Masarykovo náměstí 8</t>
  </si>
  <si>
    <t>Masarykovo náměstí 8</t>
  </si>
  <si>
    <t>787 58  Šumperk</t>
  </si>
  <si>
    <t>1112</t>
  </si>
  <si>
    <t>Gymnázium, Zábřeh, náměstí Osvobození 20</t>
  </si>
  <si>
    <t>náměstí  Osvobození 20</t>
  </si>
  <si>
    <t>1135</t>
  </si>
  <si>
    <t>Vyšší odborná škola a Střední průmyslová škola, Šumperk, Gen. Krátkého 1</t>
  </si>
  <si>
    <t>Gen. Krátkého 1</t>
  </si>
  <si>
    <t>787 29  Šumperk</t>
  </si>
  <si>
    <t>1136</t>
  </si>
  <si>
    <t>Vyšší odborná škola a Střední škola automobilní, Zábřeh, U Dráhy 6</t>
  </si>
  <si>
    <t>U Dráhy 827/6</t>
  </si>
  <si>
    <t>1137</t>
  </si>
  <si>
    <t>Střední průmyslová škola elektrotechnická, Mohelnice, Gen. Svobody 2</t>
  </si>
  <si>
    <t>Gen. Svobody 2</t>
  </si>
  <si>
    <t>1138</t>
  </si>
  <si>
    <t>Střední odborná škola, Šumperk, Zemědělská 3</t>
  </si>
  <si>
    <t>Zemědělská 3</t>
  </si>
  <si>
    <t>1140</t>
  </si>
  <si>
    <t>Střední škola železniční, technická a služeb, Šumperk</t>
  </si>
  <si>
    <t>Gen. Krátkého 30</t>
  </si>
  <si>
    <t>1153</t>
  </si>
  <si>
    <t>Obchodní akademie, Mohelnice, Olomoucká 82</t>
  </si>
  <si>
    <t>Olomoucká 82</t>
  </si>
  <si>
    <t>1154</t>
  </si>
  <si>
    <t>Obchodní akademie a Jazyková škola s právem státní jazykové zkoušky, Šumperk, Hlavní třída 31</t>
  </si>
  <si>
    <t>Hlavní třída 31</t>
  </si>
  <si>
    <t>1163</t>
  </si>
  <si>
    <t>Střední zdravotnická škola, Šumperk, Kladská 2</t>
  </si>
  <si>
    <t>Kladská 2</t>
  </si>
  <si>
    <t>1174</t>
  </si>
  <si>
    <t>Střední škola technická a zemědělská Mohelnice</t>
  </si>
  <si>
    <t>1. máje 2</t>
  </si>
  <si>
    <t>1222</t>
  </si>
  <si>
    <t>Odborné učiliště a Praktická škola, Mohelnice, Vodní 27</t>
  </si>
  <si>
    <t>Vodní 27</t>
  </si>
  <si>
    <t>1223</t>
  </si>
  <si>
    <t>Střední škola sociální péče a služeb, Zábřeh, nám. 8. května 2</t>
  </si>
  <si>
    <t>nám. 8. května 2</t>
  </si>
  <si>
    <t>789 22  Zábřeh</t>
  </si>
  <si>
    <t>1311</t>
  </si>
  <si>
    <t>Základní umělecká škola, Mohelnice, Náměstí Svobody 15</t>
  </si>
  <si>
    <t>Náměstí Svobody 15</t>
  </si>
  <si>
    <t>1312</t>
  </si>
  <si>
    <t>Základní umělecká škola, Šumperk, Žerotínova 11</t>
  </si>
  <si>
    <t>Žerotínova 11</t>
  </si>
  <si>
    <t>1313</t>
  </si>
  <si>
    <t>Základní umělecká škola Zábřeh</t>
  </si>
  <si>
    <t>Školská 349/9</t>
  </si>
  <si>
    <t>1354</t>
  </si>
  <si>
    <t>Dům dětí a mládeže Magnet, Mohelnice</t>
  </si>
  <si>
    <t>Spartakiádní 8</t>
  </si>
  <si>
    <t>Příspěvkové organizace v oblasti školství (Šumperk)</t>
  </si>
  <si>
    <t>Hanácká 145/3, Šumperk, 787 01</t>
  </si>
  <si>
    <t/>
  </si>
  <si>
    <t>Lázeňská 240, Velké Losiny, 788 15</t>
  </si>
  <si>
    <t>70626561</t>
  </si>
  <si>
    <t>Masarykova 434/4, Mohelnice, 789 85</t>
  </si>
  <si>
    <t>60341777</t>
  </si>
  <si>
    <t>Masarykovo náměstí 1207/8, Šumperk, 787 01</t>
  </si>
  <si>
    <t>49589792</t>
  </si>
  <si>
    <t>Zdůvodnit rozdíl mezi fin. krytím a stavem RF, popř. vyplnit tab. č. 2.4 a 2.5.Rezervní fond</t>
  </si>
  <si>
    <t>nám.Osvobození 257/20, Zábřeh, 789 01</t>
  </si>
  <si>
    <t xml:space="preserve">Vyšší odborná škola a Střední škola automobilní, Zábřeh, U Dráhy 6 </t>
  </si>
  <si>
    <t>U Dráhy 6/827, Zábřeh, 789 01</t>
  </si>
  <si>
    <t>00577324</t>
  </si>
  <si>
    <t xml:space="preserve">Střední průmyslová škola elektrotechnická, Mohelnice, Gen. Svobody 2  </t>
  </si>
  <si>
    <t>Gen.Svobody 183/2, Mohelnice, 789 85</t>
  </si>
  <si>
    <t>00843105</t>
  </si>
  <si>
    <t>Zemědělská 2115/3, Šumperk, 787 01</t>
  </si>
  <si>
    <t>00852384</t>
  </si>
  <si>
    <t>Gen. Krátkého 1799/30, Šumperk, 787 01</t>
  </si>
  <si>
    <t>00851167</t>
  </si>
  <si>
    <t>Olomoucká 389/82, Mohelnice, 789 85</t>
  </si>
  <si>
    <t>60045035</t>
  </si>
  <si>
    <t xml:space="preserve">Obchodní akademie a Jazyková škola s právem státní jazykové zkoušky, Šumperk, Hlavní třída 31  </t>
  </si>
  <si>
    <t>Hlavní třída 652/31, Šumperk, 787 01</t>
  </si>
  <si>
    <t>49589679</t>
  </si>
  <si>
    <t>Kladská 234/2, Šumperk, 787 01</t>
  </si>
  <si>
    <t>00851213</t>
  </si>
  <si>
    <t>1. máje 667/2, Mohelnice, 789 85</t>
  </si>
  <si>
    <t>00851205</t>
  </si>
  <si>
    <t>Vodní 248/27, Mohelnice, 789 85</t>
  </si>
  <si>
    <t>62353179</t>
  </si>
  <si>
    <t xml:space="preserve">Střední škola sociální péče a služeb, Zábřeh, nám. 8. května 2  </t>
  </si>
  <si>
    <t>nám. 8. května 253/2, Zábřeh, 789 22</t>
  </si>
  <si>
    <t>00409014</t>
  </si>
  <si>
    <t>Základní umělecká škola, Mohelnice, Náměstí Svobody  15</t>
  </si>
  <si>
    <t>náměstí Svobody 971/15, Mohelnice, 789 85</t>
  </si>
  <si>
    <t>00851451</t>
  </si>
  <si>
    <t>Žerotínova 267/11, Šumperk, 787 01</t>
  </si>
  <si>
    <t>00852333</t>
  </si>
  <si>
    <t>Školská 349/9, Zábřeh, 789 01</t>
  </si>
  <si>
    <t>64095151</t>
  </si>
  <si>
    <t>Spartakiádní 744/8, Mohelnice, 789 85</t>
  </si>
  <si>
    <t>00853020</t>
  </si>
  <si>
    <r>
      <t>Z celkového počtu 21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- Šumperk skončilo:</t>
    </r>
  </si>
  <si>
    <t xml:space="preserve"> - 20 organizací se zlepšeným výsledkem hospodaření  v celkové výši  </t>
  </si>
  <si>
    <r>
      <t xml:space="preserve"> -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0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zhoršeným výsledkem hospodaření v celkové výši </t>
    </r>
  </si>
  <si>
    <t xml:space="preserve"> - 1 organizace s vyrovnaným výsledkem hospodaření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</si>
  <si>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20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</si>
  <si>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 xml:space="preserve"> - 0 organizací se zhoršeným výsledkem hospodaření v celkové výši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</si>
  <si>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 organizace s vyrovnaným výsledkem hospodaření</t>
    </r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</si>
  <si>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46 165,15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</si>
  <si>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104 034,21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</si>
  <si>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584 649,51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</si>
  <si>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22 623,59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</si>
  <si>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309 555,75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</si>
  <si>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429 555,53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</si>
  <si>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585 094,35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</si>
  <si>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264 015,83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</si>
  <si>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3 743,17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</si>
  <si>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525 015,99 Kč.</t>
  </si>
  <si>
    <t xml:space="preserve">Vyšší odborná škola a Střední průmyslová škola, Šumperk, Gen. Krátkého 1  </t>
  </si>
  <si>
    <t>Gen. Krátkého 950/1, Šumperk, 787 29</t>
  </si>
  <si>
    <t>00843113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</si>
  <si>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1 032 504,61 Kč.</t>
  </si>
  <si>
    <t>Sušilova 1912/40, Zábřeh, 789 01</t>
  </si>
  <si>
    <t xml:space="preserve">K překročení schváleného závazného ukazatele průměrného přepočteného počtu pracovníků o 0,014 došlo z důvodu matematické chyby při sestavování žádosti o změnu závazného ukazatele. </t>
  </si>
  <si>
    <t xml:space="preserve">b) Výsledek hospod. předcház. účet. období </t>
  </si>
  <si>
    <t xml:space="preserve">Usnesením Zastupitelstva Olomouckého kraje UZ/4/23/2017 ze dne 24. 4. 2017 došlo k 1. 7. 2017 k sloučení s příspěvkovou organizací Základní školou a Mateřskou školou při lázních, Bludov. Nástupnická organizace převzala zlepšený výsledek hospodaření  k 30. 6. 2017 ve výši 34 292,88 Kč, který bude přidělen do rezervního fondu nástupnické organizace. Nástupnická organizace k 31. 12. 2017 ukončila hospodaření s kladným výsledkem hospodaření.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</si>
</sst>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7">
    <xf numFmtId="0" fontId="0" fillId="0" borderId="0" xfId="0"/>
    <xf numFmtId="4" fontId="15" fillId="0" borderId="0" xfId="0" applyNumberFormat="1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8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0" fontId="1" fillId="0" borderId="36" xfId="0" applyFont="1" applyBorder="1" applyAlignment="1" applyProtection="1">
      <alignment horizontal="center"/>
      <protection hidden="1"/>
    </xf>
    <xf numFmtId="0" fontId="1" fillId="0" borderId="37" xfId="0" applyFont="1" applyBorder="1" applyProtection="1">
      <protection hidden="1"/>
    </xf>
    <xf numFmtId="0" fontId="0" fillId="0" borderId="37" xfId="0" applyBorder="1" applyProtection="1">
      <protection hidden="1"/>
    </xf>
    <xf numFmtId="4" fontId="0" fillId="0" borderId="38" xfId="0" applyNumberFormat="1" applyFill="1" applyBorder="1" applyAlignment="1" applyProtection="1">
      <alignment horizontal="right"/>
      <protection hidden="1"/>
    </xf>
    <xf numFmtId="4" fontId="0" fillId="0" borderId="39" xfId="0" applyNumberForma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0" xfId="0" applyFont="1" applyFill="1" applyBorder="1" applyAlignment="1">
      <alignment vertical="top" wrapText="1" shrinkToFit="1"/>
    </xf>
    <xf numFmtId="0" fontId="33" fillId="0" borderId="40" xfId="0" applyFont="1" applyFill="1" applyBorder="1" applyAlignment="1">
      <alignment wrapText="1"/>
    </xf>
    <xf numFmtId="0" fontId="6" fillId="0" borderId="43" xfId="0" applyFont="1" applyFill="1" applyBorder="1" applyAlignment="1">
      <alignment horizontal="center"/>
    </xf>
    <xf numFmtId="0" fontId="1" fillId="0" borderId="47" xfId="0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33" fillId="0" borderId="49" xfId="0" applyNumberFormat="1" applyFont="1" applyFill="1" applyBorder="1"/>
    <xf numFmtId="0" fontId="33" fillId="0" borderId="42" xfId="0" applyFont="1" applyFill="1" applyBorder="1" applyAlignment="1">
      <alignment horizontal="left"/>
    </xf>
    <xf numFmtId="2" fontId="2" fillId="0" borderId="51" xfId="0" applyNumberFormat="1" applyFont="1" applyFill="1" applyBorder="1"/>
    <xf numFmtId="4" fontId="33" fillId="0" borderId="52" xfId="0" applyNumberFormat="1" applyFont="1" applyFill="1" applyBorder="1"/>
    <xf numFmtId="4" fontId="33" fillId="0" borderId="53" xfId="0" applyNumberFormat="1" applyFont="1" applyFill="1" applyBorder="1"/>
    <xf numFmtId="2" fontId="33" fillId="0" borderId="50" xfId="0" applyNumberFormat="1" applyFont="1" applyFill="1" applyBorder="1"/>
    <xf numFmtId="4" fontId="2" fillId="0" borderId="41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4" fontId="2" fillId="0" borderId="54" xfId="0" applyNumberFormat="1" applyFont="1" applyFill="1" applyBorder="1" applyAlignment="1">
      <alignment horizontal="right"/>
    </xf>
    <xf numFmtId="4" fontId="2" fillId="0" borderId="56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8" xfId="0" applyNumberFormat="1" applyFont="1" applyFill="1" applyBorder="1"/>
    <xf numFmtId="4" fontId="2" fillId="0" borderId="17" xfId="0" applyNumberFormat="1" applyFont="1" applyFill="1" applyBorder="1"/>
    <xf numFmtId="4" fontId="2" fillId="0" borderId="53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4" xfId="0" applyFont="1" applyFill="1" applyBorder="1"/>
    <xf numFmtId="0" fontId="7" fillId="0" borderId="55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9" fillId="0" borderId="0" xfId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0" fontId="20" fillId="0" borderId="0" xfId="1" applyFont="1" applyFill="1" applyBorder="1" applyProtection="1">
      <protection hidden="1"/>
    </xf>
    <xf numFmtId="4" fontId="2" fillId="0" borderId="65" xfId="0" applyNumberFormat="1" applyFont="1" applyFill="1" applyBorder="1"/>
    <xf numFmtId="4" fontId="2" fillId="0" borderId="62" xfId="0" applyNumberFormat="1" applyFont="1" applyFill="1" applyBorder="1"/>
    <xf numFmtId="4" fontId="2" fillId="0" borderId="21" xfId="0" applyNumberFormat="1" applyFont="1" applyFill="1" applyBorder="1"/>
    <xf numFmtId="4" fontId="2" fillId="0" borderId="39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57" xfId="0" applyNumberFormat="1" applyFont="1" applyFill="1" applyBorder="1"/>
    <xf numFmtId="0" fontId="27" fillId="0" borderId="2" xfId="0" applyFont="1" applyFill="1" applyBorder="1"/>
    <xf numFmtId="0" fontId="27" fillId="0" borderId="3" xfId="0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44" fillId="0" borderId="0" xfId="1" applyFont="1" applyFill="1" applyProtection="1">
      <protection hidden="1"/>
    </xf>
    <xf numFmtId="0" fontId="31" fillId="0" borderId="0" xfId="1" applyFont="1" applyFill="1" applyBorder="1" applyProtection="1">
      <protection hidden="1"/>
    </xf>
    <xf numFmtId="0" fontId="25" fillId="0" borderId="0" xfId="1" applyFont="1" applyFill="1" applyBorder="1" applyAlignment="1" applyProtection="1">
      <alignment horizontal="right"/>
      <protection hidden="1"/>
    </xf>
    <xf numFmtId="0" fontId="25" fillId="0" borderId="0" xfId="1" applyFont="1" applyFill="1" applyBorder="1" applyProtection="1">
      <protection hidden="1"/>
    </xf>
    <xf numFmtId="0" fontId="27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30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8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39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Protection="1">
      <protection locked="0"/>
    </xf>
    <xf numFmtId="4" fontId="2" fillId="0" borderId="72" xfId="0" applyNumberFormat="1" applyFont="1" applyFill="1" applyBorder="1"/>
    <xf numFmtId="4" fontId="33" fillId="0" borderId="13" xfId="0" applyNumberFormat="1" applyFont="1" applyFill="1" applyBorder="1"/>
    <xf numFmtId="4" fontId="2" fillId="0" borderId="73" xfId="0" applyNumberFormat="1" applyFont="1" applyFill="1" applyBorder="1"/>
    <xf numFmtId="4" fontId="2" fillId="0" borderId="46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top" wrapText="1" shrinkToFit="1"/>
    </xf>
    <xf numFmtId="2" fontId="0" fillId="0" borderId="0" xfId="0" applyNumberFormat="1" applyFill="1" applyProtection="1">
      <protection hidden="1"/>
    </xf>
    <xf numFmtId="2" fontId="0" fillId="0" borderId="0" xfId="0" applyNumberFormat="1" applyFill="1" applyAlignment="1" applyProtection="1">
      <alignment horizontal="left"/>
      <protection hidden="1"/>
    </xf>
    <xf numFmtId="2" fontId="0" fillId="0" borderId="0" xfId="0" applyNumberFormat="1" applyFill="1" applyAlignment="1" applyProtection="1">
      <alignment horizontal="left" shrinkToFit="1"/>
      <protection hidden="1"/>
    </xf>
    <xf numFmtId="0" fontId="6" fillId="0" borderId="0" xfId="0" applyFont="1" applyFill="1" applyAlignment="1" applyProtection="1">
      <alignment shrinkToFit="1"/>
      <protection hidden="1"/>
    </xf>
    <xf numFmtId="0" fontId="8" fillId="0" borderId="0" xfId="1" applyFont="1" applyFill="1" applyBorder="1" applyAlignment="1" applyProtection="1">
      <alignment shrinkToFit="1"/>
      <protection hidden="1"/>
    </xf>
    <xf numFmtId="0" fontId="7" fillId="0" borderId="0" xfId="0" applyFont="1" applyFill="1" applyBorder="1" applyProtection="1">
      <protection hidden="1"/>
    </xf>
    <xf numFmtId="0" fontId="25" fillId="0" borderId="0" xfId="0" applyFont="1" applyFill="1" applyProtection="1">
      <protection locked="0"/>
    </xf>
    <xf numFmtId="1" fontId="0" fillId="0" borderId="0" xfId="0" applyNumberFormat="1" applyFill="1" applyAlignment="1" applyProtection="1">
      <alignment horizontal="right" shrinkToFit="1"/>
      <protection hidden="1"/>
    </xf>
    <xf numFmtId="1" fontId="0" fillId="0" borderId="0" xfId="0" applyNumberFormat="1" applyFill="1" applyAlignment="1" applyProtection="1">
      <alignment horizontal="lef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top" wrapText="1" shrinkToFit="1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vertical="center" wrapText="1"/>
    </xf>
    <xf numFmtId="0" fontId="1" fillId="2" borderId="60" xfId="0" applyNumberFormat="1" applyFont="1" applyFill="1" applyBorder="1"/>
    <xf numFmtId="0" fontId="1" fillId="2" borderId="61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 wrapText="1"/>
    </xf>
    <xf numFmtId="0" fontId="1" fillId="2" borderId="28" xfId="0" applyNumberFormat="1" applyFont="1" applyFill="1" applyBorder="1"/>
    <xf numFmtId="0" fontId="1" fillId="2" borderId="64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vertical="center" wrapText="1"/>
    </xf>
    <xf numFmtId="0" fontId="1" fillId="2" borderId="67" xfId="0" applyNumberFormat="1" applyFont="1" applyFill="1" applyBorder="1"/>
    <xf numFmtId="0" fontId="1" fillId="2" borderId="6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68" xfId="0" applyNumberFormat="1" applyFont="1" applyFill="1" applyBorder="1"/>
    <xf numFmtId="0" fontId="1" fillId="2" borderId="67" xfId="0" applyNumberFormat="1" applyFont="1" applyFill="1" applyBorder="1" applyAlignment="1">
      <alignment wrapText="1"/>
    </xf>
    <xf numFmtId="0" fontId="1" fillId="2" borderId="69" xfId="0" applyFont="1" applyFill="1" applyBorder="1" applyAlignment="1">
      <alignment vertical="center" wrapText="1"/>
    </xf>
    <xf numFmtId="0" fontId="1" fillId="2" borderId="20" xfId="0" applyFont="1" applyFill="1" applyBorder="1"/>
    <xf numFmtId="0" fontId="1" fillId="2" borderId="20" xfId="0" applyNumberFormat="1" applyFont="1" applyFill="1" applyBorder="1"/>
    <xf numFmtId="0" fontId="1" fillId="2" borderId="63" xfId="0" applyFont="1" applyFill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vertical="center"/>
    </xf>
    <xf numFmtId="0" fontId="1" fillId="2" borderId="71" xfId="0" applyNumberFormat="1" applyFont="1" applyFill="1" applyBorder="1"/>
    <xf numFmtId="0" fontId="1" fillId="2" borderId="66" xfId="0" applyFont="1" applyFill="1" applyBorder="1"/>
    <xf numFmtId="4" fontId="41" fillId="2" borderId="53" xfId="0" applyNumberFormat="1" applyFont="1" applyFill="1" applyBorder="1" applyAlignment="1">
      <alignment horizontal="right"/>
    </xf>
    <xf numFmtId="4" fontId="41" fillId="2" borderId="62" xfId="0" applyNumberFormat="1" applyFont="1" applyFill="1" applyBorder="1" applyAlignment="1">
      <alignment horizontal="right"/>
    </xf>
    <xf numFmtId="4" fontId="41" fillId="2" borderId="24" xfId="0" applyNumberFormat="1" applyFont="1" applyFill="1" applyBorder="1" applyAlignment="1">
      <alignment horizontal="right"/>
    </xf>
    <xf numFmtId="4" fontId="13" fillId="0" borderId="11" xfId="0" applyNumberFormat="1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Alignment="1"/>
    <xf numFmtId="0" fontId="1" fillId="0" borderId="0" xfId="0" applyFont="1" applyFill="1" applyAlignment="1"/>
    <xf numFmtId="4" fontId="2" fillId="0" borderId="0" xfId="0" applyNumberFormat="1" applyFont="1" applyFill="1" applyBorder="1"/>
    <xf numFmtId="0" fontId="1" fillId="0" borderId="0" xfId="0" applyFont="1" applyFill="1" applyAlignment="1">
      <alignment vertical="top"/>
    </xf>
    <xf numFmtId="4" fontId="25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 shrinkToFi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shrinkToFit="1"/>
    </xf>
    <xf numFmtId="0" fontId="0" fillId="0" borderId="0" xfId="0" applyBorder="1" applyAlignment="1">
      <alignment shrinkToFit="1"/>
    </xf>
    <xf numFmtId="0" fontId="37" fillId="0" borderId="0" xfId="0" applyFont="1" applyFill="1" applyAlignment="1"/>
    <xf numFmtId="0" fontId="0" fillId="0" borderId="0" xfId="0" applyAlignment="1"/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37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>
      <alignment horizontal="justify" vertical="top" wrapText="1" shrinkToFit="1"/>
    </xf>
    <xf numFmtId="0" fontId="0" fillId="0" borderId="0" xfId="0" applyAlignment="1">
      <alignment horizontal="justify" vertical="top" wrapText="1" shrinkToFi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1" fillId="0" borderId="26" xfId="0" applyFont="1" applyBorder="1" applyAlignment="1" applyProtection="1">
      <alignment vertical="justify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0" fontId="1" fillId="0" borderId="12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hidden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40"/>
  <sheetViews>
    <sheetView showGridLines="0" topLeftCell="A16" zoomScaleNormal="100" workbookViewId="0">
      <selection activeCell="K40" sqref="K40"/>
    </sheetView>
  </sheetViews>
  <sheetFormatPr defaultColWidth="9.140625" defaultRowHeight="12.75" x14ac:dyDescent="0.2"/>
  <cols>
    <col min="1" max="1" width="5.85546875" style="9" customWidth="1"/>
    <col min="2" max="2" width="36.5703125" style="12" customWidth="1"/>
    <col min="3" max="3" width="17.42578125" style="12" customWidth="1"/>
    <col min="4" max="4" width="18.570312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317" t="s">
        <v>150</v>
      </c>
      <c r="B1" s="318"/>
      <c r="C1" s="318"/>
      <c r="D1" s="318"/>
      <c r="E1" s="316"/>
      <c r="F1" s="316"/>
      <c r="G1" s="316"/>
      <c r="H1" s="316"/>
      <c r="I1" s="316"/>
      <c r="J1" s="316"/>
      <c r="K1" s="316"/>
      <c r="L1" s="316"/>
      <c r="N1" s="181" t="s">
        <v>66</v>
      </c>
    </row>
    <row r="2" spans="1:14" ht="20.25" x14ac:dyDescent="0.3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N2" s="181"/>
    </row>
    <row r="3" spans="1:14" ht="14.25" x14ac:dyDescent="0.2">
      <c r="A3" s="11" t="s">
        <v>35</v>
      </c>
      <c r="B3" s="9"/>
      <c r="D3" s="13"/>
      <c r="F3" s="309"/>
      <c r="G3" s="308"/>
      <c r="H3" s="308"/>
      <c r="I3" s="308"/>
      <c r="J3" s="308"/>
      <c r="K3" s="308"/>
      <c r="L3" s="308"/>
      <c r="M3" s="308"/>
      <c r="N3" s="308"/>
    </row>
    <row r="4" spans="1:14" ht="21.75" customHeight="1" x14ac:dyDescent="0.2">
      <c r="A4" s="11"/>
      <c r="B4" s="4" t="s">
        <v>70</v>
      </c>
      <c r="D4" s="13"/>
      <c r="F4" s="308"/>
      <c r="G4" s="308"/>
      <c r="H4" s="308"/>
      <c r="I4" s="308"/>
      <c r="J4" s="308"/>
      <c r="K4" s="308"/>
      <c r="L4" s="308"/>
      <c r="M4" s="308"/>
      <c r="N4" s="308"/>
    </row>
    <row r="5" spans="1:14" ht="13.5" customHeight="1" x14ac:dyDescent="0.2">
      <c r="B5" s="9"/>
      <c r="F5" s="308"/>
      <c r="G5" s="308"/>
      <c r="H5" s="308"/>
      <c r="I5" s="308"/>
      <c r="J5" s="308"/>
      <c r="K5" s="308"/>
      <c r="L5" s="308"/>
      <c r="M5" s="308"/>
      <c r="N5" s="308"/>
    </row>
    <row r="6" spans="1:14" ht="15.75" x14ac:dyDescent="0.25">
      <c r="A6" s="69" t="s">
        <v>79</v>
      </c>
      <c r="B6" s="9"/>
      <c r="F6" s="308"/>
      <c r="G6" s="308"/>
      <c r="H6" s="308"/>
      <c r="I6" s="308"/>
      <c r="J6" s="308"/>
      <c r="K6" s="308"/>
      <c r="L6" s="308"/>
      <c r="M6" s="308"/>
      <c r="N6" s="308"/>
    </row>
    <row r="7" spans="1:14" ht="13.5" customHeight="1" thickBot="1" x14ac:dyDescent="0.25">
      <c r="K7" s="76"/>
      <c r="N7" s="20" t="s">
        <v>64</v>
      </c>
    </row>
    <row r="8" spans="1:14" ht="16.5" customHeight="1" thickTop="1" x14ac:dyDescent="0.25">
      <c r="A8" s="14" t="s">
        <v>3</v>
      </c>
      <c r="B8" s="132" t="s">
        <v>56</v>
      </c>
      <c r="C8" s="133" t="s">
        <v>30</v>
      </c>
      <c r="D8" s="134"/>
      <c r="E8" s="199" t="s">
        <v>12</v>
      </c>
      <c r="F8" s="204"/>
      <c r="G8" s="200" t="s">
        <v>13</v>
      </c>
      <c r="H8" s="319" t="s">
        <v>46</v>
      </c>
      <c r="I8" s="320"/>
      <c r="J8" s="320"/>
      <c r="K8" s="320"/>
      <c r="L8" s="321" t="s">
        <v>47</v>
      </c>
      <c r="M8" s="322"/>
      <c r="N8" s="323"/>
    </row>
    <row r="9" spans="1:14" ht="16.5" customHeight="1" x14ac:dyDescent="0.25">
      <c r="A9" s="135"/>
      <c r="B9" s="136"/>
      <c r="C9" s="137"/>
      <c r="D9" s="138"/>
      <c r="E9" s="197" t="s">
        <v>11</v>
      </c>
      <c r="F9" s="205"/>
      <c r="G9" s="198" t="s">
        <v>11</v>
      </c>
      <c r="H9" s="160"/>
      <c r="I9" s="161"/>
      <c r="J9" s="162"/>
      <c r="K9" s="162"/>
      <c r="L9" s="324" t="s">
        <v>48</v>
      </c>
      <c r="M9" s="325"/>
      <c r="N9" s="326"/>
    </row>
    <row r="10" spans="1:14" ht="33.75" customHeight="1" x14ac:dyDescent="0.25">
      <c r="A10" s="135"/>
      <c r="B10" s="136"/>
      <c r="C10" s="137"/>
      <c r="D10" s="138"/>
      <c r="E10" s="139"/>
      <c r="F10" s="206" t="s">
        <v>80</v>
      </c>
      <c r="G10" s="163"/>
      <c r="H10" s="327" t="s">
        <v>49</v>
      </c>
      <c r="I10" s="329" t="s">
        <v>50</v>
      </c>
      <c r="J10" s="331" t="s">
        <v>51</v>
      </c>
      <c r="K10" s="332"/>
      <c r="L10" s="333" t="s">
        <v>52</v>
      </c>
      <c r="M10" s="334"/>
      <c r="N10" s="335" t="s">
        <v>53</v>
      </c>
    </row>
    <row r="11" spans="1:14" ht="16.5" customHeight="1" thickBot="1" x14ac:dyDescent="0.3">
      <c r="A11" s="15"/>
      <c r="B11" s="140"/>
      <c r="C11" s="16" t="s">
        <v>68</v>
      </c>
      <c r="D11" s="17" t="s">
        <v>67</v>
      </c>
      <c r="E11" s="141"/>
      <c r="F11" s="203"/>
      <c r="G11" s="164"/>
      <c r="H11" s="328"/>
      <c r="I11" s="330"/>
      <c r="J11" s="184" t="s">
        <v>31</v>
      </c>
      <c r="K11" s="184" t="s">
        <v>32</v>
      </c>
      <c r="L11" s="183" t="s">
        <v>15</v>
      </c>
      <c r="M11" s="182" t="s">
        <v>63</v>
      </c>
      <c r="N11" s="336"/>
    </row>
    <row r="12" spans="1:14" ht="28.5" customHeight="1" thickTop="1" x14ac:dyDescent="0.2">
      <c r="A12" s="280" t="s">
        <v>81</v>
      </c>
      <c r="B12" s="281" t="s">
        <v>82</v>
      </c>
      <c r="C12" s="282" t="s">
        <v>83</v>
      </c>
      <c r="D12" s="283" t="s">
        <v>84</v>
      </c>
      <c r="E12" s="202">
        <f>'1022'!G16</f>
        <v>3255090.15</v>
      </c>
      <c r="F12" s="193">
        <f>'1022'!G17</f>
        <v>0</v>
      </c>
      <c r="G12" s="192">
        <f>'1022'!G18</f>
        <v>3255090.15</v>
      </c>
      <c r="H12" s="191">
        <f>'1022'!G21</f>
        <v>0</v>
      </c>
      <c r="I12" s="192">
        <f>'1022'!G26</f>
        <v>0</v>
      </c>
      <c r="J12" s="194">
        <f>IF((H12&lt;0),0,(IF((H12-I12)&lt;0,0,(H12-I12))))</f>
        <v>0</v>
      </c>
      <c r="K12" s="193">
        <f>IF((H12&lt;0),(H12-I12),(IF((H12-I12)&lt;0,(H12-I12),0)))</f>
        <v>0</v>
      </c>
      <c r="L12" s="191">
        <f>'1022'!G30</f>
        <v>0</v>
      </c>
      <c r="M12" s="192">
        <f>'1022'!G31</f>
        <v>0</v>
      </c>
      <c r="N12" s="303"/>
    </row>
    <row r="13" spans="1:14" ht="30" customHeight="1" x14ac:dyDescent="0.2">
      <c r="A13" s="284">
        <v>1024</v>
      </c>
      <c r="B13" s="285" t="s">
        <v>85</v>
      </c>
      <c r="C13" s="286" t="s">
        <v>86</v>
      </c>
      <c r="D13" s="287" t="s">
        <v>87</v>
      </c>
      <c r="E13" s="214">
        <f>'1024'!$G$16</f>
        <v>12981200.9</v>
      </c>
      <c r="F13" s="215">
        <f>'1024'!$G$17</f>
        <v>0</v>
      </c>
      <c r="G13" s="178">
        <f>'1024'!$G$18</f>
        <v>13065949.220000001</v>
      </c>
      <c r="H13" s="214">
        <f>'1024'!$G$21</f>
        <v>84748.320000000298</v>
      </c>
      <c r="I13" s="216">
        <f>'1024'!$G$26</f>
        <v>0</v>
      </c>
      <c r="J13" s="185">
        <f>IF((H13&lt;0),0,(IF((H13-I13)&lt;0,0,(H13-I13))))</f>
        <v>84748.320000000298</v>
      </c>
      <c r="K13" s="186">
        <f>IF((H13&lt;0),(H13-I13),(IF((H13-I13)&lt;0,(H13-I13),0)))</f>
        <v>0</v>
      </c>
      <c r="L13" s="214">
        <f>'1024'!$G$30</f>
        <v>0</v>
      </c>
      <c r="M13" s="216">
        <f>'1024'!$G$31</f>
        <v>84748.32</v>
      </c>
      <c r="N13" s="304"/>
    </row>
    <row r="14" spans="1:14" ht="30" customHeight="1" x14ac:dyDescent="0.2">
      <c r="A14" s="288" t="s">
        <v>88</v>
      </c>
      <c r="B14" s="289" t="s">
        <v>89</v>
      </c>
      <c r="C14" s="290" t="s">
        <v>90</v>
      </c>
      <c r="D14" s="287" t="s">
        <v>91</v>
      </c>
      <c r="E14" s="214">
        <f>'1040'!$G$16</f>
        <v>38636918.399999999</v>
      </c>
      <c r="F14" s="215">
        <f>'1040'!$G$17</f>
        <v>0</v>
      </c>
      <c r="G14" s="255">
        <f>'1040'!$G$18</f>
        <v>38692827.549999997</v>
      </c>
      <c r="H14" s="214">
        <f>'1040'!$G$21</f>
        <v>55909.14999999851</v>
      </c>
      <c r="I14" s="216">
        <f>'1040'!$G$26</f>
        <v>9744</v>
      </c>
      <c r="J14" s="218">
        <f t="shared" ref="J14:J32" si="0">IF((H14&lt;0),0,(IF((H14-I14)&lt;0,0,(H14-I14))))</f>
        <v>46165.14999999851</v>
      </c>
      <c r="K14" s="215">
        <f t="shared" ref="K14:K32" si="1">IF((H14&lt;0),(H14-I14),(IF((H14-I14)&lt;0,(H14-I14),0)))</f>
        <v>0</v>
      </c>
      <c r="L14" s="142">
        <f>'1040'!$G$30</f>
        <v>0</v>
      </c>
      <c r="M14" s="216">
        <f>'1040'!$G$31</f>
        <v>46165.15</v>
      </c>
      <c r="N14" s="304"/>
    </row>
    <row r="15" spans="1:14" ht="30" customHeight="1" x14ac:dyDescent="0.2">
      <c r="A15" s="291" t="s">
        <v>92</v>
      </c>
      <c r="B15" s="292" t="s">
        <v>93</v>
      </c>
      <c r="C15" s="293" t="s">
        <v>94</v>
      </c>
      <c r="D15" s="287" t="s">
        <v>95</v>
      </c>
      <c r="E15" s="214">
        <f>'1041'!$G$16</f>
        <v>49931459.190000005</v>
      </c>
      <c r="F15" s="215">
        <f>'1041'!$G$17</f>
        <v>0</v>
      </c>
      <c r="G15" s="217">
        <f>'1041'!$G$18</f>
        <v>50645996.409999996</v>
      </c>
      <c r="H15" s="214">
        <f>'1041'!$G$21</f>
        <v>714537.21999999136</v>
      </c>
      <c r="I15" s="216">
        <f>'1041'!$G$26</f>
        <v>0</v>
      </c>
      <c r="J15" s="218">
        <f t="shared" si="0"/>
        <v>714537.21999999136</v>
      </c>
      <c r="K15" s="215">
        <f t="shared" si="1"/>
        <v>0</v>
      </c>
      <c r="L15" s="257">
        <f>'1041'!$G$30</f>
        <v>15000</v>
      </c>
      <c r="M15" s="178">
        <f>'1041'!$G$31</f>
        <v>699537.22</v>
      </c>
      <c r="N15" s="304"/>
    </row>
    <row r="16" spans="1:14" ht="30" customHeight="1" x14ac:dyDescent="0.2">
      <c r="A16" s="291" t="s">
        <v>96</v>
      </c>
      <c r="B16" s="292" t="s">
        <v>97</v>
      </c>
      <c r="C16" s="294" t="s">
        <v>98</v>
      </c>
      <c r="D16" s="287" t="s">
        <v>99</v>
      </c>
      <c r="E16" s="214">
        <f>'1111'!$G$16</f>
        <v>37329624.719999999</v>
      </c>
      <c r="F16" s="215">
        <f>'1111'!$G$17</f>
        <v>0</v>
      </c>
      <c r="G16" s="217">
        <f>'1111'!$G$18</f>
        <v>37920186.93</v>
      </c>
      <c r="H16" s="214">
        <f>'1111'!$G$21</f>
        <v>590562.21000000089</v>
      </c>
      <c r="I16" s="216">
        <f>'1111'!$G$26</f>
        <v>486528</v>
      </c>
      <c r="J16" s="218">
        <f t="shared" si="0"/>
        <v>104034.21000000089</v>
      </c>
      <c r="K16" s="215">
        <f t="shared" si="1"/>
        <v>0</v>
      </c>
      <c r="L16" s="214">
        <f>'1111'!$G$30</f>
        <v>14000</v>
      </c>
      <c r="M16" s="258">
        <f>'1111'!$G$31</f>
        <v>90034.21</v>
      </c>
      <c r="N16" s="304"/>
    </row>
    <row r="17" spans="1:14" ht="30" customHeight="1" x14ac:dyDescent="0.2">
      <c r="A17" s="288" t="s">
        <v>100</v>
      </c>
      <c r="B17" s="289" t="s">
        <v>101</v>
      </c>
      <c r="C17" s="294" t="s">
        <v>102</v>
      </c>
      <c r="D17" s="287" t="s">
        <v>95</v>
      </c>
      <c r="E17" s="214">
        <f>'1112'!$G$16</f>
        <v>21929147.48</v>
      </c>
      <c r="F17" s="215">
        <f>'1112'!$G$17</f>
        <v>0</v>
      </c>
      <c r="G17" s="217">
        <f>'1112'!$G$18</f>
        <v>22211846.5</v>
      </c>
      <c r="H17" s="214">
        <f>'1112'!$G$21</f>
        <v>282699.01999999955</v>
      </c>
      <c r="I17" s="216">
        <f>'1112'!$G$26</f>
        <v>0</v>
      </c>
      <c r="J17" s="218">
        <f t="shared" si="0"/>
        <v>282699.01999999955</v>
      </c>
      <c r="K17" s="215">
        <f t="shared" si="1"/>
        <v>0</v>
      </c>
      <c r="L17" s="142">
        <f>'1112'!$G$30</f>
        <v>0</v>
      </c>
      <c r="M17" s="216">
        <f>'1112'!$G$31</f>
        <v>282699.02</v>
      </c>
      <c r="N17" s="304"/>
    </row>
    <row r="18" spans="1:14" ht="30" customHeight="1" x14ac:dyDescent="0.2">
      <c r="A18" s="291" t="s">
        <v>103</v>
      </c>
      <c r="B18" s="295" t="s">
        <v>104</v>
      </c>
      <c r="C18" s="293" t="s">
        <v>105</v>
      </c>
      <c r="D18" s="296" t="s">
        <v>106</v>
      </c>
      <c r="E18" s="214">
        <f>'1135'!$G$16</f>
        <v>64009475.379999995</v>
      </c>
      <c r="F18" s="215">
        <f>'1135'!$G$17</f>
        <v>0</v>
      </c>
      <c r="G18" s="217">
        <f>'1135'!$G$18</f>
        <v>65474406.989999995</v>
      </c>
      <c r="H18" s="214">
        <f>'1135'!$G$21</f>
        <v>1464931.6099999994</v>
      </c>
      <c r="I18" s="216">
        <f>'1135'!$G$26</f>
        <v>432427</v>
      </c>
      <c r="J18" s="218">
        <f t="shared" si="0"/>
        <v>1032504.6099999994</v>
      </c>
      <c r="K18" s="215">
        <f t="shared" si="1"/>
        <v>0</v>
      </c>
      <c r="L18" s="214">
        <f>'1135'!$G$30</f>
        <v>18000</v>
      </c>
      <c r="M18" s="178">
        <f>'1135'!$G$31</f>
        <v>1014504.61</v>
      </c>
      <c r="N18" s="304"/>
    </row>
    <row r="19" spans="1:14" ht="30" customHeight="1" x14ac:dyDescent="0.2">
      <c r="A19" s="291" t="s">
        <v>107</v>
      </c>
      <c r="B19" s="295" t="s">
        <v>108</v>
      </c>
      <c r="C19" s="297" t="s">
        <v>109</v>
      </c>
      <c r="D19" s="287" t="s">
        <v>95</v>
      </c>
      <c r="E19" s="214">
        <f>'1136'!$G$16</f>
        <v>29402120.68</v>
      </c>
      <c r="F19" s="215">
        <f>'1136'!$G$17</f>
        <v>0</v>
      </c>
      <c r="G19" s="217">
        <f>'1136'!$G$18</f>
        <v>30333710.470000003</v>
      </c>
      <c r="H19" s="214">
        <f>'1136'!$G$21</f>
        <v>931589.79000000283</v>
      </c>
      <c r="I19" s="216">
        <f>'1136'!$G$26</f>
        <v>346940.28</v>
      </c>
      <c r="J19" s="218">
        <f t="shared" si="0"/>
        <v>584649.5100000028</v>
      </c>
      <c r="K19" s="215">
        <f t="shared" si="1"/>
        <v>0</v>
      </c>
      <c r="L19" s="142">
        <f>'1136'!$G$30</f>
        <v>5000</v>
      </c>
      <c r="M19" s="216">
        <f>'1136'!$G$31</f>
        <v>579649.51</v>
      </c>
      <c r="N19" s="304"/>
    </row>
    <row r="20" spans="1:14" ht="30" customHeight="1" x14ac:dyDescent="0.2">
      <c r="A20" s="291" t="s">
        <v>110</v>
      </c>
      <c r="B20" s="292" t="s">
        <v>111</v>
      </c>
      <c r="C20" s="290" t="s">
        <v>112</v>
      </c>
      <c r="D20" s="287" t="s">
        <v>87</v>
      </c>
      <c r="E20" s="214">
        <f>'1137'!$G$16</f>
        <v>14577384.090000002</v>
      </c>
      <c r="F20" s="215">
        <f>'1137'!$G$17</f>
        <v>0</v>
      </c>
      <c r="G20" s="178">
        <f>'1137'!$G$18</f>
        <v>14635131.68</v>
      </c>
      <c r="H20" s="214">
        <f>'1137'!$G$21</f>
        <v>57747.589999997988</v>
      </c>
      <c r="I20" s="216">
        <f>'1137'!$G$26</f>
        <v>35124</v>
      </c>
      <c r="J20" s="218">
        <f t="shared" si="0"/>
        <v>22623.589999997988</v>
      </c>
      <c r="K20" s="215">
        <f t="shared" si="1"/>
        <v>0</v>
      </c>
      <c r="L20" s="214">
        <f>'1137'!$G$30</f>
        <v>5000</v>
      </c>
      <c r="M20" s="178">
        <f>'1137'!$G$31</f>
        <v>17623.59</v>
      </c>
      <c r="N20" s="304"/>
    </row>
    <row r="21" spans="1:14" ht="30" customHeight="1" x14ac:dyDescent="0.2">
      <c r="A21" s="288" t="s">
        <v>113</v>
      </c>
      <c r="B21" s="289" t="s">
        <v>114</v>
      </c>
      <c r="C21" s="290" t="s">
        <v>115</v>
      </c>
      <c r="D21" s="287" t="s">
        <v>91</v>
      </c>
      <c r="E21" s="214">
        <f>'1138'!$G$16</f>
        <v>31147833.349999998</v>
      </c>
      <c r="F21" s="215">
        <f>'1138'!$G$17</f>
        <v>58180</v>
      </c>
      <c r="G21" s="255">
        <f>'1138'!$G$18</f>
        <v>31575253.100000001</v>
      </c>
      <c r="H21" s="214">
        <f>'1138'!$G$21</f>
        <v>427419.75000000373</v>
      </c>
      <c r="I21" s="216">
        <f>'1138'!$G$26</f>
        <v>117864</v>
      </c>
      <c r="J21" s="218">
        <f t="shared" si="0"/>
        <v>309555.75000000373</v>
      </c>
      <c r="K21" s="215">
        <f t="shared" si="1"/>
        <v>0</v>
      </c>
      <c r="L21" s="142">
        <f>'1138'!$G$30</f>
        <v>26000</v>
      </c>
      <c r="M21" s="216">
        <f>'1138'!$G$31</f>
        <v>283555.75</v>
      </c>
      <c r="N21" s="304"/>
    </row>
    <row r="22" spans="1:14" ht="30" customHeight="1" x14ac:dyDescent="0.2">
      <c r="A22" s="288" t="s">
        <v>116</v>
      </c>
      <c r="B22" s="289" t="s">
        <v>117</v>
      </c>
      <c r="C22" s="290" t="s">
        <v>118</v>
      </c>
      <c r="D22" s="287" t="s">
        <v>91</v>
      </c>
      <c r="E22" s="214">
        <f>'1140'!$G$16</f>
        <v>63799298.279999994</v>
      </c>
      <c r="F22" s="215">
        <f>'1140'!$G$17</f>
        <v>0</v>
      </c>
      <c r="G22" s="217">
        <f>'1140'!$G$18</f>
        <v>65639885.810000002</v>
      </c>
      <c r="H22" s="214">
        <f>'1140'!$G$21</f>
        <v>1840587.5300000086</v>
      </c>
      <c r="I22" s="216">
        <f>'1140'!$G$26</f>
        <v>1411032</v>
      </c>
      <c r="J22" s="218">
        <f t="shared" si="0"/>
        <v>429555.53000000864</v>
      </c>
      <c r="K22" s="215">
        <f t="shared" si="1"/>
        <v>0</v>
      </c>
      <c r="L22" s="257">
        <f>'1140'!$G$30</f>
        <v>0</v>
      </c>
      <c r="M22" s="216">
        <f>'1140'!$G$31</f>
        <v>429555.53</v>
      </c>
      <c r="N22" s="304"/>
    </row>
    <row r="23" spans="1:14" ht="30" customHeight="1" x14ac:dyDescent="0.2">
      <c r="A23" s="288" t="s">
        <v>119</v>
      </c>
      <c r="B23" s="295" t="s">
        <v>120</v>
      </c>
      <c r="C23" s="297" t="s">
        <v>121</v>
      </c>
      <c r="D23" s="287" t="s">
        <v>87</v>
      </c>
      <c r="E23" s="214">
        <f>'1153'!$G$16</f>
        <v>21896032.360000003</v>
      </c>
      <c r="F23" s="215">
        <f>'1153'!$G$17</f>
        <v>83590</v>
      </c>
      <c r="G23" s="217">
        <f>'1153'!$G$18</f>
        <v>22569926.710000001</v>
      </c>
      <c r="H23" s="214">
        <f>'1153'!$G$21</f>
        <v>673894.34999999776</v>
      </c>
      <c r="I23" s="216">
        <f>'1153'!$G$26</f>
        <v>88800</v>
      </c>
      <c r="J23" s="218">
        <f t="shared" si="0"/>
        <v>585094.34999999776</v>
      </c>
      <c r="K23" s="215">
        <f t="shared" si="1"/>
        <v>0</v>
      </c>
      <c r="L23" s="214">
        <f>'1153'!$G$30</f>
        <v>40000</v>
      </c>
      <c r="M23" s="178">
        <f>'1153'!$G$31</f>
        <v>545094.35</v>
      </c>
      <c r="N23" s="304"/>
    </row>
    <row r="24" spans="1:14" ht="38.25" customHeight="1" x14ac:dyDescent="0.2">
      <c r="A24" s="288" t="s">
        <v>122</v>
      </c>
      <c r="B24" s="289" t="s">
        <v>123</v>
      </c>
      <c r="C24" s="290" t="s">
        <v>124</v>
      </c>
      <c r="D24" s="287" t="s">
        <v>91</v>
      </c>
      <c r="E24" s="214">
        <f>'1154'!$G$16</f>
        <v>15995115.000000002</v>
      </c>
      <c r="F24" s="215">
        <f>'1154'!$G$17</f>
        <v>0</v>
      </c>
      <c r="G24" s="217">
        <f>'1154'!$G$18</f>
        <v>16094333.09</v>
      </c>
      <c r="H24" s="214">
        <f>'1154'!$G$21</f>
        <v>99218.089999997988</v>
      </c>
      <c r="I24" s="216">
        <f>'1154'!$G$26</f>
        <v>0</v>
      </c>
      <c r="J24" s="218">
        <f t="shared" si="0"/>
        <v>99218.089999997988</v>
      </c>
      <c r="K24" s="215">
        <f t="shared" si="1"/>
        <v>0</v>
      </c>
      <c r="L24" s="142">
        <f>'1154'!$G$30</f>
        <v>0</v>
      </c>
      <c r="M24" s="216">
        <f>'1154'!$G$31</f>
        <v>99218.09</v>
      </c>
      <c r="N24" s="304"/>
    </row>
    <row r="25" spans="1:14" ht="30" customHeight="1" x14ac:dyDescent="0.2">
      <c r="A25" s="288" t="s">
        <v>125</v>
      </c>
      <c r="B25" s="289" t="s">
        <v>126</v>
      </c>
      <c r="C25" s="293" t="s">
        <v>127</v>
      </c>
      <c r="D25" s="296" t="s">
        <v>91</v>
      </c>
      <c r="E25" s="214">
        <f>'1163'!$G$16</f>
        <v>21250058.129999999</v>
      </c>
      <c r="F25" s="215">
        <f>'1163'!$G$17</f>
        <v>0</v>
      </c>
      <c r="G25" s="217">
        <f>'1163'!$G$18</f>
        <v>21522761.960000001</v>
      </c>
      <c r="H25" s="214">
        <f>'1163'!$G$21</f>
        <v>272703.83000000194</v>
      </c>
      <c r="I25" s="216">
        <f>'1163'!$G$26</f>
        <v>8688</v>
      </c>
      <c r="J25" s="218">
        <f t="shared" si="0"/>
        <v>264015.83000000194</v>
      </c>
      <c r="K25" s="215">
        <f t="shared" si="1"/>
        <v>0</v>
      </c>
      <c r="L25" s="257">
        <f>'1163'!$G$30</f>
        <v>16000</v>
      </c>
      <c r="M25" s="216">
        <f>'1163'!$G$31</f>
        <v>248015.83</v>
      </c>
      <c r="N25" s="304"/>
    </row>
    <row r="26" spans="1:14" ht="30" customHeight="1" x14ac:dyDescent="0.2">
      <c r="A26" s="291" t="s">
        <v>128</v>
      </c>
      <c r="B26" s="292" t="s">
        <v>129</v>
      </c>
      <c r="C26" s="293" t="s">
        <v>130</v>
      </c>
      <c r="D26" s="296" t="s">
        <v>87</v>
      </c>
      <c r="E26" s="214">
        <f>'1174'!$G$16</f>
        <v>28044431.170000002</v>
      </c>
      <c r="F26" s="215">
        <f>'1174'!$G$17</f>
        <v>0</v>
      </c>
      <c r="G26" s="217">
        <f>'1174'!$G$18</f>
        <v>28918627.34</v>
      </c>
      <c r="H26" s="214">
        <f>'1174'!$G$21</f>
        <v>874196.16999999806</v>
      </c>
      <c r="I26" s="216">
        <f>'1174'!$G$26</f>
        <v>870453</v>
      </c>
      <c r="J26" s="218">
        <f t="shared" si="0"/>
        <v>3743.1699999980628</v>
      </c>
      <c r="K26" s="215">
        <f t="shared" si="1"/>
        <v>0</v>
      </c>
      <c r="L26" s="214">
        <f>'1174'!$G$30</f>
        <v>2900</v>
      </c>
      <c r="M26" s="216">
        <f>'1174'!$G$31</f>
        <v>843.17</v>
      </c>
      <c r="N26" s="304"/>
    </row>
    <row r="27" spans="1:14" ht="30" customHeight="1" x14ac:dyDescent="0.2">
      <c r="A27" s="288" t="s">
        <v>131</v>
      </c>
      <c r="B27" s="289" t="s">
        <v>132</v>
      </c>
      <c r="C27" s="290" t="s">
        <v>133</v>
      </c>
      <c r="D27" s="287" t="s">
        <v>87</v>
      </c>
      <c r="E27" s="214">
        <f>'1222'!$G$16</f>
        <v>17296052.66</v>
      </c>
      <c r="F27" s="215">
        <f>'1222'!$G$17</f>
        <v>0</v>
      </c>
      <c r="G27" s="178">
        <f>'1222'!$G$18</f>
        <v>17339753.66</v>
      </c>
      <c r="H27" s="214">
        <f>'1222'!$G$21</f>
        <v>43701</v>
      </c>
      <c r="I27" s="216">
        <f>'1222'!$G$26</f>
        <v>0</v>
      </c>
      <c r="J27" s="218">
        <f t="shared" si="0"/>
        <v>43701</v>
      </c>
      <c r="K27" s="215">
        <f t="shared" si="1"/>
        <v>0</v>
      </c>
      <c r="L27" s="214">
        <f>'1222'!$G$30</f>
        <v>0</v>
      </c>
      <c r="M27" s="216">
        <f>'1222'!$G$31</f>
        <v>43701</v>
      </c>
      <c r="N27" s="304"/>
    </row>
    <row r="28" spans="1:14" ht="30" customHeight="1" x14ac:dyDescent="0.2">
      <c r="A28" s="288" t="s">
        <v>134</v>
      </c>
      <c r="B28" s="295" t="s">
        <v>135</v>
      </c>
      <c r="C28" s="293" t="s">
        <v>136</v>
      </c>
      <c r="D28" s="296" t="s">
        <v>137</v>
      </c>
      <c r="E28" s="214">
        <f>'1223'!$G$16</f>
        <v>42896270.649999999</v>
      </c>
      <c r="F28" s="215">
        <f>'1223'!$G$17</f>
        <v>0</v>
      </c>
      <c r="G28" s="255">
        <f>'1223'!$G$18</f>
        <v>43583678.670000002</v>
      </c>
      <c r="H28" s="214">
        <f>'1223'!$G$21</f>
        <v>687408.02000000328</v>
      </c>
      <c r="I28" s="216">
        <f>'1223'!$G$26</f>
        <v>162392.03</v>
      </c>
      <c r="J28" s="218">
        <f t="shared" si="0"/>
        <v>525015.99000000325</v>
      </c>
      <c r="K28" s="215">
        <f t="shared" si="1"/>
        <v>0</v>
      </c>
      <c r="L28" s="142">
        <f>'1223'!$G$30</f>
        <v>5000</v>
      </c>
      <c r="M28" s="178">
        <f>'1223'!$G$31</f>
        <v>520015.99</v>
      </c>
      <c r="N28" s="304"/>
    </row>
    <row r="29" spans="1:14" ht="30" customHeight="1" x14ac:dyDescent="0.2">
      <c r="A29" s="291" t="s">
        <v>138</v>
      </c>
      <c r="B29" s="292" t="s">
        <v>139</v>
      </c>
      <c r="C29" s="293" t="s">
        <v>140</v>
      </c>
      <c r="D29" s="296" t="s">
        <v>87</v>
      </c>
      <c r="E29" s="214">
        <f>'1311'!$G$16</f>
        <v>9811691.5500000007</v>
      </c>
      <c r="F29" s="215">
        <f>'1311'!$G$17</f>
        <v>0</v>
      </c>
      <c r="G29" s="217">
        <f>'1311'!$G$18</f>
        <v>10068948.02</v>
      </c>
      <c r="H29" s="214">
        <f>'1311'!$G$21</f>
        <v>257256.46999999881</v>
      </c>
      <c r="I29" s="216">
        <f>'1311'!$G$26</f>
        <v>0</v>
      </c>
      <c r="J29" s="218">
        <f t="shared" si="0"/>
        <v>257256.46999999881</v>
      </c>
      <c r="K29" s="215">
        <f t="shared" si="1"/>
        <v>0</v>
      </c>
      <c r="L29" s="257">
        <f>'1311'!$G$30</f>
        <v>0</v>
      </c>
      <c r="M29" s="258">
        <f>'1311'!$G$31</f>
        <v>257256.47</v>
      </c>
      <c r="N29" s="304"/>
    </row>
    <row r="30" spans="1:14" ht="30" customHeight="1" x14ac:dyDescent="0.2">
      <c r="A30" s="291" t="s">
        <v>141</v>
      </c>
      <c r="B30" s="292" t="s">
        <v>142</v>
      </c>
      <c r="C30" s="290" t="s">
        <v>143</v>
      </c>
      <c r="D30" s="287" t="s">
        <v>91</v>
      </c>
      <c r="E30" s="214">
        <f>'1312'!$G$16</f>
        <v>16179012.310000001</v>
      </c>
      <c r="F30" s="215">
        <f>'1312'!$G$17</f>
        <v>0</v>
      </c>
      <c r="G30" s="178">
        <f>'1312'!$G$18</f>
        <v>16263538</v>
      </c>
      <c r="H30" s="214">
        <f>'1312'!$G$21</f>
        <v>84525.689999999478</v>
      </c>
      <c r="I30" s="216">
        <f>'1312'!$G$26</f>
        <v>0</v>
      </c>
      <c r="J30" s="218">
        <f t="shared" si="0"/>
        <v>84525.689999999478</v>
      </c>
      <c r="K30" s="215">
        <f t="shared" si="1"/>
        <v>0</v>
      </c>
      <c r="L30" s="257">
        <f>'1312'!$G$30</f>
        <v>0</v>
      </c>
      <c r="M30" s="216">
        <f>'1312'!$G$31</f>
        <v>84525.69</v>
      </c>
      <c r="N30" s="304"/>
    </row>
    <row r="31" spans="1:14" ht="30" customHeight="1" x14ac:dyDescent="0.2">
      <c r="A31" s="291" t="s">
        <v>144</v>
      </c>
      <c r="B31" s="298" t="s">
        <v>145</v>
      </c>
      <c r="C31" s="290" t="s">
        <v>146</v>
      </c>
      <c r="D31" s="287" t="s">
        <v>95</v>
      </c>
      <c r="E31" s="214">
        <f>'1313'!$G$16</f>
        <v>19900100.989999998</v>
      </c>
      <c r="F31" s="215">
        <f>'1313'!$G$17</f>
        <v>0</v>
      </c>
      <c r="G31" s="217">
        <f>'1313'!$G$18</f>
        <v>19993625.550000001</v>
      </c>
      <c r="H31" s="214">
        <f>'1313'!$G$21</f>
        <v>93524.560000002384</v>
      </c>
      <c r="I31" s="216">
        <f>'1313'!$G$26</f>
        <v>0</v>
      </c>
      <c r="J31" s="218">
        <f t="shared" si="0"/>
        <v>93524.560000002384</v>
      </c>
      <c r="K31" s="215">
        <f t="shared" si="1"/>
        <v>0</v>
      </c>
      <c r="L31" s="214">
        <f>'1313'!$G$30</f>
        <v>0</v>
      </c>
      <c r="M31" s="216">
        <f>'1313'!$G$31</f>
        <v>93524.56</v>
      </c>
      <c r="N31" s="304"/>
    </row>
    <row r="32" spans="1:14" ht="30" customHeight="1" thickBot="1" x14ac:dyDescent="0.25">
      <c r="A32" s="299" t="s">
        <v>147</v>
      </c>
      <c r="B32" s="300" t="s">
        <v>148</v>
      </c>
      <c r="C32" s="301" t="s">
        <v>149</v>
      </c>
      <c r="D32" s="302" t="s">
        <v>87</v>
      </c>
      <c r="E32" s="214">
        <f>'1354'!$G$16</f>
        <v>6059490.54</v>
      </c>
      <c r="F32" s="215">
        <f>'1354'!$G$17</f>
        <v>0</v>
      </c>
      <c r="G32" s="178">
        <f>'1354'!$G$18</f>
        <v>6286616.75</v>
      </c>
      <c r="H32" s="219">
        <f>'1354'!$G$21</f>
        <v>227126.20999999996</v>
      </c>
      <c r="I32" s="216">
        <f>'1354'!$G$26</f>
        <v>0</v>
      </c>
      <c r="J32" s="185">
        <f t="shared" si="0"/>
        <v>227126.20999999996</v>
      </c>
      <c r="K32" s="186">
        <f t="shared" si="1"/>
        <v>0</v>
      </c>
      <c r="L32" s="142">
        <f>'1354'!$G$30</f>
        <v>0</v>
      </c>
      <c r="M32" s="178">
        <f>'1354'!$G$31</f>
        <v>227126.21</v>
      </c>
      <c r="N32" s="305"/>
    </row>
    <row r="33" spans="1:14" ht="15.75" thickTop="1" x14ac:dyDescent="0.25">
      <c r="A33" s="179" t="s">
        <v>54</v>
      </c>
      <c r="B33" s="180"/>
      <c r="C33" s="220"/>
      <c r="D33" s="221"/>
      <c r="E33" s="155">
        <f t="shared" ref="E33:N33" si="2">SUM(E12:E32)</f>
        <v>566327807.98000002</v>
      </c>
      <c r="F33" s="157">
        <f t="shared" si="2"/>
        <v>141770</v>
      </c>
      <c r="G33" s="156">
        <f t="shared" si="2"/>
        <v>576092094.55999994</v>
      </c>
      <c r="H33" s="143">
        <f t="shared" si="2"/>
        <v>9764286.5800000019</v>
      </c>
      <c r="I33" s="256">
        <f t="shared" si="2"/>
        <v>3969992.31</v>
      </c>
      <c r="J33" s="172">
        <f t="shared" si="2"/>
        <v>5794294.2700000023</v>
      </c>
      <c r="K33" s="157">
        <f t="shared" si="2"/>
        <v>0</v>
      </c>
      <c r="L33" s="155">
        <f t="shared" si="2"/>
        <v>146900</v>
      </c>
      <c r="M33" s="175">
        <f t="shared" si="2"/>
        <v>5647394.2699999996</v>
      </c>
      <c r="N33" s="176">
        <f t="shared" si="2"/>
        <v>0</v>
      </c>
    </row>
    <row r="34" spans="1:14" ht="15.75" customHeight="1" thickBot="1" x14ac:dyDescent="0.25">
      <c r="A34" s="144"/>
      <c r="B34" s="145"/>
      <c r="C34" s="18"/>
      <c r="D34" s="18"/>
      <c r="E34" s="146"/>
      <c r="F34" s="72"/>
      <c r="G34" s="71"/>
      <c r="H34" s="70"/>
      <c r="I34" s="71"/>
      <c r="J34" s="173" t="s">
        <v>33</v>
      </c>
      <c r="K34" s="158">
        <f>J33+K33</f>
        <v>5794294.2700000023</v>
      </c>
      <c r="L34" s="177" t="s">
        <v>55</v>
      </c>
      <c r="M34" s="174"/>
      <c r="N34" s="147">
        <f>L33+M33+N33</f>
        <v>5794294.2699999996</v>
      </c>
    </row>
    <row r="35" spans="1:14" ht="15" thickTop="1" x14ac:dyDescent="0.2">
      <c r="A35" s="19"/>
      <c r="B35" s="149"/>
      <c r="C35" s="21"/>
      <c r="D35" s="21"/>
      <c r="E35" s="20"/>
      <c r="F35" s="20"/>
      <c r="G35" s="19"/>
      <c r="H35" s="150"/>
      <c r="I35" s="150"/>
      <c r="J35" s="150"/>
    </row>
    <row r="36" spans="1:14" ht="14.25" x14ac:dyDescent="0.2">
      <c r="A36" s="149" t="s">
        <v>194</v>
      </c>
      <c r="B36" s="149"/>
      <c r="C36" s="149"/>
      <c r="D36" s="149"/>
      <c r="E36" s="151"/>
      <c r="F36" s="151"/>
      <c r="G36" s="152"/>
      <c r="H36" s="152"/>
      <c r="I36" s="152"/>
      <c r="J36" s="152"/>
      <c r="K36" s="4"/>
      <c r="L36" s="310"/>
      <c r="N36" s="148"/>
    </row>
    <row r="37" spans="1:14" ht="14.25" customHeight="1" x14ac:dyDescent="0.2">
      <c r="A37" s="149"/>
      <c r="B37" s="159"/>
      <c r="C37" s="159" t="s">
        <v>195</v>
      </c>
      <c r="D37" s="159"/>
      <c r="E37" s="159"/>
      <c r="F37" s="159"/>
      <c r="G37" s="159"/>
      <c r="H37" s="312">
        <f>SUMIF(H12:H32,"&gt;0")</f>
        <v>9764286.5800000019</v>
      </c>
      <c r="I37" s="159" t="s">
        <v>65</v>
      </c>
      <c r="J37" s="152"/>
      <c r="K37" s="4"/>
      <c r="L37" s="310"/>
    </row>
    <row r="38" spans="1:14" ht="14.25" customHeight="1" x14ac:dyDescent="0.2">
      <c r="A38" s="149"/>
      <c r="B38" s="159"/>
      <c r="C38" s="12" t="s">
        <v>196</v>
      </c>
      <c r="D38" s="168"/>
      <c r="E38" s="169"/>
      <c r="F38" s="169"/>
      <c r="G38" s="169"/>
      <c r="H38" s="312">
        <f>SUMIF(H12:H32,"&lt;0")</f>
        <v>0</v>
      </c>
      <c r="I38" s="159" t="s">
        <v>65</v>
      </c>
      <c r="J38" s="152"/>
      <c r="K38" s="4"/>
      <c r="L38" s="310"/>
    </row>
    <row r="39" spans="1:14" ht="14.25" customHeight="1" x14ac:dyDescent="0.2">
      <c r="A39" s="149"/>
      <c r="B39" s="159"/>
      <c r="C39" s="19" t="s">
        <v>197</v>
      </c>
      <c r="D39" s="168"/>
      <c r="E39" s="169"/>
      <c r="F39" s="169"/>
      <c r="G39" s="169"/>
      <c r="H39" s="159"/>
      <c r="I39" s="159"/>
      <c r="J39" s="152"/>
      <c r="K39" s="4"/>
      <c r="L39" s="19"/>
    </row>
    <row r="40" spans="1:14" ht="14.25" x14ac:dyDescent="0.2">
      <c r="A40" s="149"/>
      <c r="B40" s="159"/>
      <c r="C40" s="159"/>
      <c r="D40" s="159"/>
      <c r="E40" s="159"/>
      <c r="F40" s="159"/>
      <c r="G40" s="159"/>
      <c r="H40" s="159"/>
      <c r="I40" s="159"/>
      <c r="J40" s="152"/>
      <c r="K40" s="4"/>
      <c r="L40" s="19"/>
    </row>
    <row r="41" spans="1:14" ht="14.25" x14ac:dyDescent="0.2">
      <c r="A41" s="149" t="s">
        <v>57</v>
      </c>
      <c r="B41" s="159"/>
      <c r="C41" s="159"/>
      <c r="D41" s="159"/>
      <c r="E41" s="159"/>
      <c r="F41" s="159"/>
      <c r="G41" s="159"/>
      <c r="H41" s="159"/>
      <c r="I41" s="159"/>
      <c r="J41" s="152"/>
      <c r="K41" s="4"/>
      <c r="L41" s="19"/>
    </row>
    <row r="42" spans="1:14" ht="14.25" x14ac:dyDescent="0.2">
      <c r="A42" s="152"/>
      <c r="B42" s="152"/>
      <c r="C42" s="19" t="s">
        <v>198</v>
      </c>
      <c r="D42" s="153"/>
      <c r="E42" s="152"/>
      <c r="F42" s="152"/>
      <c r="G42" s="152"/>
      <c r="H42" s="312">
        <f>SUMIF(J12:J32,"&gt;0")</f>
        <v>5794294.2700000023</v>
      </c>
      <c r="I42" s="311" t="s">
        <v>65</v>
      </c>
      <c r="J42" s="152"/>
    </row>
    <row r="43" spans="1:14" s="9" customFormat="1" ht="14.25" x14ac:dyDescent="0.2">
      <c r="A43" s="152"/>
      <c r="B43" s="152"/>
      <c r="C43" s="4" t="s">
        <v>199</v>
      </c>
      <c r="D43" s="4"/>
      <c r="E43" s="4"/>
      <c r="F43" s="4"/>
      <c r="G43" s="4"/>
      <c r="H43" s="312">
        <f>SUMIF(K12:K32,"&lt;0")</f>
        <v>0</v>
      </c>
      <c r="I43" s="311" t="s">
        <v>65</v>
      </c>
      <c r="J43" s="152"/>
      <c r="L43" s="10"/>
      <c r="M43" s="10"/>
      <c r="N43" s="10"/>
    </row>
    <row r="44" spans="1:14" x14ac:dyDescent="0.2">
      <c r="C44" s="19" t="s">
        <v>200</v>
      </c>
      <c r="D44" s="170"/>
      <c r="E44" s="4"/>
      <c r="F44" s="4"/>
      <c r="G44" s="4"/>
    </row>
    <row r="45" spans="1:14" s="9" customFormat="1" ht="15" x14ac:dyDescent="0.2">
      <c r="A45" s="154"/>
      <c r="B45" s="154"/>
      <c r="C45" s="12"/>
      <c r="D45" s="12"/>
      <c r="L45" s="10"/>
      <c r="M45" s="10"/>
      <c r="N45" s="10"/>
    </row>
    <row r="46" spans="1:14" s="9" customFormat="1" ht="15.75" x14ac:dyDescent="0.25">
      <c r="A46" s="313"/>
      <c r="B46" s="314"/>
      <c r="C46" s="12"/>
      <c r="D46" s="12"/>
      <c r="L46" s="10"/>
      <c r="M46" s="10"/>
      <c r="N46" s="10"/>
    </row>
    <row r="47" spans="1:14" s="9" customFormat="1" ht="35.25" customHeight="1" x14ac:dyDescent="0.2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</row>
    <row r="48" spans="1:14" s="9" customFormat="1" ht="27" customHeight="1" x14ac:dyDescent="0.2">
      <c r="A48" s="316"/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</row>
    <row r="49" spans="1:14" s="12" customFormat="1" ht="15" x14ac:dyDescent="0.2">
      <c r="A49" s="154"/>
      <c r="B49" s="154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54"/>
      <c r="B50" s="154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54"/>
      <c r="B51" s="154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54"/>
      <c r="B52" s="154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54"/>
      <c r="B53" s="154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54"/>
      <c r="B54" s="154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54"/>
      <c r="B55" s="154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54"/>
      <c r="B56" s="154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54"/>
      <c r="B57" s="154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54"/>
      <c r="B58" s="154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54"/>
      <c r="B59" s="154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54"/>
      <c r="B60" s="154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54"/>
      <c r="B61" s="154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54"/>
      <c r="B62" s="154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54"/>
      <c r="B63" s="154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54"/>
      <c r="B64" s="154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54"/>
      <c r="B65" s="154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54"/>
      <c r="B66" s="154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54"/>
      <c r="B67" s="154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54"/>
      <c r="B68" s="154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54"/>
      <c r="B69" s="154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54"/>
      <c r="B70" s="154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54"/>
      <c r="B71" s="154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54"/>
      <c r="B72" s="154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54"/>
      <c r="B73" s="154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54"/>
      <c r="B74" s="154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54"/>
      <c r="B75" s="154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54"/>
      <c r="B76" s="154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54"/>
      <c r="B77" s="154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54"/>
      <c r="B78" s="154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54"/>
      <c r="B79" s="154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54"/>
      <c r="B80" s="154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54"/>
      <c r="B81" s="154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54"/>
      <c r="B82" s="154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54"/>
      <c r="B83" s="154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54"/>
      <c r="B84" s="154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54"/>
      <c r="B85" s="154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54"/>
      <c r="B86" s="154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54"/>
      <c r="B87" s="154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54"/>
      <c r="B88" s="154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54"/>
      <c r="B89" s="154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54"/>
      <c r="B90" s="154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54"/>
      <c r="B91" s="154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54"/>
      <c r="B92" s="154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54"/>
      <c r="B93" s="154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54"/>
      <c r="B94" s="154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54"/>
      <c r="B95" s="154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54"/>
      <c r="B96" s="154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54"/>
      <c r="B97" s="154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54"/>
      <c r="B98" s="154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54"/>
      <c r="B99" s="154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54"/>
      <c r="B100" s="154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54"/>
      <c r="B101" s="154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54"/>
      <c r="B102" s="154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54"/>
      <c r="B103" s="154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54"/>
      <c r="B104" s="154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54"/>
      <c r="B105" s="154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54"/>
      <c r="B106" s="154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54"/>
      <c r="B107" s="154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54"/>
      <c r="B108" s="154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54"/>
      <c r="B109" s="154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54"/>
      <c r="B110" s="154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54"/>
      <c r="B111" s="154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54"/>
      <c r="B112" s="154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54"/>
      <c r="B113" s="154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54"/>
      <c r="B114" s="154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54"/>
      <c r="B115" s="154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54"/>
      <c r="B116" s="154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54"/>
      <c r="B117" s="154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54"/>
      <c r="B118" s="154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54"/>
      <c r="B119" s="154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54"/>
      <c r="B120" s="154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54"/>
      <c r="B121" s="154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54"/>
      <c r="B122" s="154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54"/>
      <c r="B123" s="154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54"/>
      <c r="B124" s="154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54"/>
      <c r="B125" s="154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54"/>
      <c r="B126" s="154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54"/>
      <c r="B127" s="154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54"/>
      <c r="B128" s="154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54"/>
      <c r="B129" s="154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54"/>
      <c r="B130" s="154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54"/>
      <c r="B131" s="154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54"/>
      <c r="B132" s="154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54"/>
      <c r="B133" s="154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54"/>
      <c r="B134" s="154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54"/>
      <c r="B135" s="154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54"/>
      <c r="B136" s="154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54"/>
      <c r="B137" s="154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54"/>
      <c r="B138" s="154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54"/>
      <c r="B139" s="154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54"/>
      <c r="B140" s="154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54"/>
      <c r="B141" s="154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54"/>
      <c r="B142" s="154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54"/>
      <c r="B143" s="154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54"/>
      <c r="B144" s="154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54"/>
      <c r="B145" s="154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54"/>
      <c r="B146" s="154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54"/>
      <c r="B147" s="154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54"/>
      <c r="B148" s="154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54"/>
      <c r="B149" s="154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54"/>
      <c r="B150" s="154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54"/>
      <c r="B151" s="154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54"/>
      <c r="B152" s="154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54"/>
      <c r="B153" s="154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54"/>
      <c r="B154" s="154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54"/>
      <c r="B155" s="154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54"/>
      <c r="B156" s="154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54"/>
      <c r="B157" s="154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54"/>
      <c r="B158" s="154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54"/>
      <c r="B159" s="154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54"/>
      <c r="B160" s="154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54"/>
      <c r="B161" s="154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54"/>
      <c r="B162" s="154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54"/>
      <c r="B163" s="154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54"/>
      <c r="B164" s="154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54"/>
      <c r="B165" s="154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54"/>
      <c r="B166" s="154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54"/>
      <c r="B167" s="154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54"/>
      <c r="B168" s="154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54"/>
      <c r="B169" s="154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54"/>
      <c r="B170" s="154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54"/>
      <c r="B171" s="154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54"/>
      <c r="B172" s="154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54"/>
      <c r="B173" s="154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54"/>
      <c r="B174" s="154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54"/>
      <c r="B175" s="154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54"/>
      <c r="B176" s="154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54"/>
      <c r="B177" s="154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54"/>
      <c r="B178" s="154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54"/>
      <c r="B179" s="154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54"/>
      <c r="B180" s="154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54"/>
      <c r="B181" s="154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54"/>
      <c r="B182" s="154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54"/>
      <c r="B183" s="154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54"/>
      <c r="B184" s="154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54"/>
      <c r="B185" s="154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54"/>
      <c r="B186" s="154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54"/>
      <c r="B187" s="154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54"/>
      <c r="B188" s="154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54"/>
      <c r="B189" s="154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54"/>
      <c r="B190" s="154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54"/>
      <c r="B191" s="154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54"/>
      <c r="B192" s="154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54"/>
      <c r="B193" s="154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54"/>
      <c r="B194" s="154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54"/>
      <c r="B195" s="154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54"/>
      <c r="B196" s="154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54"/>
      <c r="B197" s="154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54"/>
      <c r="B198" s="154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54"/>
      <c r="B199" s="154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54"/>
      <c r="B200" s="154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54"/>
      <c r="B201" s="154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54"/>
      <c r="B202" s="154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54"/>
      <c r="B203" s="154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54"/>
      <c r="B204" s="154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54"/>
      <c r="B205" s="154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54"/>
      <c r="B206" s="154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54"/>
      <c r="B207" s="154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54"/>
      <c r="B208" s="154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54"/>
      <c r="B209" s="154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54"/>
      <c r="B210" s="154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54"/>
      <c r="B211" s="154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54"/>
      <c r="B212" s="154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54"/>
      <c r="B213" s="154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54"/>
      <c r="B214" s="154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54"/>
      <c r="B215" s="154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54"/>
      <c r="B216" s="154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54"/>
      <c r="B217" s="154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54"/>
      <c r="B218" s="154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54"/>
      <c r="B219" s="154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54"/>
      <c r="B220" s="154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54"/>
      <c r="B221" s="154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54"/>
      <c r="B222" s="154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54"/>
      <c r="B223" s="154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54"/>
      <c r="B224" s="154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54"/>
      <c r="B225" s="154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54"/>
      <c r="B226" s="154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54"/>
      <c r="B227" s="154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54"/>
      <c r="B228" s="154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54"/>
      <c r="B229" s="154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54"/>
      <c r="B230" s="154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54"/>
      <c r="B231" s="154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54"/>
      <c r="B232" s="154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54"/>
      <c r="B233" s="154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54"/>
      <c r="B234" s="154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54"/>
      <c r="B235" s="154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54"/>
      <c r="B236" s="154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54"/>
      <c r="B237" s="154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54"/>
      <c r="B238" s="154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54"/>
      <c r="B239" s="154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54"/>
      <c r="B240" s="154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54"/>
      <c r="B241" s="154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54"/>
      <c r="B242" s="154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54"/>
      <c r="B243" s="154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54"/>
      <c r="B244" s="154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54"/>
      <c r="B245" s="154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54"/>
      <c r="B246" s="154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54"/>
      <c r="B247" s="154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54"/>
      <c r="B248" s="154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54"/>
      <c r="B249" s="154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54"/>
      <c r="B250" s="154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54"/>
      <c r="B251" s="154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54"/>
      <c r="B252" s="154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54"/>
      <c r="B253" s="154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54"/>
      <c r="B254" s="154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54"/>
      <c r="B255" s="154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54"/>
      <c r="B256" s="154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54"/>
      <c r="B257" s="154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54"/>
      <c r="B258" s="154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54"/>
      <c r="B259" s="154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54"/>
      <c r="B260" s="154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54"/>
      <c r="B261" s="154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54"/>
      <c r="B262" s="154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54"/>
      <c r="B263" s="154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54"/>
      <c r="B264" s="154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54"/>
      <c r="B265" s="154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54"/>
      <c r="B266" s="154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54"/>
      <c r="B267" s="154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54"/>
      <c r="B268" s="154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54"/>
      <c r="B269" s="154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54"/>
      <c r="B270" s="154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54"/>
      <c r="B271" s="154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54"/>
      <c r="B272" s="154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54"/>
      <c r="B273" s="154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54"/>
      <c r="B274" s="154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54"/>
      <c r="B275" s="154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54"/>
      <c r="B276" s="154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54"/>
      <c r="B277" s="154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54"/>
      <c r="B278" s="154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54"/>
      <c r="B279" s="154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54"/>
      <c r="B280" s="154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54"/>
      <c r="B281" s="154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54"/>
      <c r="B282" s="154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54"/>
      <c r="B283" s="154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54"/>
      <c r="B284" s="154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54"/>
      <c r="B285" s="154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54"/>
      <c r="B286" s="154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54"/>
      <c r="B287" s="154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54"/>
      <c r="B288" s="154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54"/>
      <c r="B289" s="154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54"/>
      <c r="B290" s="154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54"/>
      <c r="B291" s="154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54"/>
      <c r="B292" s="154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54"/>
      <c r="B293" s="154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54"/>
      <c r="B294" s="154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54"/>
      <c r="B295" s="154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54"/>
      <c r="B296" s="154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54"/>
      <c r="B297" s="154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54"/>
      <c r="B298" s="154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54"/>
      <c r="B299" s="154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54"/>
      <c r="B300" s="154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54"/>
      <c r="B301" s="154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54"/>
      <c r="B302" s="154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54"/>
      <c r="B303" s="154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54"/>
      <c r="B304" s="154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54"/>
      <c r="B305" s="154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54"/>
      <c r="B306" s="154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54"/>
      <c r="B307" s="154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54"/>
      <c r="B308" s="154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54"/>
      <c r="B309" s="154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54"/>
      <c r="B310" s="154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54"/>
      <c r="B311" s="154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54"/>
      <c r="B312" s="154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54"/>
      <c r="B313" s="154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54"/>
      <c r="B314" s="154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54"/>
      <c r="B315" s="154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54"/>
      <c r="B316" s="154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54"/>
      <c r="B317" s="154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54"/>
      <c r="B318" s="154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54"/>
      <c r="B319" s="154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54"/>
      <c r="B320" s="154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54"/>
      <c r="B321" s="154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54"/>
      <c r="B322" s="154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54"/>
      <c r="B323" s="154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54"/>
      <c r="B324" s="154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54"/>
      <c r="B325" s="154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54"/>
      <c r="B326" s="154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54"/>
      <c r="B327" s="154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54"/>
      <c r="B328" s="154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54"/>
      <c r="B329" s="154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54"/>
      <c r="B330" s="154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54"/>
      <c r="B331" s="154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54"/>
      <c r="B332" s="154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54"/>
      <c r="B333" s="154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54"/>
      <c r="B334" s="154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54"/>
      <c r="B335" s="154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54"/>
      <c r="B336" s="154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54"/>
      <c r="B337" s="154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54"/>
      <c r="B338" s="154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54"/>
      <c r="B339" s="154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54"/>
      <c r="B340" s="154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54"/>
      <c r="B341" s="154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54"/>
      <c r="B342" s="154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54"/>
      <c r="B343" s="154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54"/>
      <c r="B344" s="154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54"/>
      <c r="B345" s="154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54"/>
      <c r="B346" s="154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54"/>
      <c r="B347" s="154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54"/>
      <c r="B348" s="154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54"/>
      <c r="B349" s="154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54"/>
      <c r="B350" s="154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54"/>
      <c r="B351" s="154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54"/>
      <c r="B352" s="154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54"/>
      <c r="B353" s="154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54"/>
      <c r="B354" s="154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54"/>
      <c r="B355" s="154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54"/>
      <c r="B356" s="154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54"/>
      <c r="B357" s="154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54"/>
      <c r="B358" s="154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54"/>
      <c r="B359" s="154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54"/>
      <c r="B360" s="154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54"/>
      <c r="B361" s="154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54"/>
      <c r="B362" s="154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54"/>
      <c r="B363" s="154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54"/>
      <c r="B364" s="154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54"/>
      <c r="B365" s="154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54"/>
      <c r="B366" s="154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54"/>
      <c r="B367" s="154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54"/>
      <c r="B368" s="154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54"/>
      <c r="B369" s="154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54"/>
      <c r="B370" s="154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54"/>
      <c r="B371" s="154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54"/>
      <c r="B372" s="154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54"/>
      <c r="B373" s="154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54"/>
      <c r="B374" s="154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54"/>
      <c r="B375" s="154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54"/>
      <c r="B376" s="154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54"/>
      <c r="B377" s="154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54"/>
      <c r="B378" s="154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54"/>
      <c r="B379" s="154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54"/>
      <c r="B380" s="154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54"/>
      <c r="B381" s="154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54"/>
      <c r="B382" s="154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54"/>
      <c r="B383" s="154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54"/>
      <c r="B384" s="154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54"/>
      <c r="B385" s="154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54"/>
      <c r="B386" s="154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54"/>
      <c r="B387" s="154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54"/>
      <c r="B388" s="154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54"/>
      <c r="B389" s="154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54"/>
      <c r="B390" s="154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54"/>
      <c r="B391" s="154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54"/>
      <c r="B392" s="154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54"/>
      <c r="B393" s="154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54"/>
      <c r="B394" s="154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54"/>
      <c r="B395" s="154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54"/>
      <c r="B396" s="154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54"/>
      <c r="B397" s="154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54"/>
      <c r="B398" s="154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54"/>
      <c r="B399" s="154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54"/>
      <c r="B400" s="154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54"/>
      <c r="B401" s="154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54"/>
      <c r="B402" s="154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54"/>
      <c r="B403" s="154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54"/>
      <c r="B404" s="154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54"/>
      <c r="B405" s="154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54"/>
      <c r="B406" s="154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54"/>
      <c r="B407" s="154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54"/>
      <c r="B408" s="154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54"/>
      <c r="B409" s="154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54"/>
      <c r="B410" s="154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54"/>
      <c r="B411" s="154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54"/>
      <c r="B412" s="154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54"/>
      <c r="B413" s="154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54"/>
      <c r="B414" s="154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54"/>
      <c r="B415" s="154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54"/>
      <c r="B416" s="154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54"/>
      <c r="B417" s="154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54"/>
      <c r="B418" s="154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54"/>
      <c r="B419" s="154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54"/>
      <c r="B420" s="154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54"/>
      <c r="B421" s="154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54"/>
      <c r="B422" s="154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54"/>
      <c r="B423" s="154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54"/>
      <c r="B424" s="154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54"/>
      <c r="B425" s="154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54"/>
      <c r="B426" s="154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54"/>
      <c r="B427" s="154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54"/>
      <c r="B428" s="154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54"/>
      <c r="B429" s="154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54"/>
      <c r="B430" s="154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54"/>
      <c r="B431" s="154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54"/>
      <c r="B432" s="154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54"/>
      <c r="B433" s="154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54"/>
      <c r="B434" s="154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54"/>
      <c r="B435" s="154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54"/>
      <c r="B436" s="154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54"/>
      <c r="B437" s="154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54"/>
      <c r="B438" s="154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54"/>
      <c r="B439" s="154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54"/>
      <c r="B440" s="154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54"/>
      <c r="B441" s="154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54"/>
      <c r="B442" s="154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54"/>
      <c r="B443" s="154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54"/>
      <c r="B444" s="154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54"/>
      <c r="B445" s="154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54"/>
      <c r="B446" s="154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54"/>
      <c r="B447" s="154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54"/>
      <c r="B448" s="154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54"/>
      <c r="B449" s="154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54"/>
      <c r="B450" s="154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54"/>
      <c r="B451" s="154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54"/>
      <c r="B452" s="154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54"/>
      <c r="B453" s="154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54"/>
      <c r="B454" s="154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54"/>
      <c r="B455" s="154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54"/>
      <c r="B456" s="154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54"/>
      <c r="B457" s="154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54"/>
      <c r="B458" s="154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54"/>
      <c r="B459" s="154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54"/>
      <c r="B460" s="154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54"/>
      <c r="B461" s="154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54"/>
      <c r="B462" s="154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54"/>
      <c r="B463" s="154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54"/>
      <c r="B464" s="154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54"/>
      <c r="B465" s="154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54"/>
      <c r="B466" s="154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54"/>
      <c r="B467" s="154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54"/>
      <c r="B468" s="154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54"/>
      <c r="B469" s="154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54"/>
      <c r="B470" s="154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54"/>
      <c r="B471" s="154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54"/>
      <c r="B472" s="154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54"/>
      <c r="B473" s="154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54"/>
      <c r="B474" s="154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54"/>
      <c r="B475" s="154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54"/>
      <c r="B476" s="154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54"/>
      <c r="B477" s="154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54"/>
      <c r="B478" s="154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54"/>
      <c r="B479" s="154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54"/>
      <c r="B480" s="154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54"/>
      <c r="B481" s="154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54"/>
      <c r="B482" s="154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54"/>
      <c r="B483" s="154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54"/>
      <c r="B484" s="154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54"/>
      <c r="B485" s="154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54"/>
      <c r="B486" s="154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54"/>
      <c r="B487" s="154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54"/>
      <c r="B488" s="154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54"/>
      <c r="B489" s="154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54"/>
      <c r="B490" s="154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54"/>
      <c r="B491" s="154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54"/>
      <c r="B492" s="154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54"/>
      <c r="B493" s="154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54"/>
      <c r="B494" s="154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54"/>
      <c r="B495" s="154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54"/>
      <c r="B496" s="154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54"/>
      <c r="B497" s="154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54"/>
      <c r="B498" s="154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54"/>
      <c r="B499" s="154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54"/>
      <c r="B500" s="154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54"/>
      <c r="B501" s="154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54"/>
      <c r="B502" s="154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54"/>
      <c r="B503" s="154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54"/>
      <c r="B504" s="154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54"/>
      <c r="B505" s="154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54"/>
      <c r="B506" s="154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54"/>
      <c r="B507" s="154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54"/>
      <c r="B508" s="154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54"/>
      <c r="B509" s="154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54"/>
      <c r="B510" s="154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54"/>
      <c r="B511" s="154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54"/>
      <c r="B512" s="154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54"/>
      <c r="B513" s="154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54"/>
      <c r="B514" s="154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54"/>
      <c r="B515" s="154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54"/>
      <c r="B516" s="154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54"/>
      <c r="B517" s="154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54"/>
      <c r="B518" s="154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54"/>
      <c r="B519" s="154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54"/>
      <c r="B520" s="154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54"/>
      <c r="B521" s="154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54"/>
      <c r="B522" s="154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54"/>
      <c r="B523" s="154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54"/>
      <c r="B524" s="154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54"/>
      <c r="B525" s="154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54"/>
      <c r="B526" s="154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54"/>
      <c r="B527" s="154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54"/>
      <c r="B528" s="154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54"/>
      <c r="B529" s="154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54"/>
      <c r="B530" s="154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54"/>
      <c r="B531" s="154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54"/>
      <c r="B532" s="154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54"/>
      <c r="B533" s="154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54"/>
      <c r="B534" s="154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54"/>
      <c r="B535" s="154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54"/>
      <c r="B536" s="154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54"/>
      <c r="B537" s="154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54"/>
      <c r="B538" s="154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54"/>
      <c r="B539" s="154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54"/>
      <c r="B540" s="154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54"/>
      <c r="B541" s="154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54"/>
      <c r="B542" s="154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54"/>
      <c r="B543" s="154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54"/>
      <c r="B544" s="154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54"/>
      <c r="B545" s="154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54"/>
      <c r="B546" s="154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54"/>
      <c r="B547" s="154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54"/>
      <c r="B548" s="154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54"/>
      <c r="B549" s="154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54"/>
      <c r="B550" s="154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54"/>
      <c r="B551" s="154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54"/>
      <c r="B552" s="154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54"/>
      <c r="B553" s="154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54"/>
      <c r="B554" s="154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54"/>
      <c r="B555" s="154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54"/>
      <c r="B556" s="154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54"/>
      <c r="B557" s="154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54"/>
      <c r="B558" s="154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54"/>
      <c r="B559" s="154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54"/>
      <c r="B560" s="154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54"/>
      <c r="B561" s="154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54"/>
      <c r="B562" s="154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54"/>
      <c r="B563" s="154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54"/>
      <c r="B564" s="154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54"/>
      <c r="B565" s="154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54"/>
      <c r="B566" s="154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54"/>
      <c r="B567" s="154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54"/>
      <c r="B568" s="154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54"/>
      <c r="B569" s="154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54"/>
      <c r="B570" s="154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54"/>
      <c r="B571" s="154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54"/>
      <c r="B572" s="154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54"/>
      <c r="B573" s="154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54"/>
      <c r="B574" s="154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54"/>
      <c r="B575" s="154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54"/>
      <c r="B576" s="154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54"/>
      <c r="B577" s="154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54"/>
      <c r="B578" s="154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54"/>
      <c r="B579" s="154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54"/>
      <c r="B580" s="154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54"/>
      <c r="B581" s="154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54"/>
      <c r="B582" s="154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54"/>
      <c r="B583" s="154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54"/>
      <c r="B584" s="154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54"/>
      <c r="B585" s="154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54"/>
      <c r="B586" s="154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54"/>
      <c r="B587" s="154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54"/>
      <c r="B588" s="154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54"/>
      <c r="B589" s="154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54"/>
      <c r="B590" s="154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54"/>
      <c r="B591" s="154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54"/>
      <c r="B592" s="154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54"/>
      <c r="B593" s="154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54"/>
      <c r="B594" s="154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54"/>
      <c r="B595" s="154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54"/>
      <c r="B596" s="154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54"/>
      <c r="B597" s="154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54"/>
      <c r="B598" s="154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54"/>
      <c r="B599" s="154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54"/>
      <c r="B600" s="154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54"/>
      <c r="B601" s="154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54"/>
      <c r="B602" s="154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54"/>
      <c r="B603" s="154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54"/>
      <c r="B604" s="154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54"/>
      <c r="B605" s="154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54"/>
      <c r="B606" s="154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54"/>
      <c r="B607" s="154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54"/>
      <c r="B608" s="154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54"/>
      <c r="B609" s="154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54"/>
      <c r="B610" s="154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54"/>
      <c r="B611" s="154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54"/>
      <c r="B612" s="154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54"/>
      <c r="B613" s="154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54"/>
      <c r="B614" s="154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54"/>
      <c r="B615" s="154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54"/>
      <c r="B616" s="154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54"/>
      <c r="B617" s="154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54"/>
      <c r="B618" s="154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54"/>
      <c r="B619" s="154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54"/>
      <c r="B620" s="154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54"/>
      <c r="B621" s="154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54"/>
      <c r="B622" s="154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54"/>
      <c r="B623" s="154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54"/>
      <c r="B624" s="154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54"/>
      <c r="B625" s="154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54"/>
      <c r="B626" s="154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54"/>
      <c r="B627" s="154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54"/>
      <c r="B628" s="154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  <row r="629" spans="1:14" s="12" customFormat="1" ht="15" x14ac:dyDescent="0.2">
      <c r="A629" s="154"/>
      <c r="B629" s="154"/>
      <c r="E629" s="9"/>
      <c r="F629" s="9"/>
      <c r="G629" s="9"/>
      <c r="H629" s="9"/>
      <c r="I629" s="9"/>
      <c r="J629" s="9"/>
      <c r="K629" s="9"/>
      <c r="L629" s="10"/>
      <c r="M629" s="10"/>
      <c r="N629" s="10"/>
    </row>
    <row r="630" spans="1:14" s="12" customFormat="1" ht="15" x14ac:dyDescent="0.2">
      <c r="A630" s="154"/>
      <c r="B630" s="154"/>
      <c r="E630" s="9"/>
      <c r="F630" s="9"/>
      <c r="G630" s="9"/>
      <c r="H630" s="9"/>
      <c r="I630" s="9"/>
      <c r="J630" s="9"/>
      <c r="K630" s="9"/>
      <c r="L630" s="10"/>
      <c r="M630" s="10"/>
      <c r="N630" s="10"/>
    </row>
    <row r="631" spans="1:14" s="12" customFormat="1" ht="15" x14ac:dyDescent="0.2">
      <c r="A631" s="154"/>
      <c r="B631" s="154"/>
      <c r="E631" s="9"/>
      <c r="F631" s="9"/>
      <c r="G631" s="9"/>
      <c r="H631" s="9"/>
      <c r="I631" s="9"/>
      <c r="J631" s="9"/>
      <c r="K631" s="9"/>
      <c r="L631" s="10"/>
      <c r="M631" s="10"/>
      <c r="N631" s="10"/>
    </row>
    <row r="632" spans="1:14" s="12" customFormat="1" ht="15" x14ac:dyDescent="0.2">
      <c r="A632" s="154"/>
      <c r="B632" s="154"/>
      <c r="E632" s="9"/>
      <c r="F632" s="9"/>
      <c r="G632" s="9"/>
      <c r="H632" s="9"/>
      <c r="I632" s="9"/>
      <c r="J632" s="9"/>
      <c r="K632" s="9"/>
      <c r="L632" s="10"/>
      <c r="M632" s="10"/>
      <c r="N632" s="10"/>
    </row>
    <row r="633" spans="1:14" s="12" customFormat="1" ht="15" x14ac:dyDescent="0.2">
      <c r="A633" s="154"/>
      <c r="B633" s="154"/>
      <c r="E633" s="9"/>
      <c r="F633" s="9"/>
      <c r="G633" s="9"/>
      <c r="H633" s="9"/>
      <c r="I633" s="9"/>
      <c r="J633" s="9"/>
      <c r="K633" s="9"/>
      <c r="L633" s="10"/>
      <c r="M633" s="10"/>
      <c r="N633" s="10"/>
    </row>
    <row r="634" spans="1:14" s="12" customFormat="1" ht="15" x14ac:dyDescent="0.2">
      <c r="A634" s="154"/>
      <c r="B634" s="154"/>
      <c r="E634" s="9"/>
      <c r="F634" s="9"/>
      <c r="G634" s="9"/>
      <c r="H634" s="9"/>
      <c r="I634" s="9"/>
      <c r="J634" s="9"/>
      <c r="K634" s="9"/>
      <c r="L634" s="10"/>
      <c r="M634" s="10"/>
      <c r="N634" s="10"/>
    </row>
    <row r="635" spans="1:14" s="12" customFormat="1" ht="15" x14ac:dyDescent="0.2">
      <c r="A635" s="154"/>
      <c r="B635" s="154"/>
      <c r="E635" s="9"/>
      <c r="F635" s="9"/>
      <c r="G635" s="9"/>
      <c r="H635" s="9"/>
      <c r="I635" s="9"/>
      <c r="J635" s="9"/>
      <c r="K635" s="9"/>
      <c r="L635" s="10"/>
      <c r="M635" s="10"/>
      <c r="N635" s="10"/>
    </row>
    <row r="636" spans="1:14" s="12" customFormat="1" ht="15" x14ac:dyDescent="0.2">
      <c r="A636" s="154"/>
      <c r="B636" s="154"/>
      <c r="E636" s="9"/>
      <c r="F636" s="9"/>
      <c r="G636" s="9"/>
      <c r="H636" s="9"/>
      <c r="I636" s="9"/>
      <c r="J636" s="9"/>
      <c r="K636" s="9"/>
      <c r="L636" s="10"/>
      <c r="M636" s="10"/>
      <c r="N636" s="10"/>
    </row>
    <row r="637" spans="1:14" s="12" customFormat="1" ht="15" x14ac:dyDescent="0.2">
      <c r="A637" s="154"/>
      <c r="B637" s="154"/>
      <c r="E637" s="9"/>
      <c r="F637" s="9"/>
      <c r="G637" s="9"/>
      <c r="H637" s="9"/>
      <c r="I637" s="9"/>
      <c r="J637" s="9"/>
      <c r="K637" s="9"/>
      <c r="L637" s="10"/>
      <c r="M637" s="10"/>
      <c r="N637" s="10"/>
    </row>
    <row r="638" spans="1:14" s="12" customFormat="1" ht="15" x14ac:dyDescent="0.2">
      <c r="A638" s="154"/>
      <c r="B638" s="154"/>
      <c r="E638" s="9"/>
      <c r="F638" s="9"/>
      <c r="G638" s="9"/>
      <c r="H638" s="9"/>
      <c r="I638" s="9"/>
      <c r="J638" s="9"/>
      <c r="K638" s="9"/>
      <c r="L638" s="10"/>
      <c r="M638" s="10"/>
      <c r="N638" s="10"/>
    </row>
    <row r="639" spans="1:14" s="12" customFormat="1" ht="15" x14ac:dyDescent="0.2">
      <c r="A639" s="154"/>
      <c r="B639" s="154"/>
      <c r="E639" s="9"/>
      <c r="F639" s="9"/>
      <c r="G639" s="9"/>
      <c r="H639" s="9"/>
      <c r="I639" s="9"/>
      <c r="J639" s="9"/>
      <c r="K639" s="9"/>
      <c r="L639" s="10"/>
      <c r="M639" s="10"/>
      <c r="N639" s="10"/>
    </row>
    <row r="640" spans="1:14" s="12" customFormat="1" ht="15" x14ac:dyDescent="0.2">
      <c r="A640" s="154"/>
      <c r="B640" s="154"/>
      <c r="E640" s="9"/>
      <c r="F640" s="9"/>
      <c r="G640" s="9"/>
      <c r="H640" s="9"/>
      <c r="I640" s="9"/>
      <c r="J640" s="9"/>
      <c r="K640" s="9"/>
      <c r="L640" s="10"/>
      <c r="M640" s="10"/>
      <c r="N640" s="10"/>
    </row>
  </sheetData>
  <mergeCells count="11">
    <mergeCell ref="A46:B46"/>
    <mergeCell ref="A47:N48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39370078740157483"/>
  <pageSetup paperSize="9" scale="75" firstPageNumber="350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164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165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166</v>
      </c>
      <c r="F6" s="27"/>
      <c r="G6" s="28" t="s">
        <v>3</v>
      </c>
      <c r="H6" s="273">
        <v>1137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2481000</v>
      </c>
      <c r="F16" s="344"/>
      <c r="G16" s="5">
        <f>H16+I16</f>
        <v>14577384.090000002</v>
      </c>
      <c r="H16" s="207">
        <v>14503582.090000002</v>
      </c>
      <c r="I16" s="207">
        <v>73802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2516120</v>
      </c>
      <c r="F18" s="344"/>
      <c r="G18" s="5">
        <f t="shared" si="0"/>
        <v>14635131.68</v>
      </c>
      <c r="H18" s="207">
        <v>14544941.68</v>
      </c>
      <c r="I18" s="207">
        <v>90190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57747.589999997988</v>
      </c>
      <c r="H20" s="111">
        <v>41359.589999997988</v>
      </c>
      <c r="I20" s="111">
        <v>16388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57747.589999997988</v>
      </c>
      <c r="H21" s="111">
        <v>41359.589999997988</v>
      </c>
      <c r="I21" s="111">
        <v>16388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22623.589999997988</v>
      </c>
      <c r="H25" s="68">
        <v>6235.5899999979883</v>
      </c>
      <c r="I25" s="201">
        <v>16388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35124</v>
      </c>
      <c r="H26" s="208">
        <v>35124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22623.59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4524.72-4524.72+5000</f>
        <v>5000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18098.87+4524.72-5000</f>
        <v>17623.59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35124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104416</v>
      </c>
      <c r="H33" s="167"/>
      <c r="I33" s="167"/>
    </row>
    <row r="34" spans="1:9" ht="52.5" customHeight="1" x14ac:dyDescent="0.2">
      <c r="A34" s="369" t="s">
        <v>204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16000</v>
      </c>
      <c r="G37" s="79">
        <v>16000</v>
      </c>
      <c r="H37" s="80"/>
      <c r="I37" s="47">
        <v>1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356117</v>
      </c>
      <c r="G41" s="79">
        <v>356117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39969</v>
      </c>
      <c r="F50" s="102">
        <v>0</v>
      </c>
      <c r="G50" s="53">
        <v>0</v>
      </c>
      <c r="H50" s="248">
        <f>E50+F50-G50</f>
        <v>39969</v>
      </c>
      <c r="I50" s="187">
        <v>39969</v>
      </c>
    </row>
    <row r="51" spans="1:9" x14ac:dyDescent="0.2">
      <c r="A51" s="54"/>
      <c r="B51" s="55"/>
      <c r="C51" s="55" t="s">
        <v>20</v>
      </c>
      <c r="D51" s="55"/>
      <c r="E51" s="108">
        <v>40181.96</v>
      </c>
      <c r="F51" s="103">
        <v>149594</v>
      </c>
      <c r="G51" s="56">
        <v>135213</v>
      </c>
      <c r="H51" s="190">
        <f>E51+F51-G51</f>
        <v>54562.959999999992</v>
      </c>
      <c r="I51" s="57">
        <v>34530.959999999999</v>
      </c>
    </row>
    <row r="52" spans="1:9" x14ac:dyDescent="0.2">
      <c r="A52" s="54"/>
      <c r="B52" s="55"/>
      <c r="C52" s="55" t="s">
        <v>63</v>
      </c>
      <c r="D52" s="55"/>
      <c r="E52" s="108">
        <v>148033.78999999998</v>
      </c>
      <c r="F52" s="103">
        <v>275256.01</v>
      </c>
      <c r="G52" s="56">
        <v>93089.56</v>
      </c>
      <c r="H52" s="190">
        <f>E52+F52-G52</f>
        <v>330200.24</v>
      </c>
      <c r="I52" s="57">
        <v>330200.24000000005</v>
      </c>
    </row>
    <row r="53" spans="1:9" x14ac:dyDescent="0.2">
      <c r="A53" s="54"/>
      <c r="B53" s="55"/>
      <c r="C53" s="171" t="s">
        <v>61</v>
      </c>
      <c r="D53" s="55"/>
      <c r="E53" s="108">
        <v>38168</v>
      </c>
      <c r="F53" s="103">
        <v>540267</v>
      </c>
      <c r="G53" s="56">
        <v>484111</v>
      </c>
      <c r="H53" s="190">
        <f>E53+F53-G53</f>
        <v>94324</v>
      </c>
      <c r="I53" s="57">
        <v>94324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266352.75</v>
      </c>
      <c r="F54" s="306">
        <f t="shared" ref="F54:I54" si="1">SUM(F50:F53)</f>
        <v>965117.01</v>
      </c>
      <c r="G54" s="100">
        <f t="shared" si="1"/>
        <v>712413.56</v>
      </c>
      <c r="H54" s="100">
        <f t="shared" si="1"/>
        <v>519056.19999999995</v>
      </c>
      <c r="I54" s="101">
        <f t="shared" si="1"/>
        <v>499024.20000000007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114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167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168</v>
      </c>
      <c r="F6" s="27"/>
      <c r="G6" s="28" t="s">
        <v>3</v>
      </c>
      <c r="H6" s="273">
        <v>1138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7767000</v>
      </c>
      <c r="F16" s="344"/>
      <c r="G16" s="5">
        <f>H16+I16</f>
        <v>31147833.349999998</v>
      </c>
      <c r="H16" s="68">
        <v>29721804.389999997</v>
      </c>
      <c r="I16" s="68">
        <v>1426028.9600000002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58180</v>
      </c>
      <c r="H17" s="6">
        <v>6202.2</v>
      </c>
      <c r="I17" s="6">
        <v>51977.8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7885000</v>
      </c>
      <c r="F18" s="344"/>
      <c r="G18" s="5">
        <f t="shared" si="0"/>
        <v>31575253.100000001</v>
      </c>
      <c r="H18" s="68">
        <v>29681382.07</v>
      </c>
      <c r="I18" s="68">
        <v>1893871.0299999998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485599.75000000373</v>
      </c>
      <c r="H20" s="111">
        <v>-34220.119999996576</v>
      </c>
      <c r="I20" s="111">
        <v>519819.86999999959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427419.75000000373</v>
      </c>
      <c r="H21" s="111">
        <v>-40422.319999996573</v>
      </c>
      <c r="I21" s="111">
        <v>467842.0699999996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309555.75000000373</v>
      </c>
      <c r="H25" s="68">
        <v>-141230.31999999657</v>
      </c>
      <c r="I25" s="201">
        <v>450786.0699999996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117864</v>
      </c>
      <c r="H26" s="68">
        <v>100808</v>
      </c>
      <c r="I26" s="201">
        <v>17056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309555.75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40000-14000</f>
        <v>26000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269555.75+14000</f>
        <v>283555.75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117864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233052</v>
      </c>
      <c r="H33" s="167"/>
      <c r="I33" s="167"/>
    </row>
    <row r="34" spans="1:9" ht="40.5" customHeight="1" x14ac:dyDescent="0.2">
      <c r="A34" s="369" t="s">
        <v>205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900</v>
      </c>
      <c r="G37" s="79">
        <v>900</v>
      </c>
      <c r="H37" s="80"/>
      <c r="I37" s="47">
        <v>1</v>
      </c>
    </row>
    <row r="38" spans="1:9" ht="16.5" hidden="1" customHeight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customHeight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627955</v>
      </c>
      <c r="G41" s="79">
        <v>627955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9100</v>
      </c>
      <c r="F50" s="102">
        <v>25000</v>
      </c>
      <c r="G50" s="53">
        <v>24100</v>
      </c>
      <c r="H50" s="248">
        <f>E50+F50-G50</f>
        <v>10000</v>
      </c>
      <c r="I50" s="187">
        <v>10000</v>
      </c>
    </row>
    <row r="51" spans="1:9" x14ac:dyDescent="0.2">
      <c r="A51" s="54"/>
      <c r="B51" s="55"/>
      <c r="C51" s="55" t="s">
        <v>20</v>
      </c>
      <c r="D51" s="55"/>
      <c r="E51" s="108">
        <v>76830.039999999994</v>
      </c>
      <c r="F51" s="103">
        <v>292809</v>
      </c>
      <c r="G51" s="56">
        <v>317111.3</v>
      </c>
      <c r="H51" s="190">
        <f>E51+F51-G51</f>
        <v>52527.739999999991</v>
      </c>
      <c r="I51" s="57">
        <v>59927.74</v>
      </c>
    </row>
    <row r="52" spans="1:9" x14ac:dyDescent="0.2">
      <c r="A52" s="54"/>
      <c r="B52" s="55"/>
      <c r="C52" s="55" t="s">
        <v>63</v>
      </c>
      <c r="D52" s="55"/>
      <c r="E52" s="108">
        <v>915598.01</v>
      </c>
      <c r="F52" s="103">
        <v>350795.7</v>
      </c>
      <c r="G52" s="56">
        <v>702770.64</v>
      </c>
      <c r="H52" s="190">
        <f>E52+F52-G52</f>
        <v>563623.06999999995</v>
      </c>
      <c r="I52" s="57">
        <v>117295.7</v>
      </c>
    </row>
    <row r="53" spans="1:9" x14ac:dyDescent="0.2">
      <c r="A53" s="54"/>
      <c r="B53" s="55"/>
      <c r="C53" s="171" t="s">
        <v>61</v>
      </c>
      <c r="D53" s="55"/>
      <c r="E53" s="108">
        <v>9729.19</v>
      </c>
      <c r="F53" s="103">
        <v>1724888.98</v>
      </c>
      <c r="G53" s="56">
        <v>1726172.98</v>
      </c>
      <c r="H53" s="190">
        <f>E53+F53-G53</f>
        <v>8445.1899999999441</v>
      </c>
      <c r="I53" s="57">
        <v>8445.19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1011257.24</v>
      </c>
      <c r="F54" s="306">
        <f t="shared" ref="F54:I54" si="1">SUM(F50:F53)</f>
        <v>2393493.6799999997</v>
      </c>
      <c r="G54" s="100">
        <f t="shared" si="1"/>
        <v>2770154.92</v>
      </c>
      <c r="H54" s="100">
        <f t="shared" si="1"/>
        <v>634595.99999999988</v>
      </c>
      <c r="I54" s="101">
        <f t="shared" si="1"/>
        <v>195668.63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159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117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169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170</v>
      </c>
      <c r="F6" s="27"/>
      <c r="G6" s="28" t="s">
        <v>3</v>
      </c>
      <c r="H6" s="273">
        <v>1140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17927000</v>
      </c>
      <c r="F16" s="344"/>
      <c r="G16" s="5">
        <f>H16+I16</f>
        <v>63799298.279999994</v>
      </c>
      <c r="H16" s="207">
        <v>62646016.839999996</v>
      </c>
      <c r="I16" s="207">
        <v>1153281.44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19334000</v>
      </c>
      <c r="F18" s="344"/>
      <c r="G18" s="5">
        <f t="shared" si="0"/>
        <v>65639885.810000002</v>
      </c>
      <c r="H18" s="207">
        <v>64056049.060000002</v>
      </c>
      <c r="I18" s="207">
        <v>1583836.75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1840587.5300000086</v>
      </c>
      <c r="H20" s="111">
        <v>1410032.2200000063</v>
      </c>
      <c r="I20" s="111">
        <v>430555.31000000006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1840587.5300000086</v>
      </c>
      <c r="H21" s="111">
        <v>1410032.2200000063</v>
      </c>
      <c r="I21" s="111">
        <v>430555.31000000006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429555.53000000864</v>
      </c>
      <c r="H25" s="68">
        <v>-999.77999999374151</v>
      </c>
      <c r="I25" s="201">
        <v>430555.31000000006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1411032</v>
      </c>
      <c r="H26" s="208">
        <v>1411032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429555.53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40000-40000</f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389555.53+40000</f>
        <v>429555.53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1411032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4153819.08</v>
      </c>
      <c r="H33" s="167"/>
      <c r="I33" s="167"/>
    </row>
    <row r="34" spans="1:9" ht="52.5" customHeight="1" x14ac:dyDescent="0.2">
      <c r="A34" s="369" t="s">
        <v>206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1050000</v>
      </c>
      <c r="G37" s="79">
        <v>883776</v>
      </c>
      <c r="H37" s="80"/>
      <c r="I37" s="47">
        <v>0.84169142857142853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2163932</v>
      </c>
      <c r="G41" s="79">
        <v>2163932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254500</v>
      </c>
      <c r="G42" s="79">
        <v>254500</v>
      </c>
      <c r="H42" s="80"/>
      <c r="I42" s="47">
        <v>1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44328</v>
      </c>
      <c r="F50" s="102">
        <v>40000</v>
      </c>
      <c r="G50" s="53">
        <v>0</v>
      </c>
      <c r="H50" s="248">
        <f>E50+F50-G50</f>
        <v>84328</v>
      </c>
      <c r="I50" s="187">
        <v>84328</v>
      </c>
    </row>
    <row r="51" spans="1:9" x14ac:dyDescent="0.2">
      <c r="A51" s="54"/>
      <c r="B51" s="55"/>
      <c r="C51" s="55" t="s">
        <v>20</v>
      </c>
      <c r="D51" s="55"/>
      <c r="E51" s="108">
        <v>209710.74</v>
      </c>
      <c r="F51" s="103">
        <v>680938.66</v>
      </c>
      <c r="G51" s="56">
        <v>462680</v>
      </c>
      <c r="H51" s="190">
        <f>E51+F51-G51</f>
        <v>427969.4</v>
      </c>
      <c r="I51" s="57">
        <v>364124.6</v>
      </c>
    </row>
    <row r="52" spans="1:9" x14ac:dyDescent="0.2">
      <c r="A52" s="54"/>
      <c r="B52" s="55"/>
      <c r="C52" s="55" t="s">
        <v>63</v>
      </c>
      <c r="D52" s="55"/>
      <c r="E52" s="108">
        <v>289912.93</v>
      </c>
      <c r="F52" s="103">
        <v>1132713.26</v>
      </c>
      <c r="G52" s="56">
        <v>474547.54</v>
      </c>
      <c r="H52" s="190">
        <f>E52+F52-G52</f>
        <v>948078.64999999991</v>
      </c>
      <c r="I52" s="57">
        <v>948078.65</v>
      </c>
    </row>
    <row r="53" spans="1:9" x14ac:dyDescent="0.2">
      <c r="A53" s="54"/>
      <c r="B53" s="55"/>
      <c r="C53" s="171" t="s">
        <v>61</v>
      </c>
      <c r="D53" s="55"/>
      <c r="E53" s="108">
        <v>534041.77</v>
      </c>
      <c r="F53" s="103">
        <v>3213495</v>
      </c>
      <c r="G53" s="56">
        <v>3296942.2199999997</v>
      </c>
      <c r="H53" s="190">
        <f>E53+F53-G53</f>
        <v>450594.55000000028</v>
      </c>
      <c r="I53" s="57">
        <v>473055.55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1077993.44</v>
      </c>
      <c r="F54" s="306">
        <f t="shared" ref="F54:I54" si="1">SUM(F50:F53)</f>
        <v>5067146.92</v>
      </c>
      <c r="G54" s="100">
        <f t="shared" si="1"/>
        <v>4234169.76</v>
      </c>
      <c r="H54" s="100">
        <f t="shared" si="1"/>
        <v>1910970.6</v>
      </c>
      <c r="I54" s="101">
        <f t="shared" si="1"/>
        <v>1869586.8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120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171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172</v>
      </c>
      <c r="F6" s="27"/>
      <c r="G6" s="28" t="s">
        <v>3</v>
      </c>
      <c r="H6" s="273">
        <v>1153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1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1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1"/>
      <c r="G13" s="75"/>
      <c r="H13" s="347" t="s">
        <v>36</v>
      </c>
      <c r="I13" s="347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10554000</v>
      </c>
      <c r="F16" s="371"/>
      <c r="G16" s="5">
        <f>H16+I16</f>
        <v>21896032.360000003</v>
      </c>
      <c r="H16" s="68">
        <v>17967597.840000004</v>
      </c>
      <c r="I16" s="68">
        <v>3928434.52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83590</v>
      </c>
      <c r="H17" s="6">
        <v>2182.5300000000002</v>
      </c>
      <c r="I17" s="6">
        <v>81407.47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11513000</v>
      </c>
      <c r="F18" s="371"/>
      <c r="G18" s="5">
        <f t="shared" si="0"/>
        <v>22569926.710000001</v>
      </c>
      <c r="H18" s="68">
        <v>17965510.670000002</v>
      </c>
      <c r="I18" s="68">
        <v>4604416.04</v>
      </c>
    </row>
    <row r="19" spans="1:9" s="4" customFormat="1" ht="18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757484.34999999776</v>
      </c>
      <c r="H20" s="111">
        <v>95.359999998212061</v>
      </c>
      <c r="I20" s="111">
        <v>757388.99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673894.34999999776</v>
      </c>
      <c r="H21" s="111">
        <v>-2087.1700000017881</v>
      </c>
      <c r="I21" s="111">
        <v>675981.52</v>
      </c>
    </row>
    <row r="22" spans="1:9" s="112" customFormat="1" ht="14.25" customHeight="1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585094.34999999776</v>
      </c>
      <c r="H25" s="68">
        <v>-90887.170000001788</v>
      </c>
      <c r="I25" s="201">
        <v>675981.52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88800</v>
      </c>
      <c r="H26" s="68">
        <v>88800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585094.35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40000</f>
        <v>40000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585094.35-40000</f>
        <v>545094.35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88800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343634</v>
      </c>
      <c r="H33" s="167"/>
      <c r="I33" s="167"/>
    </row>
    <row r="34" spans="1:9" ht="42" customHeight="1" x14ac:dyDescent="0.2">
      <c r="A34" s="369" t="s">
        <v>207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21200</v>
      </c>
      <c r="G37" s="79">
        <v>14364</v>
      </c>
      <c r="H37" s="80"/>
      <c r="I37" s="47">
        <v>0.67754716981132079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0.08</v>
      </c>
      <c r="G40" s="79">
        <v>9.4E-2</v>
      </c>
      <c r="H40" s="80"/>
      <c r="I40" s="47">
        <v>1.175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1151878</v>
      </c>
      <c r="G41" s="79">
        <v>1151878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ht="15" customHeight="1" x14ac:dyDescent="0.2">
      <c r="A43" s="263" t="s">
        <v>58</v>
      </c>
      <c r="B43" s="263"/>
      <c r="C43" s="263"/>
      <c r="D43" s="263"/>
      <c r="E43" s="263"/>
      <c r="F43" s="263"/>
      <c r="G43" s="263"/>
      <c r="H43" s="263"/>
      <c r="I43" s="263"/>
    </row>
    <row r="44" spans="1:9" ht="27" customHeight="1" x14ac:dyDescent="0.2">
      <c r="A44" s="373" t="s">
        <v>216</v>
      </c>
      <c r="B44" s="374"/>
      <c r="C44" s="374"/>
      <c r="D44" s="374"/>
      <c r="E44" s="374"/>
      <c r="F44" s="374"/>
      <c r="G44" s="374"/>
      <c r="H44" s="374"/>
      <c r="I44" s="374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72" t="s">
        <v>29</v>
      </c>
      <c r="I45" s="372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70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70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25692</v>
      </c>
      <c r="F50" s="102">
        <v>40000</v>
      </c>
      <c r="G50" s="53">
        <v>40000</v>
      </c>
      <c r="H50" s="248">
        <f>E50+F50-G50</f>
        <v>25692</v>
      </c>
      <c r="I50" s="187">
        <v>25692</v>
      </c>
    </row>
    <row r="51" spans="1:9" x14ac:dyDescent="0.2">
      <c r="A51" s="54"/>
      <c r="B51" s="55"/>
      <c r="C51" s="55" t="s">
        <v>20</v>
      </c>
      <c r="D51" s="55"/>
      <c r="E51" s="108">
        <v>71526.740000000005</v>
      </c>
      <c r="F51" s="103">
        <v>174515</v>
      </c>
      <c r="G51" s="56">
        <v>80045</v>
      </c>
      <c r="H51" s="190">
        <f>E51+F51-G51</f>
        <v>165996.74</v>
      </c>
      <c r="I51" s="57">
        <v>115527.74</v>
      </c>
    </row>
    <row r="52" spans="1:9" x14ac:dyDescent="0.2">
      <c r="A52" s="54"/>
      <c r="B52" s="55"/>
      <c r="C52" s="55" t="s">
        <v>63</v>
      </c>
      <c r="D52" s="55"/>
      <c r="E52" s="108">
        <v>302505.82</v>
      </c>
      <c r="F52" s="103">
        <v>1950958.25</v>
      </c>
      <c r="G52" s="56">
        <v>351777</v>
      </c>
      <c r="H52" s="190">
        <f>E52+F52-G52</f>
        <v>1901687.0699999998</v>
      </c>
      <c r="I52" s="57">
        <v>1901687.0699999998</v>
      </c>
    </row>
    <row r="53" spans="1:9" x14ac:dyDescent="0.2">
      <c r="A53" s="54"/>
      <c r="B53" s="55"/>
      <c r="C53" s="171" t="s">
        <v>61</v>
      </c>
      <c r="D53" s="55"/>
      <c r="E53" s="108">
        <v>308280.12</v>
      </c>
      <c r="F53" s="103">
        <v>2257490</v>
      </c>
      <c r="G53" s="56">
        <v>2455882.0200000005</v>
      </c>
      <c r="H53" s="190">
        <f>E53+F53-G53</f>
        <v>109888.09999999963</v>
      </c>
      <c r="I53" s="57">
        <v>1063217.8400000001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708004.67999999993</v>
      </c>
      <c r="F54" s="306">
        <f t="shared" ref="F54:I54" si="1">SUM(F50:F53)</f>
        <v>4422963.25</v>
      </c>
      <c r="G54" s="100">
        <f t="shared" si="1"/>
        <v>2927704.0200000005</v>
      </c>
      <c r="H54" s="100">
        <f t="shared" si="1"/>
        <v>2203263.9099999992</v>
      </c>
      <c r="I54" s="101">
        <f t="shared" si="1"/>
        <v>3106124.65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8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H45:I45"/>
    <mergeCell ref="A34:I34"/>
    <mergeCell ref="A44:I4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173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174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175</v>
      </c>
      <c r="F6" s="27"/>
      <c r="G6" s="28" t="s">
        <v>3</v>
      </c>
      <c r="H6" s="273">
        <v>1154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3712000</v>
      </c>
      <c r="F16" s="344"/>
      <c r="G16" s="5">
        <f>H16+I16</f>
        <v>15995115.000000002</v>
      </c>
      <c r="H16" s="207">
        <v>15677777.010000002</v>
      </c>
      <c r="I16" s="207">
        <v>317337.99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3712000</v>
      </c>
      <c r="F18" s="344"/>
      <c r="G18" s="5">
        <f t="shared" si="0"/>
        <v>16094333.09</v>
      </c>
      <c r="H18" s="207">
        <v>15579986.24</v>
      </c>
      <c r="I18" s="207">
        <v>514346.85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99218.089999997988</v>
      </c>
      <c r="H20" s="111">
        <v>-97790.770000001416</v>
      </c>
      <c r="I20" s="111">
        <v>197008.86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99218.089999997988</v>
      </c>
      <c r="H21" s="111">
        <v>-97790.770000001416</v>
      </c>
      <c r="I21" s="111">
        <v>197008.86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99218.089999997988</v>
      </c>
      <c r="H25" s="68">
        <v>-97790.770000001416</v>
      </c>
      <c r="I25" s="201">
        <v>197008.86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208">
        <v>0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99218.09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99218.09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52.5" customHeight="1" x14ac:dyDescent="0.2">
      <c r="A34" s="375"/>
      <c r="B34" s="376"/>
      <c r="C34" s="376"/>
      <c r="D34" s="376"/>
      <c r="E34" s="376"/>
      <c r="F34" s="376"/>
      <c r="G34" s="376"/>
      <c r="H34" s="376"/>
      <c r="I34" s="376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270000</v>
      </c>
      <c r="G37" s="79">
        <v>264689</v>
      </c>
      <c r="H37" s="80"/>
      <c r="I37" s="47">
        <v>0.98032962962962966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261338</v>
      </c>
      <c r="G41" s="79">
        <v>261338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121478</v>
      </c>
      <c r="F50" s="102">
        <v>0</v>
      </c>
      <c r="G50" s="53">
        <v>0</v>
      </c>
      <c r="H50" s="248">
        <f>E50+F50-G50</f>
        <v>121478</v>
      </c>
      <c r="I50" s="187">
        <v>121478</v>
      </c>
    </row>
    <row r="51" spans="1:9" x14ac:dyDescent="0.2">
      <c r="A51" s="54"/>
      <c r="B51" s="55"/>
      <c r="C51" s="55" t="s">
        <v>20</v>
      </c>
      <c r="D51" s="55"/>
      <c r="E51" s="108">
        <v>72147.44</v>
      </c>
      <c r="F51" s="103">
        <v>174246.58</v>
      </c>
      <c r="G51" s="56">
        <v>132585</v>
      </c>
      <c r="H51" s="190">
        <f>E51+F51-G51</f>
        <v>113809.01999999999</v>
      </c>
      <c r="I51" s="57">
        <v>93526.720000000001</v>
      </c>
    </row>
    <row r="52" spans="1:9" x14ac:dyDescent="0.2">
      <c r="A52" s="54"/>
      <c r="B52" s="55"/>
      <c r="C52" s="55" t="s">
        <v>63</v>
      </c>
      <c r="D52" s="55"/>
      <c r="E52" s="108">
        <v>743183.58</v>
      </c>
      <c r="F52" s="103">
        <v>432989.32999999996</v>
      </c>
      <c r="G52" s="56">
        <v>199488</v>
      </c>
      <c r="H52" s="190">
        <f>E52+F52-G52</f>
        <v>976684.90999999992</v>
      </c>
      <c r="I52" s="57">
        <v>976684.91</v>
      </c>
    </row>
    <row r="53" spans="1:9" x14ac:dyDescent="0.2">
      <c r="A53" s="54"/>
      <c r="B53" s="55"/>
      <c r="C53" s="171" t="s">
        <v>61</v>
      </c>
      <c r="D53" s="55"/>
      <c r="E53" s="108">
        <v>226178.74</v>
      </c>
      <c r="F53" s="103">
        <v>502126</v>
      </c>
      <c r="G53" s="56">
        <v>452468</v>
      </c>
      <c r="H53" s="190">
        <f>E53+F53-G53</f>
        <v>275836.74</v>
      </c>
      <c r="I53" s="57">
        <v>275836.74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1162987.76</v>
      </c>
      <c r="F54" s="306">
        <f t="shared" ref="F54:I54" si="1">SUM(F50:F53)</f>
        <v>1109361.9099999999</v>
      </c>
      <c r="G54" s="100">
        <f t="shared" si="1"/>
        <v>784541</v>
      </c>
      <c r="H54" s="100">
        <f t="shared" si="1"/>
        <v>1487808.67</v>
      </c>
      <c r="I54" s="101">
        <f t="shared" si="1"/>
        <v>1467526.37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126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176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177</v>
      </c>
      <c r="F6" s="27"/>
      <c r="G6" s="28" t="s">
        <v>3</v>
      </c>
      <c r="H6" s="273">
        <v>1163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4469000</v>
      </c>
      <c r="F16" s="344"/>
      <c r="G16" s="5">
        <f>H16+I16</f>
        <v>21250058.129999999</v>
      </c>
      <c r="H16" s="68">
        <v>20703990.73</v>
      </c>
      <c r="I16" s="68">
        <v>546067.39999999991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4617000</v>
      </c>
      <c r="F18" s="344"/>
      <c r="G18" s="5">
        <f t="shared" si="0"/>
        <v>21522761.960000001</v>
      </c>
      <c r="H18" s="68">
        <v>20793362.630000003</v>
      </c>
      <c r="I18" s="68">
        <v>729399.33000000007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272703.83000000194</v>
      </c>
      <c r="H20" s="111">
        <v>89371.900000002235</v>
      </c>
      <c r="I20" s="111">
        <v>183331.93000000017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272703.83000000194</v>
      </c>
      <c r="H21" s="111">
        <v>89371.900000002235</v>
      </c>
      <c r="I21" s="111">
        <v>183331.93000000017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264015.83000000194</v>
      </c>
      <c r="H25" s="68">
        <v>80683.900000002235</v>
      </c>
      <c r="I25" s="201">
        <v>183331.93000000017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8688</v>
      </c>
      <c r="H26" s="68">
        <v>8688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264015.82999999996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30000-14000</f>
        <v>16000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234015.83+14000</f>
        <v>248015.83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8688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23892</v>
      </c>
      <c r="H33" s="167"/>
      <c r="I33" s="167"/>
    </row>
    <row r="34" spans="1:9" ht="43.5" customHeight="1" x14ac:dyDescent="0.2">
      <c r="A34" s="369" t="s">
        <v>208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68941</v>
      </c>
      <c r="G41" s="79">
        <v>68941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3100</v>
      </c>
      <c r="F50" s="102">
        <v>15000</v>
      </c>
      <c r="G50" s="53">
        <v>9800</v>
      </c>
      <c r="H50" s="248">
        <f>E50+F50-G50</f>
        <v>8300</v>
      </c>
      <c r="I50" s="187">
        <v>8300</v>
      </c>
    </row>
    <row r="51" spans="1:9" x14ac:dyDescent="0.2">
      <c r="A51" s="54"/>
      <c r="B51" s="55"/>
      <c r="C51" s="55" t="s">
        <v>20</v>
      </c>
      <c r="D51" s="55"/>
      <c r="E51" s="108">
        <v>63487.27</v>
      </c>
      <c r="F51" s="103">
        <v>240171.22</v>
      </c>
      <c r="G51" s="56">
        <v>218307</v>
      </c>
      <c r="H51" s="190">
        <f>E51+F51-G51</f>
        <v>85351.489999999991</v>
      </c>
      <c r="I51" s="57">
        <v>62802.57</v>
      </c>
    </row>
    <row r="52" spans="1:9" x14ac:dyDescent="0.2">
      <c r="A52" s="54"/>
      <c r="B52" s="55"/>
      <c r="C52" s="55" t="s">
        <v>63</v>
      </c>
      <c r="D52" s="55"/>
      <c r="E52" s="108">
        <v>316648.92</v>
      </c>
      <c r="F52" s="103">
        <v>395491.44</v>
      </c>
      <c r="G52" s="56">
        <v>310000</v>
      </c>
      <c r="H52" s="190">
        <f>E52+F52-G52</f>
        <v>402140.36</v>
      </c>
      <c r="I52" s="57">
        <v>402140.36000000004</v>
      </c>
    </row>
    <row r="53" spans="1:9" x14ac:dyDescent="0.2">
      <c r="A53" s="54"/>
      <c r="B53" s="55"/>
      <c r="C53" s="171" t="s">
        <v>61</v>
      </c>
      <c r="D53" s="55"/>
      <c r="E53" s="108">
        <v>19806.21</v>
      </c>
      <c r="F53" s="103">
        <v>396348</v>
      </c>
      <c r="G53" s="56">
        <v>376941</v>
      </c>
      <c r="H53" s="190">
        <f>E53+F53-G53</f>
        <v>39213.210000000021</v>
      </c>
      <c r="I53" s="57">
        <v>39213.21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403042.39999999997</v>
      </c>
      <c r="F54" s="306">
        <f t="shared" ref="F54:I54" si="1">SUM(F50:F53)</f>
        <v>1047010.66</v>
      </c>
      <c r="G54" s="100">
        <f t="shared" si="1"/>
        <v>915048</v>
      </c>
      <c r="H54" s="100">
        <f t="shared" si="1"/>
        <v>535005.06000000006</v>
      </c>
      <c r="I54" s="101">
        <f t="shared" si="1"/>
        <v>512456.14000000007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129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178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179</v>
      </c>
      <c r="F6" s="27"/>
      <c r="G6" s="28" t="s">
        <v>3</v>
      </c>
      <c r="H6" s="273">
        <v>1174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7542000</v>
      </c>
      <c r="F16" s="344"/>
      <c r="G16" s="5">
        <f>H16+I16</f>
        <v>28044431.170000002</v>
      </c>
      <c r="H16" s="207">
        <v>27854035.98</v>
      </c>
      <c r="I16" s="207">
        <v>190395.19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8439000</v>
      </c>
      <c r="F18" s="344"/>
      <c r="G18" s="5">
        <f t="shared" si="0"/>
        <v>28918627.34</v>
      </c>
      <c r="H18" s="207">
        <v>28446055.34</v>
      </c>
      <c r="I18" s="207">
        <v>472572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874196.16999999806</v>
      </c>
      <c r="H20" s="111">
        <v>592019.3599999994</v>
      </c>
      <c r="I20" s="111">
        <v>282176.81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874196.16999999806</v>
      </c>
      <c r="H21" s="111">
        <v>592019.3599999994</v>
      </c>
      <c r="I21" s="111">
        <v>282176.81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3743.1699999980628</v>
      </c>
      <c r="H25" s="68">
        <v>-278433.6400000006</v>
      </c>
      <c r="I25" s="201">
        <v>282176.81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870453</v>
      </c>
      <c r="H26" s="208">
        <v>870453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3743.17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2900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843.17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870453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1322953.8</v>
      </c>
      <c r="H33" s="167"/>
      <c r="I33" s="167"/>
    </row>
    <row r="34" spans="1:9" ht="52.5" customHeight="1" x14ac:dyDescent="0.2">
      <c r="A34" s="369" t="s">
        <v>209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10000</v>
      </c>
      <c r="G37" s="79">
        <v>930</v>
      </c>
      <c r="H37" s="80"/>
      <c r="I37" s="47">
        <v>9.2999999999999999E-2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1738158</v>
      </c>
      <c r="G41" s="79">
        <v>1738158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12580</v>
      </c>
      <c r="F50" s="102">
        <v>3000</v>
      </c>
      <c r="G50" s="53">
        <v>9200</v>
      </c>
      <c r="H50" s="248">
        <f>E50+F50-G50</f>
        <v>6380</v>
      </c>
      <c r="I50" s="187">
        <v>6380</v>
      </c>
    </row>
    <row r="51" spans="1:9" x14ac:dyDescent="0.2">
      <c r="A51" s="54"/>
      <c r="B51" s="55"/>
      <c r="C51" s="55" t="s">
        <v>20</v>
      </c>
      <c r="D51" s="55"/>
      <c r="E51" s="108">
        <v>76268.899999999994</v>
      </c>
      <c r="F51" s="103">
        <v>284655</v>
      </c>
      <c r="G51" s="56">
        <v>295210.09999999998</v>
      </c>
      <c r="H51" s="190">
        <f>E51+F51-G51</f>
        <v>65713.800000000047</v>
      </c>
      <c r="I51" s="57">
        <v>43252</v>
      </c>
    </row>
    <row r="52" spans="1:9" x14ac:dyDescent="0.2">
      <c r="A52" s="54"/>
      <c r="B52" s="55"/>
      <c r="C52" s="55" t="s">
        <v>63</v>
      </c>
      <c r="D52" s="55"/>
      <c r="E52" s="108">
        <v>582432.03</v>
      </c>
      <c r="F52" s="103">
        <v>458167.11</v>
      </c>
      <c r="G52" s="56">
        <v>0</v>
      </c>
      <c r="H52" s="190">
        <f>E52+F52-G52</f>
        <v>1040599.14</v>
      </c>
      <c r="I52" s="57">
        <v>1040599.1399999999</v>
      </c>
    </row>
    <row r="53" spans="1:9" x14ac:dyDescent="0.2">
      <c r="A53" s="54"/>
      <c r="B53" s="55"/>
      <c r="C53" s="171" t="s">
        <v>61</v>
      </c>
      <c r="D53" s="55"/>
      <c r="E53" s="108">
        <v>310213.5</v>
      </c>
      <c r="F53" s="103">
        <v>2187000</v>
      </c>
      <c r="G53" s="56">
        <v>2082577.94</v>
      </c>
      <c r="H53" s="190">
        <f>E53+F53-G53</f>
        <v>414635.56000000006</v>
      </c>
      <c r="I53" s="57">
        <v>414635.56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981494.43</v>
      </c>
      <c r="F54" s="306">
        <f t="shared" ref="F54:I54" si="1">SUM(F50:F53)</f>
        <v>2932822.11</v>
      </c>
      <c r="G54" s="100">
        <f t="shared" si="1"/>
        <v>2386988.04</v>
      </c>
      <c r="H54" s="100">
        <f t="shared" si="1"/>
        <v>1527328.5</v>
      </c>
      <c r="I54" s="101">
        <f t="shared" si="1"/>
        <v>1504866.7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132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180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181</v>
      </c>
      <c r="F6" s="27"/>
      <c r="G6" s="28" t="s">
        <v>3</v>
      </c>
      <c r="H6" s="273">
        <v>1222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1371000</v>
      </c>
      <c r="F16" s="344"/>
      <c r="G16" s="5">
        <f>H16+I16</f>
        <v>17296052.66</v>
      </c>
      <c r="H16" s="68">
        <v>17296052.66</v>
      </c>
      <c r="I16" s="68">
        <v>0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1371000</v>
      </c>
      <c r="F18" s="344"/>
      <c r="G18" s="5">
        <f t="shared" si="0"/>
        <v>17339753.66</v>
      </c>
      <c r="H18" s="68">
        <v>17339753.66</v>
      </c>
      <c r="I18" s="68">
        <v>0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43701</v>
      </c>
      <c r="H20" s="111">
        <v>43701</v>
      </c>
      <c r="I20" s="111">
        <v>0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43701</v>
      </c>
      <c r="H21" s="111">
        <v>43701</v>
      </c>
      <c r="I21" s="111">
        <v>0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43701</v>
      </c>
      <c r="H25" s="68">
        <v>43701</v>
      </c>
      <c r="I25" s="201">
        <v>0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68">
        <v>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43701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43701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28.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35000</v>
      </c>
      <c r="G37" s="79">
        <v>35000</v>
      </c>
      <c r="H37" s="80"/>
      <c r="I37" s="47">
        <v>1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32648</v>
      </c>
      <c r="G41" s="79">
        <v>32648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49476</v>
      </c>
      <c r="F50" s="102">
        <v>0</v>
      </c>
      <c r="G50" s="53">
        <v>0</v>
      </c>
      <c r="H50" s="248">
        <f>E50+F50-G50</f>
        <v>49476</v>
      </c>
      <c r="I50" s="187">
        <v>49476</v>
      </c>
    </row>
    <row r="51" spans="1:9" x14ac:dyDescent="0.2">
      <c r="A51" s="54"/>
      <c r="B51" s="55"/>
      <c r="C51" s="55" t="s">
        <v>20</v>
      </c>
      <c r="D51" s="55"/>
      <c r="E51" s="108">
        <v>216184.36</v>
      </c>
      <c r="F51" s="103">
        <v>221530.3</v>
      </c>
      <c r="G51" s="56">
        <v>302384</v>
      </c>
      <c r="H51" s="190">
        <f>E51+F51-G51</f>
        <v>135330.65999999997</v>
      </c>
      <c r="I51" s="57">
        <v>135322.66</v>
      </c>
    </row>
    <row r="52" spans="1:9" x14ac:dyDescent="0.2">
      <c r="A52" s="54"/>
      <c r="B52" s="55"/>
      <c r="C52" s="55" t="s">
        <v>63</v>
      </c>
      <c r="D52" s="55"/>
      <c r="E52" s="108">
        <v>68546.899999999994</v>
      </c>
      <c r="F52" s="103">
        <v>17559.5</v>
      </c>
      <c r="G52" s="56">
        <v>0</v>
      </c>
      <c r="H52" s="190">
        <f>E52+F52-G52</f>
        <v>86106.4</v>
      </c>
      <c r="I52" s="57">
        <v>86106.4</v>
      </c>
    </row>
    <row r="53" spans="1:9" x14ac:dyDescent="0.2">
      <c r="A53" s="54"/>
      <c r="B53" s="55"/>
      <c r="C53" s="171" t="s">
        <v>61</v>
      </c>
      <c r="D53" s="55"/>
      <c r="E53" s="108">
        <v>13209.33</v>
      </c>
      <c r="F53" s="103">
        <v>40560</v>
      </c>
      <c r="G53" s="56">
        <v>32648</v>
      </c>
      <c r="H53" s="190">
        <f>E53+F53-G53</f>
        <v>21121.33</v>
      </c>
      <c r="I53" s="57">
        <v>21121.33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347416.59</v>
      </c>
      <c r="F54" s="306">
        <f t="shared" ref="F54:I54" si="1">SUM(F50:F53)</f>
        <v>279649.8</v>
      </c>
      <c r="G54" s="100">
        <f t="shared" si="1"/>
        <v>335032</v>
      </c>
      <c r="H54" s="100">
        <f t="shared" si="1"/>
        <v>292034.38999999996</v>
      </c>
      <c r="I54" s="101">
        <f t="shared" si="1"/>
        <v>292026.39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182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183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184</v>
      </c>
      <c r="F6" s="27"/>
      <c r="G6" s="28" t="s">
        <v>3</v>
      </c>
      <c r="H6" s="273">
        <v>1223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7185000</v>
      </c>
      <c r="F16" s="344"/>
      <c r="G16" s="5">
        <f>H16+I16</f>
        <v>42896270.649999999</v>
      </c>
      <c r="H16" s="207">
        <v>41801134.460000001</v>
      </c>
      <c r="I16" s="207">
        <v>1095136.19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7781000</v>
      </c>
      <c r="F18" s="344"/>
      <c r="G18" s="5">
        <f t="shared" si="0"/>
        <v>43583678.670000002</v>
      </c>
      <c r="H18" s="207">
        <v>42196336.760000005</v>
      </c>
      <c r="I18" s="207">
        <v>1387341.91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687408.02000000328</v>
      </c>
      <c r="H20" s="111">
        <v>395202.30000000447</v>
      </c>
      <c r="I20" s="111">
        <v>292205.71999999997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687408.02000000328</v>
      </c>
      <c r="H21" s="111">
        <v>395202.30000000447</v>
      </c>
      <c r="I21" s="111">
        <v>292205.71999999997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525015.99000000325</v>
      </c>
      <c r="H25" s="68">
        <v>232810.27000000447</v>
      </c>
      <c r="I25" s="201">
        <v>292205.71999999997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162392.03</v>
      </c>
      <c r="H26" s="208">
        <v>162392.03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525015.99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20000-15000</f>
        <v>5000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505015.99+15000</f>
        <v>520015.99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162392.03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214894.65</v>
      </c>
      <c r="H33" s="167"/>
      <c r="I33" s="167"/>
    </row>
    <row r="34" spans="1:9" ht="52.5" customHeight="1" x14ac:dyDescent="0.2">
      <c r="A34" s="369" t="s">
        <v>210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60000</v>
      </c>
      <c r="G37" s="79">
        <v>34321</v>
      </c>
      <c r="H37" s="80"/>
      <c r="I37" s="47">
        <v>0.57201666666666662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753569</v>
      </c>
      <c r="G41" s="79">
        <v>753569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21533.119999999999</v>
      </c>
      <c r="F50" s="102">
        <v>10000</v>
      </c>
      <c r="G50" s="53">
        <v>0</v>
      </c>
      <c r="H50" s="248">
        <f>E50+F50-G50</f>
        <v>31533.119999999999</v>
      </c>
      <c r="I50" s="187">
        <v>31533.119999999999</v>
      </c>
    </row>
    <row r="51" spans="1:9" x14ac:dyDescent="0.2">
      <c r="A51" s="54"/>
      <c r="B51" s="55"/>
      <c r="C51" s="55" t="s">
        <v>20</v>
      </c>
      <c r="D51" s="55"/>
      <c r="E51" s="108">
        <v>107372.12</v>
      </c>
      <c r="F51" s="103">
        <v>514819.92</v>
      </c>
      <c r="G51" s="56">
        <v>505382.01</v>
      </c>
      <c r="H51" s="190">
        <f>E51+F51-G51</f>
        <v>116810.03000000003</v>
      </c>
      <c r="I51" s="57">
        <v>88184.73</v>
      </c>
    </row>
    <row r="52" spans="1:9" x14ac:dyDescent="0.2">
      <c r="A52" s="54"/>
      <c r="B52" s="55"/>
      <c r="C52" s="55" t="s">
        <v>63</v>
      </c>
      <c r="D52" s="55"/>
      <c r="E52" s="108">
        <v>126756.48</v>
      </c>
      <c r="F52" s="103">
        <v>1346168.42</v>
      </c>
      <c r="G52" s="56">
        <v>0</v>
      </c>
      <c r="H52" s="190">
        <f>E52+F52-G52</f>
        <v>1472924.9</v>
      </c>
      <c r="I52" s="57">
        <v>1472924.9</v>
      </c>
    </row>
    <row r="53" spans="1:9" x14ac:dyDescent="0.2">
      <c r="A53" s="54"/>
      <c r="B53" s="55"/>
      <c r="C53" s="171" t="s">
        <v>61</v>
      </c>
      <c r="D53" s="55"/>
      <c r="E53" s="108">
        <v>260307.44</v>
      </c>
      <c r="F53" s="103">
        <v>1674569.4</v>
      </c>
      <c r="G53" s="56">
        <v>1522423</v>
      </c>
      <c r="H53" s="190">
        <f>E53+F53-G53</f>
        <v>412453.83999999985</v>
      </c>
      <c r="I53" s="57">
        <v>419031.84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515969.16</v>
      </c>
      <c r="F54" s="306">
        <f t="shared" ref="F54:I54" si="1">SUM(F50:F53)</f>
        <v>3545557.7399999998</v>
      </c>
      <c r="G54" s="100">
        <f t="shared" si="1"/>
        <v>2027805.01</v>
      </c>
      <c r="H54" s="100">
        <f t="shared" si="1"/>
        <v>2033721.8899999997</v>
      </c>
      <c r="I54" s="101">
        <f t="shared" si="1"/>
        <v>2011674.59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185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186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187</v>
      </c>
      <c r="F6" s="27"/>
      <c r="G6" s="28" t="s">
        <v>3</v>
      </c>
      <c r="H6" s="273">
        <v>1311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1291900</v>
      </c>
      <c r="F16" s="344"/>
      <c r="G16" s="5">
        <f>H16+I16</f>
        <v>9811691.5500000007</v>
      </c>
      <c r="H16" s="68">
        <v>9806488.5500000007</v>
      </c>
      <c r="I16" s="68">
        <v>5203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1292000</v>
      </c>
      <c r="F18" s="344"/>
      <c r="G18" s="5">
        <f t="shared" si="0"/>
        <v>10068948.02</v>
      </c>
      <c r="H18" s="68">
        <v>10062738.02</v>
      </c>
      <c r="I18" s="68">
        <v>6210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257256.46999999881</v>
      </c>
      <c r="H20" s="111">
        <v>256249.46999999881</v>
      </c>
      <c r="I20" s="111">
        <v>1007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257256.46999999881</v>
      </c>
      <c r="H21" s="111">
        <v>256249.46999999881</v>
      </c>
      <c r="I21" s="111">
        <v>1007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257256.46999999881</v>
      </c>
      <c r="H25" s="68">
        <v>256249.46999999881</v>
      </c>
      <c r="I25" s="201">
        <v>1007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68">
        <v>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257256.47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25000-25000</f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232256.47+25000</f>
        <v>257256.47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28.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72054</v>
      </c>
      <c r="G41" s="79">
        <v>72054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54368</v>
      </c>
      <c r="F50" s="102">
        <v>0</v>
      </c>
      <c r="G50" s="53">
        <v>11676</v>
      </c>
      <c r="H50" s="248">
        <f>E50+F50-G50</f>
        <v>42692</v>
      </c>
      <c r="I50" s="187">
        <v>54368</v>
      </c>
    </row>
    <row r="51" spans="1:9" x14ac:dyDescent="0.2">
      <c r="A51" s="54"/>
      <c r="B51" s="55"/>
      <c r="C51" s="55" t="s">
        <v>20</v>
      </c>
      <c r="D51" s="55"/>
      <c r="E51" s="108">
        <v>88319.54</v>
      </c>
      <c r="F51" s="103">
        <v>125500</v>
      </c>
      <c r="G51" s="56">
        <v>126592</v>
      </c>
      <c r="H51" s="190">
        <f>E51+F51-G51</f>
        <v>87227.539999999979</v>
      </c>
      <c r="I51" s="57">
        <v>77669.539999999994</v>
      </c>
    </row>
    <row r="52" spans="1:9" x14ac:dyDescent="0.2">
      <c r="A52" s="54"/>
      <c r="B52" s="55"/>
      <c r="C52" s="55" t="s">
        <v>63</v>
      </c>
      <c r="D52" s="55"/>
      <c r="E52" s="108">
        <v>251662.72</v>
      </c>
      <c r="F52" s="103">
        <v>211917.63</v>
      </c>
      <c r="G52" s="56">
        <v>49300</v>
      </c>
      <c r="H52" s="190">
        <f>E52+F52-G52</f>
        <v>414280.35</v>
      </c>
      <c r="I52" s="57">
        <v>414280.35</v>
      </c>
    </row>
    <row r="53" spans="1:9" x14ac:dyDescent="0.2">
      <c r="A53" s="54"/>
      <c r="B53" s="55"/>
      <c r="C53" s="171" t="s">
        <v>61</v>
      </c>
      <c r="D53" s="55"/>
      <c r="E53" s="108">
        <v>109346.3</v>
      </c>
      <c r="F53" s="103">
        <v>137362</v>
      </c>
      <c r="G53" s="56">
        <v>227354</v>
      </c>
      <c r="H53" s="190">
        <f>E53+F53-G53</f>
        <v>19354.299999999988</v>
      </c>
      <c r="I53" s="57">
        <v>19354.3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503696.56</v>
      </c>
      <c r="F54" s="306">
        <f t="shared" ref="F54:I54" si="1">SUM(F50:F53)</f>
        <v>474779.63</v>
      </c>
      <c r="G54" s="100">
        <f t="shared" si="1"/>
        <v>414922</v>
      </c>
      <c r="H54" s="100">
        <f t="shared" si="1"/>
        <v>563554.18999999994</v>
      </c>
      <c r="I54" s="101">
        <f t="shared" si="1"/>
        <v>565672.18999999994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/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6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4"/>
  </cols>
  <sheetData>
    <row r="1" spans="1:9" ht="19.5" x14ac:dyDescent="0.4">
      <c r="A1" s="73" t="s">
        <v>0</v>
      </c>
      <c r="B1" s="22"/>
      <c r="C1" s="22"/>
      <c r="D1" s="22"/>
      <c r="I1" s="222"/>
    </row>
    <row r="2" spans="1:9" ht="19.5" x14ac:dyDescent="0.4">
      <c r="A2" s="355" t="s">
        <v>1</v>
      </c>
      <c r="B2" s="355"/>
      <c r="C2" s="355"/>
      <c r="D2" s="355"/>
      <c r="E2" s="356" t="s">
        <v>82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54" t="s">
        <v>23</v>
      </c>
      <c r="F3" s="354"/>
      <c r="G3" s="354"/>
      <c r="H3" s="354"/>
      <c r="I3" s="354"/>
    </row>
    <row r="4" spans="1:9" ht="15.75" x14ac:dyDescent="0.25">
      <c r="A4" s="25" t="s">
        <v>2</v>
      </c>
      <c r="E4" s="357" t="s">
        <v>153</v>
      </c>
      <c r="F4" s="357"/>
      <c r="G4" s="357"/>
      <c r="H4" s="357"/>
      <c r="I4" s="357"/>
    </row>
    <row r="5" spans="1:9" ht="7.5" customHeight="1" x14ac:dyDescent="0.3">
      <c r="A5" s="26"/>
      <c r="E5" s="354" t="s">
        <v>23</v>
      </c>
      <c r="F5" s="354"/>
      <c r="G5" s="354"/>
      <c r="H5" s="354"/>
      <c r="I5" s="354"/>
    </row>
    <row r="6" spans="1:9" ht="19.5" x14ac:dyDescent="0.4">
      <c r="A6" s="24" t="s">
        <v>34</v>
      </c>
      <c r="C6" s="223"/>
      <c r="D6" s="223"/>
      <c r="E6" s="358" t="s">
        <v>154</v>
      </c>
      <c r="F6" s="359"/>
      <c r="G6" s="224" t="s">
        <v>3</v>
      </c>
      <c r="H6" s="360">
        <v>1022</v>
      </c>
      <c r="I6" s="360"/>
    </row>
    <row r="7" spans="1:9" ht="8.25" customHeight="1" x14ac:dyDescent="0.4">
      <c r="A7" s="24"/>
      <c r="E7" s="354" t="s">
        <v>24</v>
      </c>
      <c r="F7" s="354"/>
      <c r="G7" s="354"/>
      <c r="H7" s="354"/>
      <c r="I7" s="354"/>
    </row>
    <row r="8" spans="1:9" ht="19.5" hidden="1" x14ac:dyDescent="0.4">
      <c r="A8" s="24"/>
      <c r="E8" s="225"/>
      <c r="F8" s="225"/>
      <c r="G8" s="225"/>
      <c r="H8" s="28"/>
      <c r="I8" s="225"/>
    </row>
    <row r="9" spans="1:9" ht="30.75" customHeight="1" x14ac:dyDescent="0.4">
      <c r="A9" s="24"/>
      <c r="E9" s="225"/>
      <c r="F9" s="225"/>
      <c r="G9" s="225"/>
      <c r="H9" s="28"/>
      <c r="I9" s="225"/>
    </row>
    <row r="11" spans="1:9" ht="15" customHeight="1" x14ac:dyDescent="0.4">
      <c r="A11" s="30"/>
      <c r="E11" s="341" t="s">
        <v>4</v>
      </c>
      <c r="F11" s="342"/>
      <c r="G11" s="67" t="s">
        <v>5</v>
      </c>
      <c r="H11" s="40" t="s">
        <v>6</v>
      </c>
      <c r="I11" s="40"/>
    </row>
    <row r="12" spans="1:9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47"/>
    </row>
    <row r="14" spans="1:9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2"/>
    </row>
    <row r="15" spans="1:9" ht="18.75" x14ac:dyDescent="0.4">
      <c r="A15" s="34" t="s">
        <v>37</v>
      </c>
      <c r="B15" s="34"/>
      <c r="C15" s="35"/>
      <c r="D15" s="34"/>
      <c r="E15" s="2"/>
      <c r="F15" s="2"/>
      <c r="G15" s="77"/>
      <c r="H15" s="33"/>
      <c r="I15" s="33"/>
    </row>
    <row r="16" spans="1:9" ht="19.5" x14ac:dyDescent="0.4">
      <c r="A16" s="39" t="s">
        <v>73</v>
      </c>
      <c r="B16" s="34"/>
      <c r="C16" s="35"/>
      <c r="D16" s="34"/>
      <c r="E16" s="343">
        <v>282000</v>
      </c>
      <c r="F16" s="344"/>
      <c r="G16" s="5">
        <f>H16+I16</f>
        <v>3255090.15</v>
      </c>
      <c r="H16" s="68">
        <v>3255090.15</v>
      </c>
      <c r="I16" s="68">
        <v>0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189">
        <v>0</v>
      </c>
      <c r="I17" s="189">
        <v>0</v>
      </c>
    </row>
    <row r="18" spans="1:9" ht="19.5" x14ac:dyDescent="0.4">
      <c r="A18" s="39" t="s">
        <v>74</v>
      </c>
      <c r="B18" s="3"/>
      <c r="C18" s="3"/>
      <c r="D18" s="3"/>
      <c r="E18" s="343">
        <v>282000</v>
      </c>
      <c r="F18" s="344"/>
      <c r="G18" s="5">
        <f t="shared" si="0"/>
        <v>3255090.15</v>
      </c>
      <c r="H18" s="68">
        <v>3255090.15</v>
      </c>
      <c r="I18" s="68">
        <v>0</v>
      </c>
    </row>
    <row r="19" spans="1:9" ht="19.5" x14ac:dyDescent="0.4">
      <c r="A19" s="39"/>
      <c r="B19" s="3"/>
      <c r="C19" s="3"/>
      <c r="D19" s="3"/>
      <c r="E19" s="259"/>
      <c r="F19" s="260"/>
      <c r="G19" s="7"/>
      <c r="H19" s="68"/>
      <c r="I19" s="6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0</v>
      </c>
      <c r="H20" s="111">
        <v>0</v>
      </c>
      <c r="I20" s="111">
        <v>0</v>
      </c>
    </row>
    <row r="21" spans="1:9" s="128" customFormat="1" ht="15" x14ac:dyDescent="0.3">
      <c r="A21" s="117" t="s">
        <v>76</v>
      </c>
      <c r="B21" s="117"/>
      <c r="C21" s="113"/>
      <c r="D21" s="117"/>
      <c r="E21" s="117"/>
      <c r="F21" s="117"/>
      <c r="G21" s="111">
        <f>G20-G17</f>
        <v>0</v>
      </c>
      <c r="H21" s="111">
        <v>0</v>
      </c>
      <c r="I21" s="111"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270"/>
      <c r="H22" s="1"/>
      <c r="I22" s="1"/>
    </row>
    <row r="23" spans="1:9" ht="15" x14ac:dyDescent="0.3">
      <c r="G23" s="270"/>
    </row>
    <row r="24" spans="1:9" ht="18.75" x14ac:dyDescent="0.4">
      <c r="A24" s="34" t="s">
        <v>77</v>
      </c>
      <c r="B24" s="42"/>
      <c r="C24" s="35"/>
      <c r="D24" s="42"/>
      <c r="E24" s="42"/>
      <c r="G24" s="112"/>
    </row>
    <row r="25" spans="1:9" s="128" customFormat="1" ht="18.75" customHeight="1" x14ac:dyDescent="0.3">
      <c r="A25" s="226" t="s">
        <v>43</v>
      </c>
      <c r="B25" s="113"/>
      <c r="C25" s="113"/>
      <c r="D25" s="113"/>
      <c r="E25" s="113"/>
      <c r="F25" s="113"/>
      <c r="G25" s="209">
        <f>G21-G26</f>
        <v>0</v>
      </c>
      <c r="H25" s="208">
        <v>0</v>
      </c>
      <c r="I25" s="208">
        <v>0</v>
      </c>
    </row>
    <row r="26" spans="1:9" s="128" customFormat="1" ht="15" x14ac:dyDescent="0.3">
      <c r="A26" s="226" t="s">
        <v>38</v>
      </c>
      <c r="B26" s="113"/>
      <c r="C26" s="113"/>
      <c r="D26" s="113"/>
      <c r="E26" s="113"/>
      <c r="F26" s="113"/>
      <c r="G26" s="114">
        <f>H26+I26</f>
        <v>0</v>
      </c>
      <c r="H26" s="208">
        <v>0</v>
      </c>
      <c r="I26" s="208">
        <v>0</v>
      </c>
    </row>
    <row r="27" spans="1:9" s="128" customFormat="1" x14ac:dyDescent="0.2">
      <c r="A27" s="115"/>
      <c r="B27" s="115"/>
      <c r="C27" s="115"/>
      <c r="D27" s="115"/>
      <c r="E27" s="115"/>
      <c r="F27" s="115"/>
      <c r="G27" s="115"/>
      <c r="H27" s="115"/>
      <c r="I27" s="115"/>
    </row>
    <row r="28" spans="1:9" s="128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G28" s="112"/>
      <c r="H28" s="120"/>
      <c r="I28" s="119"/>
    </row>
    <row r="29" spans="1:9" s="128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0</v>
      </c>
      <c r="H29" s="120"/>
      <c r="I29" s="119"/>
    </row>
    <row r="30" spans="1:9" s="128" customFormat="1" ht="18.75" x14ac:dyDescent="0.4">
      <c r="A30" s="210"/>
      <c r="B30" s="210"/>
      <c r="C30" s="227"/>
      <c r="D30" s="212"/>
      <c r="E30" s="228" t="s">
        <v>44</v>
      </c>
      <c r="F30" s="229" t="s">
        <v>15</v>
      </c>
      <c r="G30" s="127">
        <v>0</v>
      </c>
      <c r="H30" s="120"/>
      <c r="I30" s="119"/>
    </row>
    <row r="31" spans="1:9" s="128" customFormat="1" ht="18.75" x14ac:dyDescent="0.4">
      <c r="A31" s="210"/>
      <c r="B31" s="210"/>
      <c r="C31" s="211"/>
      <c r="D31" s="212"/>
      <c r="E31" s="213"/>
      <c r="F31" s="229" t="s">
        <v>63</v>
      </c>
      <c r="G31" s="127">
        <v>0</v>
      </c>
      <c r="H31" s="120"/>
      <c r="I31" s="119"/>
    </row>
    <row r="32" spans="1:9" s="128" customFormat="1" ht="18.75" x14ac:dyDescent="0.4">
      <c r="A32" s="210"/>
      <c r="B32" s="230"/>
      <c r="C32" s="346" t="s">
        <v>45</v>
      </c>
      <c r="D32" s="346"/>
      <c r="E32" s="346"/>
      <c r="F32" s="346"/>
      <c r="G32" s="188">
        <v>0</v>
      </c>
      <c r="H32" s="120"/>
      <c r="I32" s="119"/>
    </row>
    <row r="33" spans="1:9" ht="20.25" customHeight="1" x14ac:dyDescent="0.3">
      <c r="A33" s="231"/>
      <c r="B33" s="350" t="s">
        <v>217</v>
      </c>
      <c r="C33" s="350"/>
      <c r="D33" s="350"/>
      <c r="E33" s="350"/>
      <c r="F33" s="350"/>
      <c r="G33" s="232">
        <v>0</v>
      </c>
      <c r="H33" s="231"/>
      <c r="I33" s="231"/>
    </row>
    <row r="34" spans="1:9" ht="38.25" customHeight="1" x14ac:dyDescent="0.2">
      <c r="A34" s="351"/>
      <c r="B34" s="352"/>
      <c r="C34" s="352"/>
      <c r="D34" s="352"/>
      <c r="E34" s="352"/>
      <c r="F34" s="352"/>
      <c r="G34" s="352"/>
      <c r="H34" s="352"/>
      <c r="I34" s="352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33"/>
      <c r="I35" s="33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233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234" t="s">
        <v>69</v>
      </c>
    </row>
    <row r="38" spans="1:9" ht="16.5" hidden="1" x14ac:dyDescent="0.35">
      <c r="A38" s="78" t="s">
        <v>71</v>
      </c>
      <c r="B38" s="46"/>
      <c r="C38" s="2"/>
      <c r="D38" s="81"/>
      <c r="E38" s="81"/>
      <c r="F38" s="79">
        <v>0</v>
      </c>
      <c r="G38" s="79">
        <v>0</v>
      </c>
      <c r="H38" s="80"/>
      <c r="I38" s="234" t="e">
        <v>#DIV/0!</v>
      </c>
    </row>
    <row r="39" spans="1:9" ht="16.5" hidden="1" x14ac:dyDescent="0.35">
      <c r="A39" s="78" t="s">
        <v>72</v>
      </c>
      <c r="B39" s="46"/>
      <c r="C39" s="2"/>
      <c r="D39" s="81"/>
      <c r="E39" s="81"/>
      <c r="F39" s="79">
        <v>0</v>
      </c>
      <c r="G39" s="79">
        <v>0</v>
      </c>
      <c r="H39" s="80"/>
      <c r="I39" s="234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234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0</v>
      </c>
      <c r="G41" s="79">
        <v>0</v>
      </c>
      <c r="H41" s="80"/>
      <c r="I41" s="234" t="s">
        <v>69</v>
      </c>
    </row>
    <row r="42" spans="1:9" ht="16.5" x14ac:dyDescent="0.35">
      <c r="A42" s="78" t="s">
        <v>60</v>
      </c>
      <c r="B42" s="2"/>
      <c r="C42" s="2"/>
      <c r="D42" s="33"/>
      <c r="E42" s="33"/>
      <c r="F42" s="79">
        <v>0</v>
      </c>
      <c r="G42" s="79">
        <v>0</v>
      </c>
      <c r="H42" s="80"/>
      <c r="I42" s="234" t="s">
        <v>69</v>
      </c>
    </row>
    <row r="43" spans="1:9" hidden="1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7" customHeight="1" x14ac:dyDescent="0.2">
      <c r="A44" s="235" t="s">
        <v>58</v>
      </c>
      <c r="B44" s="353"/>
      <c r="C44" s="353"/>
      <c r="D44" s="353"/>
      <c r="E44" s="353"/>
      <c r="F44" s="353"/>
      <c r="G44" s="353"/>
      <c r="H44" s="353"/>
      <c r="I44" s="353"/>
    </row>
    <row r="45" spans="1:9" ht="19.5" thickBot="1" x14ac:dyDescent="0.45">
      <c r="A45" s="34" t="s">
        <v>42</v>
      </c>
      <c r="B45" s="34" t="s">
        <v>16</v>
      </c>
      <c r="C45" s="34"/>
      <c r="D45" s="77"/>
      <c r="E45" s="77"/>
      <c r="F45" s="33"/>
      <c r="G45" s="50"/>
      <c r="H45" s="347" t="s">
        <v>29</v>
      </c>
      <c r="I45" s="347"/>
    </row>
    <row r="46" spans="1:9" ht="18.75" thickTop="1" x14ac:dyDescent="0.35">
      <c r="A46" s="82"/>
      <c r="B46" s="236"/>
      <c r="C46" s="237"/>
      <c r="D46" s="236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238"/>
      <c r="B47" s="307"/>
      <c r="C47" s="307"/>
      <c r="D47" s="307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238"/>
      <c r="B48" s="307"/>
      <c r="C48" s="307"/>
      <c r="D48" s="307"/>
      <c r="E48" s="105"/>
      <c r="F48" s="345"/>
      <c r="G48" s="93"/>
      <c r="H48" s="93"/>
      <c r="I48" s="94"/>
    </row>
    <row r="49" spans="1:9" ht="13.5" thickBot="1" x14ac:dyDescent="0.25">
      <c r="A49" s="240"/>
      <c r="B49" s="241"/>
      <c r="C49" s="241"/>
      <c r="D49" s="241"/>
      <c r="E49" s="105"/>
      <c r="F49" s="242"/>
      <c r="G49" s="242"/>
      <c r="H49" s="242"/>
      <c r="I49" s="243"/>
    </row>
    <row r="50" spans="1:9" ht="13.5" thickTop="1" x14ac:dyDescent="0.2">
      <c r="A50" s="244"/>
      <c r="B50" s="245"/>
      <c r="C50" s="245" t="s">
        <v>15</v>
      </c>
      <c r="D50" s="245"/>
      <c r="E50" s="246">
        <v>8000</v>
      </c>
      <c r="F50" s="247">
        <v>0</v>
      </c>
      <c r="G50" s="248">
        <v>0</v>
      </c>
      <c r="H50" s="248">
        <f>E50+F50-G50</f>
        <v>8000</v>
      </c>
      <c r="I50" s="249">
        <v>8000</v>
      </c>
    </row>
    <row r="51" spans="1:9" x14ac:dyDescent="0.2">
      <c r="A51" s="250"/>
      <c r="B51" s="171"/>
      <c r="C51" s="171" t="s">
        <v>20</v>
      </c>
      <c r="D51" s="171"/>
      <c r="E51" s="251">
        <v>14960.78</v>
      </c>
      <c r="F51" s="252">
        <v>43060.26</v>
      </c>
      <c r="G51" s="190">
        <v>34824</v>
      </c>
      <c r="H51" s="190">
        <f>E51+F51-G51</f>
        <v>23197.040000000001</v>
      </c>
      <c r="I51" s="253">
        <v>18709.78</v>
      </c>
    </row>
    <row r="52" spans="1:9" x14ac:dyDescent="0.2">
      <c r="A52" s="250"/>
      <c r="B52" s="171"/>
      <c r="C52" s="171" t="s">
        <v>63</v>
      </c>
      <c r="D52" s="171"/>
      <c r="E52" s="251">
        <v>306799.59999999998</v>
      </c>
      <c r="F52" s="252">
        <v>1362.67</v>
      </c>
      <c r="G52" s="190">
        <v>0</v>
      </c>
      <c r="H52" s="190">
        <f>E52+F52-G52</f>
        <v>308162.26999999996</v>
      </c>
      <c r="I52" s="253">
        <v>308162.27</v>
      </c>
    </row>
    <row r="53" spans="1:9" x14ac:dyDescent="0.2">
      <c r="A53" s="250"/>
      <c r="B53" s="171"/>
      <c r="C53" s="171" t="s">
        <v>61</v>
      </c>
      <c r="D53" s="171"/>
      <c r="E53" s="251">
        <v>25782.1</v>
      </c>
      <c r="F53" s="252">
        <v>0</v>
      </c>
      <c r="G53" s="190">
        <v>0</v>
      </c>
      <c r="H53" s="190">
        <f>E53+F53-G53</f>
        <v>25782.1</v>
      </c>
      <c r="I53" s="253">
        <v>25782.1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355542.48</v>
      </c>
      <c r="F54" s="306">
        <f t="shared" ref="F54:I54" si="1">SUM(F50:F53)</f>
        <v>44422.93</v>
      </c>
      <c r="G54" s="100">
        <f t="shared" si="1"/>
        <v>34824</v>
      </c>
      <c r="H54" s="100">
        <f>SUM(H50:H53)</f>
        <v>365141.40999999992</v>
      </c>
      <c r="I54" s="101">
        <f t="shared" si="1"/>
        <v>360654.15</v>
      </c>
    </row>
    <row r="55" spans="1:9" ht="18.75" thickTop="1" x14ac:dyDescent="0.35">
      <c r="A55" s="59"/>
      <c r="B55" s="3"/>
      <c r="C55" s="3"/>
      <c r="D55" s="77"/>
      <c r="E55" s="77"/>
      <c r="F55" s="33"/>
      <c r="G55" s="337" t="s">
        <v>152</v>
      </c>
      <c r="H55" s="338"/>
      <c r="I55" s="338"/>
    </row>
    <row r="56" spans="1:9" ht="18" x14ac:dyDescent="0.35">
      <c r="A56" s="59"/>
      <c r="B56" s="3"/>
      <c r="C56" s="3"/>
      <c r="D56" s="77"/>
      <c r="E56" s="77"/>
      <c r="F56" s="33"/>
      <c r="G56" s="339"/>
      <c r="H56" s="340"/>
      <c r="I56" s="340"/>
    </row>
    <row r="57" spans="1:9" x14ac:dyDescent="0.2">
      <c r="A57" s="254"/>
      <c r="B57" s="254"/>
      <c r="C57" s="254"/>
      <c r="D57" s="254"/>
      <c r="E57" s="254"/>
      <c r="F57" s="254"/>
      <c r="G57" s="339" t="s">
        <v>152</v>
      </c>
      <c r="H57" s="340"/>
      <c r="I57" s="340"/>
    </row>
    <row r="58" spans="1:9" x14ac:dyDescent="0.2">
      <c r="G58" s="339" t="s">
        <v>152</v>
      </c>
      <c r="H58" s="340"/>
      <c r="I58" s="340"/>
    </row>
    <row r="59" spans="1:9" x14ac:dyDescent="0.2">
      <c r="G59" s="4"/>
    </row>
    <row r="60" spans="1:9" x14ac:dyDescent="0.2">
      <c r="G60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142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188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189</v>
      </c>
      <c r="F6" s="27"/>
      <c r="G6" s="28" t="s">
        <v>3</v>
      </c>
      <c r="H6" s="273">
        <v>1312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1827000</v>
      </c>
      <c r="F16" s="344"/>
      <c r="G16" s="5">
        <f>H16+I16</f>
        <v>16179012.310000001</v>
      </c>
      <c r="H16" s="207">
        <v>16141885.310000001</v>
      </c>
      <c r="I16" s="207">
        <v>37127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1827000</v>
      </c>
      <c r="F18" s="344"/>
      <c r="G18" s="5">
        <f t="shared" si="0"/>
        <v>16263538</v>
      </c>
      <c r="H18" s="207">
        <v>16226411</v>
      </c>
      <c r="I18" s="207">
        <v>37127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84525.689999999478</v>
      </c>
      <c r="H20" s="111">
        <v>84525.689999999478</v>
      </c>
      <c r="I20" s="111">
        <v>0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84525.689999999478</v>
      </c>
      <c r="H21" s="111">
        <v>84525.689999999478</v>
      </c>
      <c r="I21" s="111">
        <v>0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84525.689999999478</v>
      </c>
      <c r="H25" s="68">
        <v>84525.689999999478</v>
      </c>
      <c r="I25" s="201">
        <v>0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208">
        <v>0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84525.69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20000-20000</f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64525.69+20000</f>
        <v>84525.69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52.5" customHeight="1" x14ac:dyDescent="0.2">
      <c r="A34" s="375"/>
      <c r="B34" s="376"/>
      <c r="C34" s="376"/>
      <c r="D34" s="376"/>
      <c r="E34" s="376"/>
      <c r="F34" s="376"/>
      <c r="G34" s="376"/>
      <c r="H34" s="376"/>
      <c r="I34" s="376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24860</v>
      </c>
      <c r="G41" s="79">
        <v>24860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79261.149999999994</v>
      </c>
      <c r="F50" s="102">
        <v>0</v>
      </c>
      <c r="G50" s="53">
        <v>10000</v>
      </c>
      <c r="H50" s="248">
        <f>E50+F50-G50</f>
        <v>69261.149999999994</v>
      </c>
      <c r="I50" s="187">
        <v>79261.149999999994</v>
      </c>
    </row>
    <row r="51" spans="1:9" x14ac:dyDescent="0.2">
      <c r="A51" s="54"/>
      <c r="B51" s="55"/>
      <c r="C51" s="55" t="s">
        <v>20</v>
      </c>
      <c r="D51" s="55"/>
      <c r="E51" s="108">
        <v>124935.4</v>
      </c>
      <c r="F51" s="103">
        <v>209667</v>
      </c>
      <c r="G51" s="56">
        <v>143220</v>
      </c>
      <c r="H51" s="190">
        <f>E51+F51-G51</f>
        <v>191382.40000000002</v>
      </c>
      <c r="I51" s="57">
        <v>140007.4</v>
      </c>
    </row>
    <row r="52" spans="1:9" x14ac:dyDescent="0.2">
      <c r="A52" s="54"/>
      <c r="B52" s="55"/>
      <c r="C52" s="55" t="s">
        <v>63</v>
      </c>
      <c r="D52" s="55"/>
      <c r="E52" s="108">
        <v>77129.429999999993</v>
      </c>
      <c r="F52" s="103">
        <v>40633.589999999997</v>
      </c>
      <c r="G52" s="56">
        <v>0</v>
      </c>
      <c r="H52" s="190">
        <f>E52+F52-G52</f>
        <v>117763.01999999999</v>
      </c>
      <c r="I52" s="57">
        <v>117763.01999999999</v>
      </c>
    </row>
    <row r="53" spans="1:9" x14ac:dyDescent="0.2">
      <c r="A53" s="54"/>
      <c r="B53" s="55"/>
      <c r="C53" s="171" t="s">
        <v>61</v>
      </c>
      <c r="D53" s="55"/>
      <c r="E53" s="108">
        <v>47120.3</v>
      </c>
      <c r="F53" s="103">
        <v>30825</v>
      </c>
      <c r="G53" s="56">
        <v>24860</v>
      </c>
      <c r="H53" s="190">
        <f>E53+F53-G53</f>
        <v>53085.3</v>
      </c>
      <c r="I53" s="57">
        <v>53085.3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328446.27999999997</v>
      </c>
      <c r="F54" s="306">
        <f t="shared" ref="F54:I54" si="1">SUM(F50:F53)</f>
        <v>281125.58999999997</v>
      </c>
      <c r="G54" s="100">
        <f t="shared" si="1"/>
        <v>178080</v>
      </c>
      <c r="H54" s="100">
        <f t="shared" si="1"/>
        <v>431491.87</v>
      </c>
      <c r="I54" s="101">
        <f t="shared" si="1"/>
        <v>390116.86999999994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/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7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145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190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191</v>
      </c>
      <c r="F6" s="27"/>
      <c r="G6" s="28" t="s">
        <v>3</v>
      </c>
      <c r="H6" s="273">
        <v>1313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2349000</v>
      </c>
      <c r="F16" s="344"/>
      <c r="G16" s="5">
        <f>H16+I16</f>
        <v>19900100.989999998</v>
      </c>
      <c r="H16" s="68">
        <v>19857901.16</v>
      </c>
      <c r="I16" s="68">
        <v>42199.83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2351000</v>
      </c>
      <c r="F18" s="344"/>
      <c r="G18" s="5">
        <f t="shared" si="0"/>
        <v>19993625.550000001</v>
      </c>
      <c r="H18" s="68">
        <v>19918725.550000001</v>
      </c>
      <c r="I18" s="68">
        <v>74900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93524.560000002384</v>
      </c>
      <c r="H20" s="111">
        <v>60824.390000000596</v>
      </c>
      <c r="I20" s="111">
        <v>32700.17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93524.560000002384</v>
      </c>
      <c r="H21" s="111">
        <v>60824.390000000596</v>
      </c>
      <c r="I21" s="111">
        <v>32700.17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93524.560000002384</v>
      </c>
      <c r="H25" s="68">
        <v>60824.390000000596</v>
      </c>
      <c r="I25" s="201">
        <v>32700.17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68">
        <v>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93524.56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93524.56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28.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45693</v>
      </c>
      <c r="G41" s="79">
        <v>45693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138419</v>
      </c>
      <c r="F50" s="102">
        <v>0</v>
      </c>
      <c r="G50" s="53">
        <v>0</v>
      </c>
      <c r="H50" s="248">
        <f>E50+F50-G50</f>
        <v>138419</v>
      </c>
      <c r="I50" s="187">
        <v>138419</v>
      </c>
    </row>
    <row r="51" spans="1:9" x14ac:dyDescent="0.2">
      <c r="A51" s="54"/>
      <c r="B51" s="55"/>
      <c r="C51" s="55" t="s">
        <v>20</v>
      </c>
      <c r="D51" s="55"/>
      <c r="E51" s="108">
        <v>669069.72</v>
      </c>
      <c r="F51" s="103">
        <v>257466</v>
      </c>
      <c r="G51" s="56">
        <v>188210</v>
      </c>
      <c r="H51" s="190">
        <f>E51+F51-G51</f>
        <v>738325.72</v>
      </c>
      <c r="I51" s="57">
        <v>711268.72</v>
      </c>
    </row>
    <row r="52" spans="1:9" x14ac:dyDescent="0.2">
      <c r="A52" s="54"/>
      <c r="B52" s="55"/>
      <c r="C52" s="55" t="s">
        <v>63</v>
      </c>
      <c r="D52" s="55"/>
      <c r="E52" s="108">
        <v>537196.68000000005</v>
      </c>
      <c r="F52" s="103">
        <v>2343.8000000000002</v>
      </c>
      <c r="G52" s="56">
        <v>0</v>
      </c>
      <c r="H52" s="190">
        <f>E52+F52-G52</f>
        <v>539540.4800000001</v>
      </c>
      <c r="I52" s="57">
        <v>539540.47999999998</v>
      </c>
    </row>
    <row r="53" spans="1:9" x14ac:dyDescent="0.2">
      <c r="A53" s="54"/>
      <c r="B53" s="55"/>
      <c r="C53" s="171" t="s">
        <v>61</v>
      </c>
      <c r="D53" s="55"/>
      <c r="E53" s="108">
        <v>99664.1</v>
      </c>
      <c r="F53" s="103">
        <v>56616</v>
      </c>
      <c r="G53" s="56">
        <v>45693</v>
      </c>
      <c r="H53" s="190">
        <f>E53+F53-G53</f>
        <v>110587.1</v>
      </c>
      <c r="I53" s="57">
        <v>110587.1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1444349.5</v>
      </c>
      <c r="F54" s="306">
        <f t="shared" ref="F54:I54" si="1">SUM(F50:F53)</f>
        <v>316425.8</v>
      </c>
      <c r="G54" s="100">
        <f t="shared" si="1"/>
        <v>233903</v>
      </c>
      <c r="H54" s="100">
        <f t="shared" si="1"/>
        <v>1526872.3000000003</v>
      </c>
      <c r="I54" s="101">
        <f t="shared" si="1"/>
        <v>1499815.3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7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abSelected="1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148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192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193</v>
      </c>
      <c r="F6" s="27"/>
      <c r="G6" s="28" t="s">
        <v>3</v>
      </c>
      <c r="H6" s="273">
        <v>1354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1604000</v>
      </c>
      <c r="F16" s="344"/>
      <c r="G16" s="5">
        <f>H16+I16</f>
        <v>6059490.54</v>
      </c>
      <c r="H16" s="207">
        <v>6059490.54</v>
      </c>
      <c r="I16" s="207">
        <v>0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1604000</v>
      </c>
      <c r="F18" s="344"/>
      <c r="G18" s="5">
        <f t="shared" si="0"/>
        <v>6286616.75</v>
      </c>
      <c r="H18" s="207">
        <v>6286616.75</v>
      </c>
      <c r="I18" s="207">
        <v>0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227126.20999999996</v>
      </c>
      <c r="H20" s="111">
        <v>227126.20999999996</v>
      </c>
      <c r="I20" s="111">
        <v>0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227126.20999999996</v>
      </c>
      <c r="H21" s="111">
        <v>227126.20999999996</v>
      </c>
      <c r="I21" s="111">
        <v>0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227126.20999999996</v>
      </c>
      <c r="H25" s="68">
        <v>227126.20999999996</v>
      </c>
      <c r="I25" s="201">
        <v>0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208">
        <v>0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227126.21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40000-40000</f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187126.21+40000</f>
        <v>227126.21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52.5" customHeight="1" x14ac:dyDescent="0.2">
      <c r="A34" s="375"/>
      <c r="B34" s="376"/>
      <c r="C34" s="376"/>
      <c r="D34" s="376"/>
      <c r="E34" s="376"/>
      <c r="F34" s="376"/>
      <c r="G34" s="376"/>
      <c r="H34" s="376"/>
      <c r="I34" s="376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350000</v>
      </c>
      <c r="G37" s="79">
        <v>207900</v>
      </c>
      <c r="H37" s="80"/>
      <c r="I37" s="47">
        <v>0.59399999999999997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5920</v>
      </c>
      <c r="G41" s="79">
        <v>5920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35195</v>
      </c>
      <c r="F50" s="102">
        <v>5000</v>
      </c>
      <c r="G50" s="53">
        <v>0</v>
      </c>
      <c r="H50" s="248">
        <f>E50+F50-G50</f>
        <v>40195</v>
      </c>
      <c r="I50" s="187">
        <v>40195</v>
      </c>
    </row>
    <row r="51" spans="1:9" x14ac:dyDescent="0.2">
      <c r="A51" s="54"/>
      <c r="B51" s="55"/>
      <c r="C51" s="55" t="s">
        <v>20</v>
      </c>
      <c r="D51" s="55"/>
      <c r="E51" s="108">
        <v>46582.16</v>
      </c>
      <c r="F51" s="103">
        <v>58207</v>
      </c>
      <c r="G51" s="56">
        <v>35494</v>
      </c>
      <c r="H51" s="190">
        <f>E51+F51-G51</f>
        <v>69295.16</v>
      </c>
      <c r="I51" s="57">
        <v>62314.16</v>
      </c>
    </row>
    <row r="52" spans="1:9" x14ac:dyDescent="0.2">
      <c r="A52" s="54"/>
      <c r="B52" s="55"/>
      <c r="C52" s="55" t="s">
        <v>63</v>
      </c>
      <c r="D52" s="55"/>
      <c r="E52" s="108">
        <v>415479.86</v>
      </c>
      <c r="F52" s="103">
        <v>148649.91</v>
      </c>
      <c r="G52" s="56">
        <v>42400</v>
      </c>
      <c r="H52" s="190">
        <f>E52+F52-G52</f>
        <v>521729.77</v>
      </c>
      <c r="I52" s="57">
        <v>521729.77</v>
      </c>
    </row>
    <row r="53" spans="1:9" x14ac:dyDescent="0.2">
      <c r="A53" s="54"/>
      <c r="B53" s="55"/>
      <c r="C53" s="171" t="s">
        <v>61</v>
      </c>
      <c r="D53" s="55"/>
      <c r="E53" s="108">
        <v>10610.78</v>
      </c>
      <c r="F53" s="103">
        <v>7900</v>
      </c>
      <c r="G53" s="56">
        <v>5920</v>
      </c>
      <c r="H53" s="190">
        <f>E53+F53-G53</f>
        <v>12590.779999999999</v>
      </c>
      <c r="I53" s="57">
        <v>12590.78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507867.80000000005</v>
      </c>
      <c r="F54" s="306">
        <f t="shared" ref="F54:I54" si="1">SUM(F50:F53)</f>
        <v>219756.91</v>
      </c>
      <c r="G54" s="100">
        <f t="shared" si="1"/>
        <v>83814</v>
      </c>
      <c r="H54" s="100">
        <f t="shared" si="1"/>
        <v>643810.71000000008</v>
      </c>
      <c r="I54" s="101">
        <f t="shared" si="1"/>
        <v>636829.71000000008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7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C1" zoomScaleNormal="100" workbookViewId="0">
      <selection activeCell="K40" sqref="K40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4"/>
  </cols>
  <sheetData>
    <row r="1" spans="1:9" ht="19.5" x14ac:dyDescent="0.4">
      <c r="A1" s="73" t="s">
        <v>0</v>
      </c>
      <c r="B1" s="22"/>
      <c r="C1" s="22"/>
      <c r="D1" s="22"/>
      <c r="I1" s="222"/>
    </row>
    <row r="2" spans="1:9" ht="19.5" x14ac:dyDescent="0.4">
      <c r="A2" s="355" t="s">
        <v>1</v>
      </c>
      <c r="B2" s="355"/>
      <c r="C2" s="355"/>
      <c r="D2" s="355"/>
      <c r="E2" s="356" t="s">
        <v>85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54" t="s">
        <v>23</v>
      </c>
      <c r="F3" s="354"/>
      <c r="G3" s="354"/>
      <c r="H3" s="354"/>
      <c r="I3" s="354"/>
    </row>
    <row r="4" spans="1:9" ht="15.75" x14ac:dyDescent="0.25">
      <c r="A4" s="25" t="s">
        <v>2</v>
      </c>
      <c r="E4" s="357" t="s">
        <v>155</v>
      </c>
      <c r="F4" s="357"/>
      <c r="G4" s="357"/>
      <c r="H4" s="357"/>
      <c r="I4" s="357"/>
    </row>
    <row r="5" spans="1:9" ht="7.5" customHeight="1" x14ac:dyDescent="0.3">
      <c r="A5" s="26"/>
      <c r="E5" s="354" t="s">
        <v>23</v>
      </c>
      <c r="F5" s="354"/>
      <c r="G5" s="354"/>
      <c r="H5" s="354"/>
      <c r="I5" s="354"/>
    </row>
    <row r="6" spans="1:9" ht="19.5" x14ac:dyDescent="0.4">
      <c r="A6" s="24" t="s">
        <v>34</v>
      </c>
      <c r="C6" s="223"/>
      <c r="D6" s="223"/>
      <c r="E6" s="358" t="s">
        <v>156</v>
      </c>
      <c r="F6" s="359"/>
      <c r="G6" s="224" t="s">
        <v>3</v>
      </c>
      <c r="H6" s="360">
        <v>1024</v>
      </c>
      <c r="I6" s="360"/>
    </row>
    <row r="7" spans="1:9" ht="8.25" customHeight="1" x14ac:dyDescent="0.4">
      <c r="A7" s="24"/>
      <c r="E7" s="354" t="s">
        <v>24</v>
      </c>
      <c r="F7" s="354"/>
      <c r="G7" s="354"/>
      <c r="H7" s="354"/>
      <c r="I7" s="354"/>
    </row>
    <row r="8" spans="1:9" ht="19.5" hidden="1" x14ac:dyDescent="0.4">
      <c r="A8" s="24"/>
      <c r="E8" s="225"/>
      <c r="F8" s="225"/>
      <c r="G8" s="225"/>
      <c r="H8" s="28"/>
      <c r="I8" s="225"/>
    </row>
    <row r="9" spans="1:9" ht="30.75" customHeight="1" x14ac:dyDescent="0.4">
      <c r="A9" s="24"/>
      <c r="E9" s="225"/>
      <c r="F9" s="225"/>
      <c r="G9" s="225"/>
      <c r="H9" s="28"/>
      <c r="I9" s="225"/>
    </row>
    <row r="11" spans="1:9" ht="15" customHeight="1" x14ac:dyDescent="0.4">
      <c r="A11" s="30"/>
      <c r="E11" s="341" t="s">
        <v>4</v>
      </c>
      <c r="F11" s="342"/>
      <c r="G11" s="67" t="s">
        <v>5</v>
      </c>
      <c r="H11" s="40" t="s">
        <v>6</v>
      </c>
      <c r="I11" s="40"/>
    </row>
    <row r="12" spans="1:9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47"/>
    </row>
    <row r="14" spans="1:9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2"/>
    </row>
    <row r="15" spans="1:9" ht="18.75" x14ac:dyDescent="0.4">
      <c r="A15" s="34" t="s">
        <v>37</v>
      </c>
      <c r="B15" s="34"/>
      <c r="C15" s="35"/>
      <c r="D15" s="34"/>
      <c r="E15" s="2"/>
      <c r="F15" s="2"/>
      <c r="G15" s="77"/>
      <c r="H15" s="33"/>
      <c r="I15" s="33"/>
    </row>
    <row r="16" spans="1:9" ht="19.5" x14ac:dyDescent="0.4">
      <c r="A16" s="39" t="s">
        <v>73</v>
      </c>
      <c r="B16" s="34"/>
      <c r="C16" s="35"/>
      <c r="D16" s="34"/>
      <c r="E16" s="343">
        <v>1644000</v>
      </c>
      <c r="F16" s="344"/>
      <c r="G16" s="5">
        <f>H16+I16</f>
        <v>12981200.9</v>
      </c>
      <c r="H16" s="68">
        <v>12924946.85</v>
      </c>
      <c r="I16" s="68">
        <v>56254.05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189">
        <v>0</v>
      </c>
      <c r="I17" s="189">
        <v>0</v>
      </c>
    </row>
    <row r="18" spans="1:9" ht="19.5" x14ac:dyDescent="0.4">
      <c r="A18" s="39" t="s">
        <v>74</v>
      </c>
      <c r="B18" s="3"/>
      <c r="C18" s="3"/>
      <c r="D18" s="3"/>
      <c r="E18" s="343">
        <v>1650000</v>
      </c>
      <c r="F18" s="344"/>
      <c r="G18" s="5">
        <f t="shared" si="0"/>
        <v>13065949.220000001</v>
      </c>
      <c r="H18" s="68">
        <v>12990913.970000001</v>
      </c>
      <c r="I18" s="68">
        <v>75035.25</v>
      </c>
    </row>
    <row r="19" spans="1:9" ht="19.5" x14ac:dyDescent="0.4">
      <c r="A19" s="39"/>
      <c r="B19" s="3"/>
      <c r="C19" s="3"/>
      <c r="D19" s="3"/>
      <c r="E19" s="259"/>
      <c r="F19" s="260"/>
      <c r="G19" s="7"/>
      <c r="H19" s="68"/>
      <c r="I19" s="6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84748.320000000298</v>
      </c>
      <c r="H20" s="111">
        <v>65967.120000001043</v>
      </c>
      <c r="I20" s="111">
        <v>18781.199999999997</v>
      </c>
    </row>
    <row r="21" spans="1:9" s="128" customFormat="1" ht="15" x14ac:dyDescent="0.3">
      <c r="A21" s="117" t="s">
        <v>76</v>
      </c>
      <c r="B21" s="117"/>
      <c r="C21" s="113"/>
      <c r="D21" s="117"/>
      <c r="E21" s="117"/>
      <c r="F21" s="117"/>
      <c r="G21" s="111">
        <f>G20-G17</f>
        <v>84748.320000000298</v>
      </c>
      <c r="H21" s="111">
        <v>65967.120000001043</v>
      </c>
      <c r="I21" s="111">
        <v>18781.199999999997</v>
      </c>
    </row>
    <row r="22" spans="1:9" ht="14.25" customHeight="1" x14ac:dyDescent="0.35">
      <c r="A22" s="2"/>
      <c r="B22" s="3"/>
      <c r="C22" s="3"/>
      <c r="D22" s="3"/>
      <c r="E22" s="3"/>
      <c r="F22" s="3"/>
      <c r="G22" s="270"/>
      <c r="H22" s="1"/>
      <c r="I22" s="1"/>
    </row>
    <row r="23" spans="1:9" ht="15" x14ac:dyDescent="0.3">
      <c r="G23" s="270"/>
    </row>
    <row r="24" spans="1:9" ht="18.75" x14ac:dyDescent="0.4">
      <c r="A24" s="34" t="s">
        <v>77</v>
      </c>
      <c r="B24" s="42"/>
      <c r="C24" s="35"/>
      <c r="D24" s="42"/>
      <c r="E24" s="42"/>
      <c r="G24" s="112"/>
    </row>
    <row r="25" spans="1:9" s="128" customFormat="1" ht="18.75" customHeight="1" x14ac:dyDescent="0.3">
      <c r="A25" s="226" t="s">
        <v>43</v>
      </c>
      <c r="B25" s="113"/>
      <c r="C25" s="113"/>
      <c r="D25" s="113"/>
      <c r="E25" s="113"/>
      <c r="F25" s="113"/>
      <c r="G25" s="209">
        <f>G21-G26</f>
        <v>84748.320000000298</v>
      </c>
      <c r="H25" s="208">
        <v>65967.120000001043</v>
      </c>
      <c r="I25" s="208">
        <v>18781.199999999997</v>
      </c>
    </row>
    <row r="26" spans="1:9" s="128" customFormat="1" ht="15" x14ac:dyDescent="0.3">
      <c r="A26" s="226" t="s">
        <v>38</v>
      </c>
      <c r="B26" s="113"/>
      <c r="C26" s="113"/>
      <c r="D26" s="113"/>
      <c r="E26" s="113"/>
      <c r="F26" s="113"/>
      <c r="G26" s="114">
        <f>H26+I26</f>
        <v>0</v>
      </c>
      <c r="H26" s="208">
        <v>0</v>
      </c>
      <c r="I26" s="208">
        <v>0</v>
      </c>
    </row>
    <row r="27" spans="1:9" s="128" customFormat="1" x14ac:dyDescent="0.2">
      <c r="A27" s="115"/>
      <c r="B27" s="115"/>
      <c r="C27" s="115"/>
      <c r="D27" s="115"/>
      <c r="E27" s="115"/>
      <c r="F27" s="115"/>
      <c r="G27" s="115"/>
      <c r="H27" s="115"/>
      <c r="I27" s="115"/>
    </row>
    <row r="28" spans="1:9" s="128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G28" s="112"/>
      <c r="H28" s="120"/>
      <c r="I28" s="119"/>
    </row>
    <row r="29" spans="1:9" s="128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84748.32</v>
      </c>
      <c r="H29" s="120"/>
      <c r="I29" s="119"/>
    </row>
    <row r="30" spans="1:9" s="128" customFormat="1" ht="18.75" x14ac:dyDescent="0.4">
      <c r="A30" s="210"/>
      <c r="B30" s="210"/>
      <c r="C30" s="227"/>
      <c r="D30" s="212"/>
      <c r="E30" s="228" t="s">
        <v>44</v>
      </c>
      <c r="F30" s="229" t="s">
        <v>15</v>
      </c>
      <c r="G30" s="127">
        <f>16000-16000</f>
        <v>0</v>
      </c>
      <c r="H30" s="120"/>
      <c r="I30" s="119"/>
    </row>
    <row r="31" spans="1:9" s="128" customFormat="1" ht="18.75" x14ac:dyDescent="0.4">
      <c r="A31" s="210"/>
      <c r="B31" s="210"/>
      <c r="C31" s="211"/>
      <c r="D31" s="212"/>
      <c r="E31" s="213"/>
      <c r="F31" s="229" t="s">
        <v>63</v>
      </c>
      <c r="G31" s="127">
        <f>68748.32+16000</f>
        <v>84748.32</v>
      </c>
      <c r="H31" s="120"/>
      <c r="I31" s="119"/>
    </row>
    <row r="32" spans="1:9" s="128" customFormat="1" ht="18.75" x14ac:dyDescent="0.4">
      <c r="A32" s="210"/>
      <c r="B32" s="230"/>
      <c r="C32" s="346" t="s">
        <v>45</v>
      </c>
      <c r="D32" s="346"/>
      <c r="E32" s="346"/>
      <c r="F32" s="346"/>
      <c r="G32" s="188">
        <v>0</v>
      </c>
      <c r="H32" s="120"/>
      <c r="I32" s="119"/>
    </row>
    <row r="33" spans="1:9" ht="20.25" customHeight="1" x14ac:dyDescent="0.3">
      <c r="A33" s="231"/>
      <c r="B33" s="350" t="s">
        <v>217</v>
      </c>
      <c r="C33" s="350"/>
      <c r="D33" s="350"/>
      <c r="E33" s="350"/>
      <c r="F33" s="350"/>
      <c r="G33" s="232">
        <v>0</v>
      </c>
      <c r="H33" s="231"/>
      <c r="I33" s="231"/>
    </row>
    <row r="34" spans="1:9" ht="38.25" customHeight="1" x14ac:dyDescent="0.2">
      <c r="A34" s="351"/>
      <c r="B34" s="352"/>
      <c r="C34" s="352"/>
      <c r="D34" s="352"/>
      <c r="E34" s="352"/>
      <c r="F34" s="352"/>
      <c r="G34" s="352"/>
      <c r="H34" s="352"/>
      <c r="I34" s="352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33"/>
      <c r="I35" s="33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233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234" t="s">
        <v>69</v>
      </c>
    </row>
    <row r="38" spans="1:9" ht="16.5" hidden="1" x14ac:dyDescent="0.35">
      <c r="A38" s="78" t="s">
        <v>71</v>
      </c>
      <c r="B38" s="46"/>
      <c r="C38" s="2"/>
      <c r="D38" s="81"/>
      <c r="E38" s="81"/>
      <c r="F38" s="79">
        <v>0</v>
      </c>
      <c r="G38" s="79">
        <v>0</v>
      </c>
      <c r="H38" s="80"/>
      <c r="I38" s="234" t="e">
        <v>#DIV/0!</v>
      </c>
    </row>
    <row r="39" spans="1:9" ht="16.5" hidden="1" x14ac:dyDescent="0.35">
      <c r="A39" s="78" t="s">
        <v>72</v>
      </c>
      <c r="B39" s="46"/>
      <c r="C39" s="2"/>
      <c r="D39" s="81"/>
      <c r="E39" s="81"/>
      <c r="F39" s="79">
        <v>0</v>
      </c>
      <c r="G39" s="79">
        <v>0</v>
      </c>
      <c r="H39" s="80"/>
      <c r="I39" s="234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234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93780</v>
      </c>
      <c r="G41" s="79">
        <v>93780</v>
      </c>
      <c r="H41" s="80"/>
      <c r="I41" s="234">
        <v>1</v>
      </c>
    </row>
    <row r="42" spans="1:9" ht="16.5" x14ac:dyDescent="0.35">
      <c r="A42" s="78" t="s">
        <v>60</v>
      </c>
      <c r="B42" s="2"/>
      <c r="C42" s="2"/>
      <c r="D42" s="33"/>
      <c r="E42" s="33"/>
      <c r="F42" s="79">
        <v>0</v>
      </c>
      <c r="G42" s="79">
        <v>0</v>
      </c>
      <c r="H42" s="80"/>
      <c r="I42" s="234" t="s">
        <v>69</v>
      </c>
    </row>
    <row r="43" spans="1:9" hidden="1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7" customHeight="1" x14ac:dyDescent="0.2">
      <c r="A44" s="235" t="s">
        <v>58</v>
      </c>
      <c r="B44" s="353"/>
      <c r="C44" s="353"/>
      <c r="D44" s="353"/>
      <c r="E44" s="353"/>
      <c r="F44" s="353"/>
      <c r="G44" s="353"/>
      <c r="H44" s="353"/>
      <c r="I44" s="353"/>
    </row>
    <row r="45" spans="1:9" ht="19.5" thickBot="1" x14ac:dyDescent="0.45">
      <c r="A45" s="34" t="s">
        <v>42</v>
      </c>
      <c r="B45" s="34" t="s">
        <v>16</v>
      </c>
      <c r="C45" s="34"/>
      <c r="D45" s="77"/>
      <c r="E45" s="77"/>
      <c r="F45" s="33"/>
      <c r="G45" s="50"/>
      <c r="H45" s="347" t="s">
        <v>29</v>
      </c>
      <c r="I45" s="347"/>
    </row>
    <row r="46" spans="1:9" ht="18.75" thickTop="1" x14ac:dyDescent="0.35">
      <c r="A46" s="82"/>
      <c r="B46" s="236"/>
      <c r="C46" s="237"/>
      <c r="D46" s="236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238"/>
      <c r="B47" s="239"/>
      <c r="C47" s="239"/>
      <c r="D47" s="23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238"/>
      <c r="B48" s="239"/>
      <c r="C48" s="239"/>
      <c r="D48" s="239"/>
      <c r="E48" s="105"/>
      <c r="F48" s="345"/>
      <c r="G48" s="93"/>
      <c r="H48" s="93"/>
      <c r="I48" s="94"/>
    </row>
    <row r="49" spans="1:9" ht="13.5" thickBot="1" x14ac:dyDescent="0.25">
      <c r="A49" s="240"/>
      <c r="B49" s="241"/>
      <c r="C49" s="241"/>
      <c r="D49" s="241"/>
      <c r="E49" s="105"/>
      <c r="F49" s="242"/>
      <c r="G49" s="242"/>
      <c r="H49" s="242"/>
      <c r="I49" s="243"/>
    </row>
    <row r="50" spans="1:9" ht="13.5" thickTop="1" x14ac:dyDescent="0.2">
      <c r="A50" s="244"/>
      <c r="B50" s="245"/>
      <c r="C50" s="245" t="s">
        <v>15</v>
      </c>
      <c r="D50" s="245"/>
      <c r="E50" s="246">
        <v>68179</v>
      </c>
      <c r="F50" s="247">
        <v>0</v>
      </c>
      <c r="G50" s="248">
        <v>0</v>
      </c>
      <c r="H50" s="248">
        <f>E50+F50-G50</f>
        <v>68179</v>
      </c>
      <c r="I50" s="249">
        <v>68179</v>
      </c>
    </row>
    <row r="51" spans="1:9" x14ac:dyDescent="0.2">
      <c r="A51" s="250"/>
      <c r="B51" s="171"/>
      <c r="C51" s="171" t="s">
        <v>20</v>
      </c>
      <c r="D51" s="171"/>
      <c r="E51" s="251">
        <v>168262.44</v>
      </c>
      <c r="F51" s="252">
        <v>165063.34</v>
      </c>
      <c r="G51" s="190">
        <v>62915</v>
      </c>
      <c r="H51" s="190">
        <f>E51+F51-G51</f>
        <v>270410.78000000003</v>
      </c>
      <c r="I51" s="253">
        <v>270399.98</v>
      </c>
    </row>
    <row r="52" spans="1:9" x14ac:dyDescent="0.2">
      <c r="A52" s="250"/>
      <c r="B52" s="171"/>
      <c r="C52" s="171" t="s">
        <v>63</v>
      </c>
      <c r="D52" s="171"/>
      <c r="E52" s="251">
        <v>314896.83999999997</v>
      </c>
      <c r="F52" s="252">
        <v>256226.14</v>
      </c>
      <c r="G52" s="190">
        <v>12749</v>
      </c>
      <c r="H52" s="190">
        <f>E52+F52-G52</f>
        <v>558373.98</v>
      </c>
      <c r="I52" s="253">
        <v>558373.98</v>
      </c>
    </row>
    <row r="53" spans="1:9" x14ac:dyDescent="0.2">
      <c r="A53" s="250"/>
      <c r="B53" s="171"/>
      <c r="C53" s="171" t="s">
        <v>61</v>
      </c>
      <c r="D53" s="171"/>
      <c r="E53" s="251">
        <v>423824.88</v>
      </c>
      <c r="F53" s="252">
        <v>116725</v>
      </c>
      <c r="G53" s="190">
        <v>93780</v>
      </c>
      <c r="H53" s="190">
        <f>E53+F53-G53</f>
        <v>446769.88</v>
      </c>
      <c r="I53" s="253">
        <v>446769.88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975163.16</v>
      </c>
      <c r="F54" s="306">
        <f t="shared" ref="F54:I54" si="1">SUM(F50:F53)</f>
        <v>538014.48</v>
      </c>
      <c r="G54" s="100">
        <f t="shared" si="1"/>
        <v>169444</v>
      </c>
      <c r="H54" s="100">
        <f t="shared" si="1"/>
        <v>1343733.6400000001</v>
      </c>
      <c r="I54" s="101">
        <f t="shared" si="1"/>
        <v>1343722.8399999999</v>
      </c>
    </row>
    <row r="55" spans="1:9" ht="18.75" thickTop="1" x14ac:dyDescent="0.35">
      <c r="A55" s="59"/>
      <c r="B55" s="3"/>
      <c r="C55" s="3"/>
      <c r="D55" s="77"/>
      <c r="E55" s="77"/>
      <c r="F55" s="33"/>
      <c r="G55" s="361" t="s">
        <v>152</v>
      </c>
      <c r="H55" s="362"/>
      <c r="I55" s="362"/>
    </row>
    <row r="56" spans="1:9" ht="18" x14ac:dyDescent="0.35">
      <c r="A56" s="59"/>
      <c r="B56" s="3"/>
      <c r="C56" s="3"/>
      <c r="D56" s="77"/>
      <c r="E56" s="77"/>
      <c r="F56" s="33"/>
      <c r="G56" s="339"/>
      <c r="H56" s="340"/>
      <c r="I56" s="340"/>
    </row>
    <row r="57" spans="1:9" x14ac:dyDescent="0.2">
      <c r="A57" s="254"/>
      <c r="B57" s="254"/>
      <c r="C57" s="254"/>
      <c r="D57" s="254"/>
      <c r="E57" s="254"/>
      <c r="F57" s="254"/>
      <c r="G57" s="339" t="s">
        <v>152</v>
      </c>
      <c r="H57" s="340"/>
      <c r="I57" s="340"/>
    </row>
    <row r="58" spans="1:9" x14ac:dyDescent="0.2">
      <c r="G58" s="339" t="s">
        <v>152</v>
      </c>
      <c r="H58" s="340"/>
      <c r="I58" s="340"/>
    </row>
    <row r="59" spans="1:9" x14ac:dyDescent="0.2">
      <c r="G59" s="4"/>
    </row>
    <row r="60" spans="1:9" x14ac:dyDescent="0.2">
      <c r="G60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89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151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74">
        <v>49589768</v>
      </c>
      <c r="F6" s="27"/>
      <c r="G6" s="28" t="s">
        <v>3</v>
      </c>
      <c r="H6" s="273">
        <v>1040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2440000</v>
      </c>
      <c r="F16" s="344"/>
      <c r="G16" s="5">
        <f>H16+I16</f>
        <v>38636918.399999999</v>
      </c>
      <c r="H16" s="207">
        <v>38602339.799999997</v>
      </c>
      <c r="I16" s="207">
        <v>34578.6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2450000</v>
      </c>
      <c r="F18" s="344"/>
      <c r="G18" s="5">
        <f t="shared" si="0"/>
        <v>38692827.549999997</v>
      </c>
      <c r="H18" s="207">
        <v>38618168.049999997</v>
      </c>
      <c r="I18" s="207">
        <v>74659.5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55909.14999999851</v>
      </c>
      <c r="H20" s="111">
        <v>15828.25</v>
      </c>
      <c r="I20" s="111">
        <v>40080.9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55909.14999999851</v>
      </c>
      <c r="H21" s="111">
        <v>15828.25</v>
      </c>
      <c r="I21" s="111">
        <v>40080.9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46165.14999999851</v>
      </c>
      <c r="H25" s="68">
        <v>6084.25</v>
      </c>
      <c r="I25" s="201">
        <v>40080.9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9744</v>
      </c>
      <c r="H26" s="208">
        <v>9744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46165.15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46165.15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9744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38958</v>
      </c>
      <c r="H33" s="167"/>
      <c r="I33" s="167"/>
    </row>
    <row r="34" spans="1:9" ht="45.75" customHeight="1" x14ac:dyDescent="0.2">
      <c r="A34" s="364" t="s">
        <v>201</v>
      </c>
      <c r="B34" s="365"/>
      <c r="C34" s="365"/>
      <c r="D34" s="365"/>
      <c r="E34" s="365"/>
      <c r="F34" s="365"/>
      <c r="G34" s="365"/>
      <c r="H34" s="365"/>
      <c r="I34" s="365"/>
    </row>
    <row r="35" spans="1:9" ht="52.5" customHeight="1" x14ac:dyDescent="0.2">
      <c r="A35" s="364" t="s">
        <v>218</v>
      </c>
      <c r="B35" s="364"/>
      <c r="C35" s="364"/>
      <c r="D35" s="364"/>
      <c r="E35" s="364"/>
      <c r="F35" s="364"/>
      <c r="G35" s="364"/>
      <c r="H35" s="364"/>
      <c r="I35" s="364"/>
    </row>
    <row r="36" spans="1:9" ht="18.75" customHeight="1" x14ac:dyDescent="0.4">
      <c r="A36" s="34" t="s">
        <v>41</v>
      </c>
      <c r="B36" s="34" t="s">
        <v>21</v>
      </c>
      <c r="C36" s="34"/>
      <c r="D36" s="42"/>
      <c r="E36" s="77"/>
      <c r="F36" s="3"/>
      <c r="G36" s="43"/>
      <c r="H36" s="41"/>
      <c r="I36" s="41"/>
    </row>
    <row r="37" spans="1:9" ht="18.75" x14ac:dyDescent="0.4">
      <c r="A37" s="34"/>
      <c r="B37" s="34"/>
      <c r="C37" s="34"/>
      <c r="D37" s="42"/>
      <c r="F37" s="44" t="s">
        <v>25</v>
      </c>
      <c r="G37" s="74" t="s">
        <v>5</v>
      </c>
      <c r="H37" s="33"/>
      <c r="I37" s="45" t="s">
        <v>27</v>
      </c>
    </row>
    <row r="38" spans="1:9" ht="16.5" x14ac:dyDescent="0.35">
      <c r="A38" s="78" t="s">
        <v>22</v>
      </c>
      <c r="B38" s="46"/>
      <c r="C38" s="2"/>
      <c r="D38" s="46"/>
      <c r="E38" s="77"/>
      <c r="F38" s="79">
        <v>0</v>
      </c>
      <c r="G38" s="79">
        <v>0</v>
      </c>
      <c r="H38" s="80"/>
      <c r="I38" s="47" t="s">
        <v>69</v>
      </c>
    </row>
    <row r="39" spans="1:9" ht="16.5" hidden="1" x14ac:dyDescent="0.35">
      <c r="A39" s="78" t="s">
        <v>71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hidden="1" x14ac:dyDescent="0.35">
      <c r="A40" s="78" t="s">
        <v>72</v>
      </c>
      <c r="B40" s="46"/>
      <c r="C40" s="2"/>
      <c r="D40" s="46"/>
      <c r="E40" s="77"/>
      <c r="F40" s="79">
        <v>0</v>
      </c>
      <c r="G40" s="79">
        <v>0</v>
      </c>
      <c r="H40" s="80"/>
      <c r="I40" s="47" t="e">
        <v>#DIV/0!</v>
      </c>
    </row>
    <row r="41" spans="1:9" ht="16.5" x14ac:dyDescent="0.35">
      <c r="A41" s="78" t="s">
        <v>62</v>
      </c>
      <c r="B41" s="46"/>
      <c r="C41" s="2"/>
      <c r="D41" s="81"/>
      <c r="E41" s="81"/>
      <c r="F41" s="79">
        <v>0</v>
      </c>
      <c r="G41" s="79">
        <v>0</v>
      </c>
      <c r="H41" s="80"/>
      <c r="I41" s="47" t="s">
        <v>69</v>
      </c>
    </row>
    <row r="42" spans="1:9" ht="16.5" x14ac:dyDescent="0.35">
      <c r="A42" s="78" t="s">
        <v>59</v>
      </c>
      <c r="B42" s="46"/>
      <c r="C42" s="2"/>
      <c r="D42" s="77"/>
      <c r="E42" s="77"/>
      <c r="F42" s="79">
        <v>41375</v>
      </c>
      <c r="G42" s="79">
        <v>41375</v>
      </c>
      <c r="H42" s="80"/>
      <c r="I42" s="47">
        <v>1</v>
      </c>
    </row>
    <row r="43" spans="1:9" ht="16.5" x14ac:dyDescent="0.35">
      <c r="A43" s="78" t="s">
        <v>60</v>
      </c>
      <c r="B43" s="37"/>
      <c r="C43" s="37"/>
      <c r="D43" s="33"/>
      <c r="E43" s="33"/>
      <c r="F43" s="79">
        <v>0</v>
      </c>
      <c r="G43" s="79">
        <v>0</v>
      </c>
      <c r="H43" s="80"/>
      <c r="I43" s="47" t="s">
        <v>69</v>
      </c>
    </row>
    <row r="44" spans="1:9" x14ac:dyDescent="0.2">
      <c r="A44" s="348" t="s">
        <v>58</v>
      </c>
      <c r="B44" s="349"/>
      <c r="C44" s="349"/>
      <c r="D44" s="349"/>
      <c r="E44" s="349"/>
      <c r="F44" s="349"/>
      <c r="G44" s="349"/>
      <c r="H44" s="349"/>
      <c r="I44" s="349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142170.57999999999</v>
      </c>
      <c r="F50" s="102">
        <v>55834</v>
      </c>
      <c r="G50" s="53">
        <v>0</v>
      </c>
      <c r="H50" s="248">
        <f>E50+F50-G50</f>
        <v>198004.58</v>
      </c>
      <c r="I50" s="187">
        <v>198004.58</v>
      </c>
    </row>
    <row r="51" spans="1:9" x14ac:dyDescent="0.2">
      <c r="A51" s="54"/>
      <c r="B51" s="55"/>
      <c r="C51" s="55" t="s">
        <v>20</v>
      </c>
      <c r="D51" s="55"/>
      <c r="E51" s="108">
        <v>708150.1</v>
      </c>
      <c r="F51" s="103">
        <v>571323.99</v>
      </c>
      <c r="G51" s="56">
        <v>555984</v>
      </c>
      <c r="H51" s="190">
        <f>E51+F51-G51</f>
        <v>723490.08999999985</v>
      </c>
      <c r="I51" s="57">
        <v>691670.09</v>
      </c>
    </row>
    <row r="52" spans="1:9" x14ac:dyDescent="0.2">
      <c r="A52" s="54"/>
      <c r="B52" s="55"/>
      <c r="C52" s="55" t="s">
        <v>63</v>
      </c>
      <c r="D52" s="55"/>
      <c r="E52" s="108">
        <v>45991.66</v>
      </c>
      <c r="F52" s="103">
        <v>282596.73</v>
      </c>
      <c r="G52" s="56">
        <v>266872</v>
      </c>
      <c r="H52" s="190">
        <f>E52+F52-G52</f>
        <v>61716.390000000014</v>
      </c>
      <c r="I52" s="57">
        <v>61716.39</v>
      </c>
    </row>
    <row r="53" spans="1:9" x14ac:dyDescent="0.2">
      <c r="A53" s="54"/>
      <c r="B53" s="55"/>
      <c r="C53" s="171" t="s">
        <v>61</v>
      </c>
      <c r="D53" s="55"/>
      <c r="E53" s="108">
        <v>412.12</v>
      </c>
      <c r="F53" s="103">
        <v>359351</v>
      </c>
      <c r="G53" s="56">
        <v>346375</v>
      </c>
      <c r="H53" s="190">
        <f>E53+F53-G53</f>
        <v>13388.119999999995</v>
      </c>
      <c r="I53" s="57">
        <v>13388.12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896724.46</v>
      </c>
      <c r="F54" s="306">
        <f t="shared" ref="F54:I54" si="1">SUM(F50:F53)</f>
        <v>1269105.72</v>
      </c>
      <c r="G54" s="100">
        <f t="shared" si="1"/>
        <v>1169231</v>
      </c>
      <c r="H54" s="100">
        <f t="shared" si="1"/>
        <v>996599.17999999982</v>
      </c>
      <c r="I54" s="101">
        <f t="shared" si="1"/>
        <v>964779.17999999993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20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4:I44"/>
    <mergeCell ref="H45:I45"/>
    <mergeCell ref="A35:I3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93</v>
      </c>
      <c r="F2" s="356"/>
      <c r="G2" s="356"/>
      <c r="H2" s="356"/>
      <c r="I2" s="356"/>
    </row>
    <row r="3" spans="1:9" ht="9.75" customHeight="1" x14ac:dyDescent="0.4">
      <c r="A3" s="275"/>
      <c r="B3" s="275"/>
      <c r="C3" s="275"/>
      <c r="D3" s="275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215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74">
        <v>49589725</v>
      </c>
      <c r="F6" s="27"/>
      <c r="G6" s="28" t="s">
        <v>3</v>
      </c>
      <c r="H6" s="273">
        <v>1041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76"/>
      <c r="I14" s="278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12817000</v>
      </c>
      <c r="F16" s="344"/>
      <c r="G16" s="5">
        <f>H16+I16</f>
        <v>49931459.190000005</v>
      </c>
      <c r="H16" s="68">
        <v>49612278.220000006</v>
      </c>
      <c r="I16" s="68">
        <v>319180.96999999997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12875000</v>
      </c>
      <c r="F18" s="344"/>
      <c r="G18" s="5">
        <f t="shared" si="0"/>
        <v>50645996.409999996</v>
      </c>
      <c r="H18" s="68">
        <v>50230437.409999996</v>
      </c>
      <c r="I18" s="68">
        <v>415559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714537.21999999136</v>
      </c>
      <c r="H20" s="111">
        <v>618159.18999999017</v>
      </c>
      <c r="I20" s="111">
        <v>96378.030000000028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714537.21999999136</v>
      </c>
      <c r="H21" s="111">
        <v>618159.18999999017</v>
      </c>
      <c r="I21" s="111">
        <v>96378.030000000028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714537.21999999136</v>
      </c>
      <c r="H25" s="68">
        <v>618159.18999999017</v>
      </c>
      <c r="I25" s="201">
        <v>96378.030000000028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68">
        <v>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714537.22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70000-55000</f>
        <v>15000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644537.22+55000</f>
        <v>699537.22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0</v>
      </c>
      <c r="H33" s="167"/>
      <c r="I33" s="167"/>
    </row>
    <row r="34" spans="1:9" ht="28.5" customHeight="1" x14ac:dyDescent="0.2">
      <c r="A34" s="279"/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1052743</v>
      </c>
      <c r="G41" s="79">
        <v>1052743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77"/>
      <c r="B44" s="277"/>
      <c r="C44" s="277"/>
      <c r="D44" s="277"/>
      <c r="E44" s="277"/>
      <c r="F44" s="277"/>
      <c r="G44" s="277"/>
      <c r="H44" s="277"/>
      <c r="I44" s="277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70600</v>
      </c>
      <c r="F50" s="102">
        <v>0</v>
      </c>
      <c r="G50" s="53">
        <v>8500</v>
      </c>
      <c r="H50" s="248">
        <f>E50+F50-G50</f>
        <v>62100</v>
      </c>
      <c r="I50" s="187">
        <v>62100</v>
      </c>
    </row>
    <row r="51" spans="1:9" x14ac:dyDescent="0.2">
      <c r="A51" s="54"/>
      <c r="B51" s="55"/>
      <c r="C51" s="55" t="s">
        <v>20</v>
      </c>
      <c r="D51" s="55"/>
      <c r="E51" s="108">
        <v>561581.12</v>
      </c>
      <c r="F51" s="103">
        <v>541912</v>
      </c>
      <c r="G51" s="56">
        <v>449407</v>
      </c>
      <c r="H51" s="190">
        <f>E51+F51-G51</f>
        <v>654086.12000000011</v>
      </c>
      <c r="I51" s="57">
        <v>645510.12</v>
      </c>
    </row>
    <row r="52" spans="1:9" x14ac:dyDescent="0.2">
      <c r="A52" s="54"/>
      <c r="B52" s="55"/>
      <c r="C52" s="55" t="s">
        <v>63</v>
      </c>
      <c r="D52" s="55"/>
      <c r="E52" s="108">
        <v>3685578.99</v>
      </c>
      <c r="F52" s="103">
        <v>2806660</v>
      </c>
      <c r="G52" s="56">
        <v>3489781</v>
      </c>
      <c r="H52" s="190">
        <f>E52+F52-G52</f>
        <v>3002457.99</v>
      </c>
      <c r="I52" s="57">
        <v>2865687.99</v>
      </c>
    </row>
    <row r="53" spans="1:9" x14ac:dyDescent="0.2">
      <c r="A53" s="54"/>
      <c r="B53" s="55"/>
      <c r="C53" s="171" t="s">
        <v>61</v>
      </c>
      <c r="D53" s="55"/>
      <c r="E53" s="108">
        <v>870870.24</v>
      </c>
      <c r="F53" s="103">
        <v>2459088.17</v>
      </c>
      <c r="G53" s="56">
        <v>2547393</v>
      </c>
      <c r="H53" s="190">
        <f>E53+F53-G53</f>
        <v>782565.41000000015</v>
      </c>
      <c r="I53" s="57">
        <v>782565.41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5188630.3500000006</v>
      </c>
      <c r="F54" s="306">
        <f t="shared" ref="F54:I54" si="1">SUM(F50:F53)</f>
        <v>5807660.1699999999</v>
      </c>
      <c r="G54" s="100">
        <f t="shared" si="1"/>
        <v>6495081</v>
      </c>
      <c r="H54" s="100">
        <f t="shared" si="1"/>
        <v>4501209.5200000005</v>
      </c>
      <c r="I54" s="101">
        <f t="shared" si="1"/>
        <v>4355863.5200000005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159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97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157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158</v>
      </c>
      <c r="F6" s="27"/>
      <c r="G6" s="28" t="s">
        <v>3</v>
      </c>
      <c r="H6" s="273">
        <v>1111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7453000</v>
      </c>
      <c r="F16" s="344"/>
      <c r="G16" s="5">
        <f>H16+I16</f>
        <v>37329624.719999999</v>
      </c>
      <c r="H16" s="207">
        <v>36730170.269999996</v>
      </c>
      <c r="I16" s="207">
        <v>599454.45000000007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7940000</v>
      </c>
      <c r="F18" s="344"/>
      <c r="G18" s="5">
        <f t="shared" si="0"/>
        <v>37920186.93</v>
      </c>
      <c r="H18" s="207">
        <v>37176652.93</v>
      </c>
      <c r="I18" s="207">
        <v>743534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590562.21000000089</v>
      </c>
      <c r="H20" s="111">
        <v>446482.66000000387</v>
      </c>
      <c r="I20" s="111">
        <v>144079.54999999993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590562.21000000089</v>
      </c>
      <c r="H21" s="111">
        <v>446482.66000000387</v>
      </c>
      <c r="I21" s="111">
        <v>144079.54999999993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104034.21000000089</v>
      </c>
      <c r="H25" s="68">
        <v>-20401.339999996126</v>
      </c>
      <c r="I25" s="201">
        <v>124435.54999999993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486528</v>
      </c>
      <c r="H26" s="208">
        <v>466884</v>
      </c>
      <c r="I26" s="208">
        <v>19644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104034.21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30000-16000</f>
        <v>14000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74034.21+16000</f>
        <v>90034.21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486528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2943495.37</v>
      </c>
      <c r="H33" s="167"/>
      <c r="I33" s="167"/>
    </row>
    <row r="34" spans="1:9" ht="52.5" customHeight="1" x14ac:dyDescent="0.2">
      <c r="A34" s="369" t="s">
        <v>202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1073286</v>
      </c>
      <c r="G41" s="79">
        <v>1073286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5000</v>
      </c>
      <c r="F50" s="102">
        <v>20000</v>
      </c>
      <c r="G50" s="53">
        <v>20000</v>
      </c>
      <c r="H50" s="248">
        <f>E50+F50-G50</f>
        <v>5000</v>
      </c>
      <c r="I50" s="187">
        <v>5000</v>
      </c>
    </row>
    <row r="51" spans="1:9" x14ac:dyDescent="0.2">
      <c r="A51" s="54"/>
      <c r="B51" s="55"/>
      <c r="C51" s="55" t="s">
        <v>20</v>
      </c>
      <c r="D51" s="55"/>
      <c r="E51" s="108">
        <v>171898.14</v>
      </c>
      <c r="F51" s="103">
        <v>432241.95</v>
      </c>
      <c r="G51" s="56">
        <v>367318.95</v>
      </c>
      <c r="H51" s="190">
        <f>E51+F51-G51</f>
        <v>236821.14000000007</v>
      </c>
      <c r="I51" s="57">
        <v>198409.07</v>
      </c>
    </row>
    <row r="52" spans="1:9" x14ac:dyDescent="0.2">
      <c r="A52" s="54"/>
      <c r="B52" s="55"/>
      <c r="C52" s="55" t="s">
        <v>63</v>
      </c>
      <c r="D52" s="55"/>
      <c r="E52" s="108">
        <v>699555.97</v>
      </c>
      <c r="F52" s="103">
        <v>701512.88</v>
      </c>
      <c r="G52" s="56">
        <v>32265.35</v>
      </c>
      <c r="H52" s="190">
        <f>E52+F52-G52</f>
        <v>1368803.5</v>
      </c>
      <c r="I52" s="57">
        <v>976036.98</v>
      </c>
    </row>
    <row r="53" spans="1:9" x14ac:dyDescent="0.2">
      <c r="A53" s="54"/>
      <c r="B53" s="55"/>
      <c r="C53" s="171" t="s">
        <v>61</v>
      </c>
      <c r="D53" s="55"/>
      <c r="E53" s="108">
        <v>384052.59</v>
      </c>
      <c r="F53" s="103">
        <v>1531638</v>
      </c>
      <c r="G53" s="56">
        <v>1329600</v>
      </c>
      <c r="H53" s="190">
        <f>E53+F53-G53</f>
        <v>586090.59000000008</v>
      </c>
      <c r="I53" s="57">
        <v>586090.59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1260506.7</v>
      </c>
      <c r="F54" s="306">
        <f t="shared" ref="F54:I54" si="1">SUM(F50:F53)</f>
        <v>2685392.83</v>
      </c>
      <c r="G54" s="100">
        <f t="shared" si="1"/>
        <v>1749184.3</v>
      </c>
      <c r="H54" s="100">
        <f t="shared" si="1"/>
        <v>2196715.2300000004</v>
      </c>
      <c r="I54" s="101">
        <f t="shared" si="1"/>
        <v>1765536.6400000001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159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 t="s">
        <v>152</v>
      </c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101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160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74">
        <v>49589687</v>
      </c>
      <c r="F6" s="27"/>
      <c r="G6" s="28" t="s">
        <v>3</v>
      </c>
      <c r="H6" s="273">
        <v>1112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4867000</v>
      </c>
      <c r="F16" s="344"/>
      <c r="G16" s="5">
        <f>H16+I16</f>
        <v>21929147.48</v>
      </c>
      <c r="H16" s="68">
        <v>21769033.98</v>
      </c>
      <c r="I16" s="68">
        <v>160113.5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5044000</v>
      </c>
      <c r="F18" s="344"/>
      <c r="G18" s="5">
        <f t="shared" si="0"/>
        <v>22211846.5</v>
      </c>
      <c r="H18" s="68">
        <v>21838088</v>
      </c>
      <c r="I18" s="68">
        <v>373758.5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282699.01999999955</v>
      </c>
      <c r="H20" s="111">
        <v>69054.019999999553</v>
      </c>
      <c r="I20" s="111">
        <v>213645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282699.01999999955</v>
      </c>
      <c r="H21" s="111">
        <v>69054.019999999553</v>
      </c>
      <c r="I21" s="111">
        <v>213645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282699.01999999955</v>
      </c>
      <c r="H25" s="68">
        <v>69054.019999999553</v>
      </c>
      <c r="I25" s="201">
        <v>213645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0</v>
      </c>
      <c r="H26" s="68">
        <v>0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282699.02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5000-5000</f>
        <v>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277699.02+5000</f>
        <v>282699.02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0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1111233</v>
      </c>
      <c r="H33" s="167"/>
      <c r="I33" s="167"/>
    </row>
    <row r="34" spans="1:9" ht="28.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166000</v>
      </c>
      <c r="G41" s="79">
        <v>166000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10000</v>
      </c>
      <c r="F50" s="102">
        <v>5000</v>
      </c>
      <c r="G50" s="53">
        <v>0</v>
      </c>
      <c r="H50" s="248">
        <f>E50+F50-G50</f>
        <v>15000</v>
      </c>
      <c r="I50" s="187">
        <v>15000</v>
      </c>
    </row>
    <row r="51" spans="1:9" x14ac:dyDescent="0.2">
      <c r="A51" s="54"/>
      <c r="B51" s="55"/>
      <c r="C51" s="55" t="s">
        <v>20</v>
      </c>
      <c r="D51" s="55"/>
      <c r="E51" s="108">
        <v>733491.91</v>
      </c>
      <c r="F51" s="103">
        <v>255313</v>
      </c>
      <c r="G51" s="56">
        <v>139126</v>
      </c>
      <c r="H51" s="190">
        <f>E51+F51-G51</f>
        <v>849678.91</v>
      </c>
      <c r="I51" s="57">
        <v>727334.91</v>
      </c>
    </row>
    <row r="52" spans="1:9" x14ac:dyDescent="0.2">
      <c r="A52" s="54"/>
      <c r="B52" s="55"/>
      <c r="C52" s="55" t="s">
        <v>63</v>
      </c>
      <c r="D52" s="55"/>
      <c r="E52" s="108">
        <v>303011.21999999997</v>
      </c>
      <c r="F52" s="103">
        <v>232226.71</v>
      </c>
      <c r="G52" s="56">
        <v>0</v>
      </c>
      <c r="H52" s="190">
        <f>E52+F52-G52</f>
        <v>535237.92999999993</v>
      </c>
      <c r="I52" s="57">
        <v>326160.87</v>
      </c>
    </row>
    <row r="53" spans="1:9" x14ac:dyDescent="0.2">
      <c r="A53" s="54"/>
      <c r="B53" s="55"/>
      <c r="C53" s="171" t="s">
        <v>61</v>
      </c>
      <c r="D53" s="55"/>
      <c r="E53" s="108">
        <v>242248.05</v>
      </c>
      <c r="F53" s="103">
        <v>261444</v>
      </c>
      <c r="G53" s="56">
        <v>166000</v>
      </c>
      <c r="H53" s="190">
        <f>E53+F53-G53</f>
        <v>337692.05</v>
      </c>
      <c r="I53" s="57">
        <v>161787.63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1288751.18</v>
      </c>
      <c r="F54" s="306">
        <f t="shared" ref="F54:I54" si="1">SUM(F50:F53)</f>
        <v>753983.71</v>
      </c>
      <c r="G54" s="100">
        <f t="shared" si="1"/>
        <v>305126</v>
      </c>
      <c r="H54" s="100">
        <f t="shared" si="1"/>
        <v>1737608.89</v>
      </c>
      <c r="I54" s="101">
        <f t="shared" si="1"/>
        <v>1230283.4100000001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159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8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211</v>
      </c>
      <c r="F2" s="356"/>
      <c r="G2" s="356"/>
      <c r="H2" s="356"/>
      <c r="I2" s="356"/>
    </row>
    <row r="3" spans="1:9" ht="9.75" customHeight="1" x14ac:dyDescent="0.4">
      <c r="A3" s="275"/>
      <c r="B3" s="275"/>
      <c r="C3" s="275"/>
      <c r="D3" s="275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212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213</v>
      </c>
      <c r="F6" s="27"/>
      <c r="G6" s="28" t="s">
        <v>3</v>
      </c>
      <c r="H6" s="273">
        <v>1135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76"/>
      <c r="I14" s="278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13433000</v>
      </c>
      <c r="F16" s="344"/>
      <c r="G16" s="5">
        <f>H16+I16</f>
        <v>64009475.379999995</v>
      </c>
      <c r="H16" s="207">
        <v>63033322.819999993</v>
      </c>
      <c r="I16" s="207">
        <v>976152.56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13842000</v>
      </c>
      <c r="F18" s="344"/>
      <c r="G18" s="5">
        <f t="shared" si="0"/>
        <v>65474406.989999995</v>
      </c>
      <c r="H18" s="207">
        <v>64135212.769999996</v>
      </c>
      <c r="I18" s="207">
        <v>1339194.22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1464931.6099999994</v>
      </c>
      <c r="H20" s="111">
        <v>1101889.950000003</v>
      </c>
      <c r="I20" s="111">
        <v>363041.65999999992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1464931.6099999994</v>
      </c>
      <c r="H21" s="111">
        <v>1101889.950000003</v>
      </c>
      <c r="I21" s="111">
        <v>363041.65999999992</v>
      </c>
    </row>
    <row r="22" spans="1:9" s="112" customFormat="1" ht="15" x14ac:dyDescent="0.3">
      <c r="A22" s="117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17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1032504.6099999994</v>
      </c>
      <c r="H25" s="68">
        <v>669462.95000000298</v>
      </c>
      <c r="I25" s="201">
        <v>363041.65999999992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432427</v>
      </c>
      <c r="H26" s="208">
        <v>432427</v>
      </c>
      <c r="I26" s="208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1032504.61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v>18000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v>1014504.61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432427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886377</v>
      </c>
      <c r="H33" s="167"/>
      <c r="I33" s="167"/>
    </row>
    <row r="34" spans="1:9" ht="52.5" customHeight="1" x14ac:dyDescent="0.2">
      <c r="A34" s="369" t="s">
        <v>214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0</v>
      </c>
      <c r="G37" s="79">
        <v>0</v>
      </c>
      <c r="H37" s="80"/>
      <c r="I37" s="47" t="s">
        <v>69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2107349</v>
      </c>
      <c r="G41" s="79">
        <v>2107349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77"/>
      <c r="B44" s="277"/>
      <c r="C44" s="277"/>
      <c r="D44" s="277"/>
      <c r="E44" s="277"/>
      <c r="F44" s="277"/>
      <c r="G44" s="277"/>
      <c r="H44" s="277"/>
      <c r="I44" s="277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199541</v>
      </c>
      <c r="F50" s="102">
        <v>10000</v>
      </c>
      <c r="G50" s="53">
        <v>11100</v>
      </c>
      <c r="H50" s="248">
        <f>E50+F50-G50</f>
        <v>198441</v>
      </c>
      <c r="I50" s="187">
        <v>198441</v>
      </c>
    </row>
    <row r="51" spans="1:9" x14ac:dyDescent="0.2">
      <c r="A51" s="54"/>
      <c r="B51" s="55"/>
      <c r="C51" s="55" t="s">
        <v>20</v>
      </c>
      <c r="D51" s="55"/>
      <c r="E51" s="108">
        <v>281181.23</v>
      </c>
      <c r="F51" s="103">
        <v>699370.04</v>
      </c>
      <c r="G51" s="56">
        <v>573246</v>
      </c>
      <c r="H51" s="190">
        <f>E51+F51-G51</f>
        <v>407305.27</v>
      </c>
      <c r="I51" s="57">
        <v>416745.29</v>
      </c>
    </row>
    <row r="52" spans="1:9" x14ac:dyDescent="0.2">
      <c r="A52" s="54"/>
      <c r="B52" s="55"/>
      <c r="C52" s="55" t="s">
        <v>63</v>
      </c>
      <c r="D52" s="55"/>
      <c r="E52" s="108">
        <v>828292.02999999991</v>
      </c>
      <c r="F52" s="103">
        <v>417220.61</v>
      </c>
      <c r="G52" s="56">
        <v>424969.57999999996</v>
      </c>
      <c r="H52" s="190">
        <f>E52+F52-G52</f>
        <v>820543.05999999994</v>
      </c>
      <c r="I52" s="57">
        <v>820543.06</v>
      </c>
    </row>
    <row r="53" spans="1:9" x14ac:dyDescent="0.2">
      <c r="A53" s="54"/>
      <c r="B53" s="55"/>
      <c r="C53" s="171" t="s">
        <v>61</v>
      </c>
      <c r="D53" s="55"/>
      <c r="E53" s="108">
        <v>232198.19</v>
      </c>
      <c r="F53" s="103">
        <v>3879740.6099999994</v>
      </c>
      <c r="G53" s="56">
        <v>3448638.85</v>
      </c>
      <c r="H53" s="190">
        <f>E53+F53-G53</f>
        <v>663299.94999999925</v>
      </c>
      <c r="I53" s="57">
        <v>663299.94999999995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1541212.4499999997</v>
      </c>
      <c r="F54" s="306">
        <f t="shared" ref="F54:I54" si="1">SUM(F50:F53)</f>
        <v>5006331.26</v>
      </c>
      <c r="G54" s="100">
        <f t="shared" si="1"/>
        <v>4457954.43</v>
      </c>
      <c r="H54" s="100">
        <f t="shared" si="1"/>
        <v>2089589.2799999993</v>
      </c>
      <c r="I54" s="101">
        <f t="shared" si="1"/>
        <v>2099029.2999999998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 t="s">
        <v>152</v>
      </c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152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7" zoomScaleNormal="100" workbookViewId="0">
      <selection activeCell="K40" sqref="K40"/>
    </sheetView>
  </sheetViews>
  <sheetFormatPr defaultColWidth="9.140625"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3" t="s">
        <v>0</v>
      </c>
      <c r="B1" s="22"/>
      <c r="C1" s="22"/>
      <c r="D1" s="22"/>
    </row>
    <row r="2" spans="1:9" ht="19.5" x14ac:dyDescent="0.4">
      <c r="A2" s="355" t="s">
        <v>1</v>
      </c>
      <c r="B2" s="355"/>
      <c r="C2" s="355"/>
      <c r="D2" s="355"/>
      <c r="E2" s="356" t="s">
        <v>161</v>
      </c>
      <c r="F2" s="356"/>
      <c r="G2" s="356"/>
      <c r="H2" s="356"/>
      <c r="I2" s="356"/>
    </row>
    <row r="3" spans="1:9" ht="9.75" customHeight="1" x14ac:dyDescent="0.4">
      <c r="A3" s="261"/>
      <c r="B3" s="261"/>
      <c r="C3" s="261"/>
      <c r="D3" s="261"/>
      <c r="E3" s="367" t="s">
        <v>23</v>
      </c>
      <c r="F3" s="367"/>
      <c r="G3" s="367"/>
      <c r="H3" s="367"/>
      <c r="I3" s="367"/>
    </row>
    <row r="4" spans="1:9" ht="15.75" x14ac:dyDescent="0.25">
      <c r="A4" s="25" t="s">
        <v>2</v>
      </c>
      <c r="E4" s="368" t="s">
        <v>162</v>
      </c>
      <c r="F4" s="368"/>
      <c r="G4" s="368"/>
      <c r="H4" s="368"/>
      <c r="I4" s="368"/>
    </row>
    <row r="5" spans="1:9" ht="7.5" customHeight="1" x14ac:dyDescent="0.3">
      <c r="A5" s="26"/>
      <c r="E5" s="367" t="s">
        <v>23</v>
      </c>
      <c r="F5" s="367"/>
      <c r="G5" s="367"/>
      <c r="H5" s="367"/>
      <c r="I5" s="367"/>
    </row>
    <row r="6" spans="1:9" ht="19.5" x14ac:dyDescent="0.4">
      <c r="A6" s="24" t="s">
        <v>34</v>
      </c>
      <c r="C6" s="266"/>
      <c r="D6" s="266"/>
      <c r="E6" s="267" t="s">
        <v>163</v>
      </c>
      <c r="F6" s="27"/>
      <c r="G6" s="28" t="s">
        <v>3</v>
      </c>
      <c r="H6" s="273">
        <v>1136</v>
      </c>
      <c r="I6" s="268"/>
    </row>
    <row r="7" spans="1:9" ht="8.25" customHeight="1" x14ac:dyDescent="0.4">
      <c r="A7" s="24"/>
      <c r="E7" s="367" t="s">
        <v>24</v>
      </c>
      <c r="F7" s="367"/>
      <c r="G7" s="367"/>
      <c r="H7" s="367"/>
      <c r="I7" s="367"/>
    </row>
    <row r="8" spans="1:9" ht="19.5" hidden="1" x14ac:dyDescent="0.4">
      <c r="A8" s="24"/>
      <c r="E8" s="29"/>
      <c r="F8" s="29"/>
      <c r="G8" s="29"/>
      <c r="H8" s="28"/>
      <c r="I8" s="29"/>
    </row>
    <row r="9" spans="1:9" ht="30.75" customHeight="1" x14ac:dyDescent="0.4">
      <c r="A9" s="24"/>
      <c r="E9" s="29"/>
      <c r="F9" s="29"/>
      <c r="G9" s="29"/>
      <c r="H9" s="28"/>
      <c r="I9" s="29"/>
    </row>
    <row r="11" spans="1:9" s="4" customFormat="1" ht="15" customHeight="1" x14ac:dyDescent="0.4">
      <c r="A11" s="30"/>
      <c r="B11" s="31"/>
      <c r="C11" s="31"/>
      <c r="D11" s="31"/>
      <c r="E11" s="341" t="s">
        <v>4</v>
      </c>
      <c r="F11" s="342"/>
      <c r="G11" s="67" t="s">
        <v>5</v>
      </c>
      <c r="H11" s="40" t="s">
        <v>6</v>
      </c>
      <c r="I11" s="40"/>
    </row>
    <row r="12" spans="1:9" s="4" customFormat="1" ht="15" customHeight="1" x14ac:dyDescent="0.4">
      <c r="A12" s="33"/>
      <c r="B12" s="33"/>
      <c r="C12" s="33"/>
      <c r="D12" s="33"/>
      <c r="E12" s="341" t="s">
        <v>7</v>
      </c>
      <c r="F12" s="342"/>
      <c r="G12" s="67" t="s">
        <v>8</v>
      </c>
      <c r="H12" s="66" t="s">
        <v>9</v>
      </c>
      <c r="I12" s="74" t="s">
        <v>10</v>
      </c>
    </row>
    <row r="13" spans="1:9" s="4" customFormat="1" ht="12.75" customHeight="1" x14ac:dyDescent="0.2">
      <c r="A13" s="33"/>
      <c r="B13" s="33"/>
      <c r="C13" s="33"/>
      <c r="D13" s="33"/>
      <c r="E13" s="341" t="s">
        <v>11</v>
      </c>
      <c r="F13" s="342"/>
      <c r="G13" s="75"/>
      <c r="H13" s="347" t="s">
        <v>36</v>
      </c>
      <c r="I13" s="366"/>
    </row>
    <row r="14" spans="1:9" s="4" customFormat="1" ht="12.75" customHeight="1" x14ac:dyDescent="0.2">
      <c r="A14" s="33"/>
      <c r="B14" s="33"/>
      <c r="C14" s="33"/>
      <c r="D14" s="33"/>
      <c r="E14" s="32"/>
      <c r="F14" s="32"/>
      <c r="G14" s="75"/>
      <c r="H14" s="262"/>
      <c r="I14" s="264"/>
    </row>
    <row r="15" spans="1:9" s="4" customFormat="1" ht="18.75" x14ac:dyDescent="0.4">
      <c r="A15" s="34" t="s">
        <v>37</v>
      </c>
      <c r="B15" s="34"/>
      <c r="C15" s="35"/>
      <c r="D15" s="36"/>
      <c r="E15" s="2"/>
      <c r="F15" s="2"/>
      <c r="G15" s="77"/>
      <c r="H15" s="33"/>
      <c r="I15" s="33"/>
    </row>
    <row r="16" spans="1:9" s="4" customFormat="1" ht="19.5" x14ac:dyDescent="0.4">
      <c r="A16" s="39" t="s">
        <v>73</v>
      </c>
      <c r="B16" s="34"/>
      <c r="C16" s="35"/>
      <c r="D16" s="36"/>
      <c r="E16" s="343">
        <v>7458000</v>
      </c>
      <c r="F16" s="344"/>
      <c r="G16" s="5">
        <f>H16+I16</f>
        <v>29402120.68</v>
      </c>
      <c r="H16" s="68">
        <v>29192768.02</v>
      </c>
      <c r="I16" s="68">
        <v>209352.65999999997</v>
      </c>
    </row>
    <row r="17" spans="1:9" ht="18" x14ac:dyDescent="0.35">
      <c r="A17" s="195" t="s">
        <v>6</v>
      </c>
      <c r="B17" s="3"/>
      <c r="C17" s="196" t="s">
        <v>26</v>
      </c>
      <c r="D17" s="3"/>
      <c r="E17" s="3"/>
      <c r="F17" s="3"/>
      <c r="G17" s="5">
        <f t="shared" ref="G17:G18" si="0">H17+I17</f>
        <v>0</v>
      </c>
      <c r="H17" s="6">
        <v>0</v>
      </c>
      <c r="I17" s="6">
        <v>0</v>
      </c>
    </row>
    <row r="18" spans="1:9" s="4" customFormat="1" ht="19.5" x14ac:dyDescent="0.4">
      <c r="A18" s="39" t="s">
        <v>74</v>
      </c>
      <c r="B18" s="3"/>
      <c r="C18" s="3"/>
      <c r="D18" s="3"/>
      <c r="E18" s="343">
        <v>7853000</v>
      </c>
      <c r="F18" s="344"/>
      <c r="G18" s="5">
        <f t="shared" si="0"/>
        <v>30333710.470000003</v>
      </c>
      <c r="H18" s="68">
        <v>30082154.470000003</v>
      </c>
      <c r="I18" s="68">
        <v>251556</v>
      </c>
    </row>
    <row r="19" spans="1:9" s="4" customFormat="1" ht="19.5" customHeight="1" x14ac:dyDescent="0.35">
      <c r="A19" s="2"/>
      <c r="B19" s="3"/>
      <c r="C19" s="3"/>
      <c r="D19" s="3"/>
      <c r="E19" s="7"/>
      <c r="F19" s="269"/>
      <c r="G19" s="7"/>
      <c r="H19" s="8"/>
      <c r="I19" s="8"/>
    </row>
    <row r="20" spans="1:9" s="128" customFormat="1" ht="15" x14ac:dyDescent="0.3">
      <c r="A20" s="117" t="s">
        <v>75</v>
      </c>
      <c r="B20" s="117"/>
      <c r="C20" s="113"/>
      <c r="D20" s="117"/>
      <c r="E20" s="117"/>
      <c r="F20" s="117"/>
      <c r="G20" s="111">
        <f>G18-G16+G17</f>
        <v>931589.79000000283</v>
      </c>
      <c r="H20" s="111">
        <v>889386.45000000298</v>
      </c>
      <c r="I20" s="111">
        <v>42203.340000000026</v>
      </c>
    </row>
    <row r="21" spans="1:9" s="112" customFormat="1" ht="15" x14ac:dyDescent="0.3">
      <c r="A21" s="109" t="s">
        <v>76</v>
      </c>
      <c r="B21" s="109"/>
      <c r="C21" s="110"/>
      <c r="D21" s="109"/>
      <c r="E21" s="109"/>
      <c r="F21" s="109"/>
      <c r="G21" s="111">
        <f>G20-G17</f>
        <v>931589.79000000283</v>
      </c>
      <c r="H21" s="111">
        <v>889386.45000000298</v>
      </c>
      <c r="I21" s="111">
        <v>42203.340000000026</v>
      </c>
    </row>
    <row r="22" spans="1:9" s="112" customFormat="1" ht="15" x14ac:dyDescent="0.3">
      <c r="A22" s="109"/>
      <c r="B22" s="109"/>
      <c r="C22" s="110"/>
      <c r="D22" s="109"/>
      <c r="E22" s="109"/>
      <c r="F22" s="109"/>
      <c r="G22" s="270"/>
      <c r="H22" s="111"/>
      <c r="I22" s="111"/>
    </row>
    <row r="23" spans="1:9" s="112" customFormat="1" ht="15" x14ac:dyDescent="0.3">
      <c r="A23" s="109"/>
      <c r="B23" s="109"/>
      <c r="C23" s="110"/>
      <c r="D23" s="109"/>
      <c r="E23" s="109"/>
      <c r="F23" s="109"/>
      <c r="G23" s="270"/>
      <c r="H23" s="270"/>
      <c r="I23" s="270"/>
    </row>
    <row r="24" spans="1:9" s="112" customFormat="1" ht="18.75" x14ac:dyDescent="0.4">
      <c r="A24" s="34" t="s">
        <v>77</v>
      </c>
      <c r="B24" s="42"/>
      <c r="C24" s="35"/>
      <c r="D24" s="42"/>
      <c r="E24" s="42"/>
      <c r="F24" s="31"/>
      <c r="H24" s="270"/>
      <c r="I24" s="270"/>
    </row>
    <row r="25" spans="1:9" s="112" customFormat="1" ht="18.75" customHeight="1" x14ac:dyDescent="0.3">
      <c r="A25" s="113" t="s">
        <v>43</v>
      </c>
      <c r="B25" s="113"/>
      <c r="C25" s="113"/>
      <c r="D25" s="113"/>
      <c r="E25" s="113"/>
      <c r="F25" s="113"/>
      <c r="G25" s="209">
        <f>G21-G26</f>
        <v>584649.5100000028</v>
      </c>
      <c r="H25" s="68">
        <v>542446.17000000295</v>
      </c>
      <c r="I25" s="201">
        <v>42203.340000000026</v>
      </c>
    </row>
    <row r="26" spans="1:9" s="112" customFormat="1" ht="15" x14ac:dyDescent="0.3">
      <c r="A26" s="113" t="s">
        <v>38</v>
      </c>
      <c r="B26" s="113"/>
      <c r="C26" s="113"/>
      <c r="D26" s="113"/>
      <c r="E26" s="113"/>
      <c r="F26" s="113"/>
      <c r="G26" s="114">
        <f>H26+I26</f>
        <v>346940.28</v>
      </c>
      <c r="H26" s="68">
        <v>346940.28</v>
      </c>
      <c r="I26" s="201">
        <v>0</v>
      </c>
    </row>
    <row r="27" spans="1:9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</row>
    <row r="28" spans="1:9" s="112" customFormat="1" ht="16.5" x14ac:dyDescent="0.35">
      <c r="A28" s="117" t="s">
        <v>39</v>
      </c>
      <c r="B28" s="117" t="s">
        <v>40</v>
      </c>
      <c r="C28" s="117"/>
      <c r="D28" s="118"/>
      <c r="E28" s="118"/>
      <c r="F28" s="119"/>
      <c r="H28" s="120"/>
      <c r="I28" s="121"/>
    </row>
    <row r="29" spans="1:9" s="112" customFormat="1" ht="16.5" customHeight="1" x14ac:dyDescent="0.3">
      <c r="A29" s="117"/>
      <c r="B29" s="117"/>
      <c r="C29" s="346" t="s">
        <v>14</v>
      </c>
      <c r="D29" s="346"/>
      <c r="E29" s="346"/>
      <c r="F29" s="119"/>
      <c r="G29" s="188">
        <f>G30+G31</f>
        <v>584649.51</v>
      </c>
      <c r="H29" s="120"/>
      <c r="I29" s="121"/>
    </row>
    <row r="30" spans="1:9" s="128" customFormat="1" ht="18.75" x14ac:dyDescent="0.4">
      <c r="A30" s="122"/>
      <c r="B30" s="122"/>
      <c r="C30" s="123"/>
      <c r="D30" s="124"/>
      <c r="E30" s="125" t="s">
        <v>44</v>
      </c>
      <c r="F30" s="126" t="s">
        <v>15</v>
      </c>
      <c r="G30" s="127">
        <f>10000-5000</f>
        <v>5000</v>
      </c>
      <c r="H30" s="120"/>
      <c r="I30" s="121"/>
    </row>
    <row r="31" spans="1:9" s="128" customFormat="1" ht="18.75" x14ac:dyDescent="0.4">
      <c r="A31" s="122"/>
      <c r="B31" s="122"/>
      <c r="C31" s="129"/>
      <c r="D31" s="124"/>
      <c r="E31" s="130"/>
      <c r="F31" s="126" t="s">
        <v>63</v>
      </c>
      <c r="G31" s="127">
        <f>574649.51+5000</f>
        <v>579649.51</v>
      </c>
      <c r="H31" s="120"/>
      <c r="I31" s="121"/>
    </row>
    <row r="32" spans="1:9" s="128" customFormat="1" ht="18.75" x14ac:dyDescent="0.4">
      <c r="A32" s="122"/>
      <c r="B32" s="131"/>
      <c r="C32" s="363" t="s">
        <v>45</v>
      </c>
      <c r="D32" s="363"/>
      <c r="E32" s="363"/>
      <c r="F32" s="363"/>
      <c r="G32" s="188">
        <v>346940.28</v>
      </c>
      <c r="H32" s="120"/>
      <c r="I32" s="121"/>
    </row>
    <row r="33" spans="1:9" s="4" customFormat="1" ht="20.25" customHeight="1" x14ac:dyDescent="0.3">
      <c r="A33" s="165"/>
      <c r="B33" s="350" t="s">
        <v>217</v>
      </c>
      <c r="C33" s="350"/>
      <c r="D33" s="350"/>
      <c r="E33" s="350"/>
      <c r="F33" s="350"/>
      <c r="G33" s="166">
        <v>2696916.36</v>
      </c>
      <c r="H33" s="167"/>
      <c r="I33" s="167"/>
    </row>
    <row r="34" spans="1:9" ht="47.25" customHeight="1" x14ac:dyDescent="0.2">
      <c r="A34" s="369" t="s">
        <v>203</v>
      </c>
      <c r="B34" s="369"/>
      <c r="C34" s="369"/>
      <c r="D34" s="369"/>
      <c r="E34" s="369"/>
      <c r="F34" s="369"/>
      <c r="G34" s="369"/>
      <c r="H34" s="369"/>
      <c r="I34" s="369"/>
    </row>
    <row r="35" spans="1:9" ht="18.75" customHeight="1" x14ac:dyDescent="0.4">
      <c r="A35" s="34" t="s">
        <v>41</v>
      </c>
      <c r="B35" s="34" t="s">
        <v>21</v>
      </c>
      <c r="C35" s="34"/>
      <c r="D35" s="42"/>
      <c r="E35" s="77"/>
      <c r="F35" s="3"/>
      <c r="G35" s="43"/>
      <c r="H35" s="41"/>
      <c r="I35" s="41"/>
    </row>
    <row r="36" spans="1:9" ht="18.75" x14ac:dyDescent="0.4">
      <c r="A36" s="34"/>
      <c r="B36" s="34"/>
      <c r="C36" s="34"/>
      <c r="D36" s="42"/>
      <c r="F36" s="44" t="s">
        <v>25</v>
      </c>
      <c r="G36" s="74" t="s">
        <v>5</v>
      </c>
      <c r="H36" s="33"/>
      <c r="I36" s="45" t="s">
        <v>27</v>
      </c>
    </row>
    <row r="37" spans="1:9" ht="16.5" x14ac:dyDescent="0.35">
      <c r="A37" s="78" t="s">
        <v>22</v>
      </c>
      <c r="B37" s="46"/>
      <c r="C37" s="2"/>
      <c r="D37" s="46"/>
      <c r="E37" s="77"/>
      <c r="F37" s="79">
        <v>23000</v>
      </c>
      <c r="G37" s="79">
        <v>22382</v>
      </c>
      <c r="H37" s="80"/>
      <c r="I37" s="47">
        <v>0.97313043478260874</v>
      </c>
    </row>
    <row r="38" spans="1:9" ht="16.5" hidden="1" x14ac:dyDescent="0.35">
      <c r="A38" s="78" t="s">
        <v>71</v>
      </c>
      <c r="B38" s="46"/>
      <c r="C38" s="2"/>
      <c r="D38" s="46"/>
      <c r="E38" s="77"/>
      <c r="F38" s="79">
        <v>0</v>
      </c>
      <c r="G38" s="79">
        <v>0</v>
      </c>
      <c r="H38" s="80"/>
      <c r="I38" s="47" t="e">
        <v>#DIV/0!</v>
      </c>
    </row>
    <row r="39" spans="1:9" ht="16.5" hidden="1" x14ac:dyDescent="0.35">
      <c r="A39" s="78" t="s">
        <v>72</v>
      </c>
      <c r="B39" s="46"/>
      <c r="C39" s="2"/>
      <c r="D39" s="46"/>
      <c r="E39" s="77"/>
      <c r="F39" s="79">
        <v>0</v>
      </c>
      <c r="G39" s="79">
        <v>0</v>
      </c>
      <c r="H39" s="80"/>
      <c r="I39" s="47" t="e">
        <v>#DIV/0!</v>
      </c>
    </row>
    <row r="40" spans="1:9" ht="16.5" x14ac:dyDescent="0.35">
      <c r="A40" s="78" t="s">
        <v>62</v>
      </c>
      <c r="B40" s="46"/>
      <c r="C40" s="2"/>
      <c r="D40" s="81"/>
      <c r="E40" s="81"/>
      <c r="F40" s="79">
        <v>0</v>
      </c>
      <c r="G40" s="79">
        <v>0</v>
      </c>
      <c r="H40" s="80"/>
      <c r="I40" s="47" t="s">
        <v>69</v>
      </c>
    </row>
    <row r="41" spans="1:9" ht="16.5" x14ac:dyDescent="0.35">
      <c r="A41" s="78" t="s">
        <v>59</v>
      </c>
      <c r="B41" s="46"/>
      <c r="C41" s="2"/>
      <c r="D41" s="77"/>
      <c r="E41" s="77"/>
      <c r="F41" s="79">
        <v>1029350</v>
      </c>
      <c r="G41" s="79">
        <v>1029350</v>
      </c>
      <c r="H41" s="80"/>
      <c r="I41" s="47">
        <v>1</v>
      </c>
    </row>
    <row r="42" spans="1:9" ht="16.5" x14ac:dyDescent="0.35">
      <c r="A42" s="78" t="s">
        <v>60</v>
      </c>
      <c r="B42" s="37"/>
      <c r="C42" s="37"/>
      <c r="D42" s="33"/>
      <c r="E42" s="33"/>
      <c r="F42" s="79">
        <v>0</v>
      </c>
      <c r="G42" s="79">
        <v>0</v>
      </c>
      <c r="H42" s="80"/>
      <c r="I42" s="47" t="s">
        <v>69</v>
      </c>
    </row>
    <row r="43" spans="1:9" x14ac:dyDescent="0.2">
      <c r="A43" s="348" t="s">
        <v>58</v>
      </c>
      <c r="B43" s="349"/>
      <c r="C43" s="349"/>
      <c r="D43" s="349"/>
      <c r="E43" s="349"/>
      <c r="F43" s="349"/>
      <c r="G43" s="349"/>
      <c r="H43" s="349"/>
      <c r="I43" s="349"/>
    </row>
    <row r="44" spans="1:9" ht="20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</row>
    <row r="45" spans="1:9" ht="19.5" thickBot="1" x14ac:dyDescent="0.45">
      <c r="A45" s="34" t="s">
        <v>42</v>
      </c>
      <c r="B45" s="34" t="s">
        <v>16</v>
      </c>
      <c r="C45" s="36"/>
      <c r="D45" s="77"/>
      <c r="E45" s="77"/>
      <c r="F45" s="49"/>
      <c r="G45" s="50"/>
      <c r="H45" s="347" t="s">
        <v>29</v>
      </c>
      <c r="I45" s="366"/>
    </row>
    <row r="46" spans="1:9" ht="18.75" thickTop="1" x14ac:dyDescent="0.35">
      <c r="A46" s="82"/>
      <c r="B46" s="83"/>
      <c r="C46" s="84"/>
      <c r="D46" s="83"/>
      <c r="E46" s="104" t="s">
        <v>78</v>
      </c>
      <c r="F46" s="85" t="s">
        <v>17</v>
      </c>
      <c r="G46" s="85" t="s">
        <v>18</v>
      </c>
      <c r="H46" s="86" t="s">
        <v>19</v>
      </c>
      <c r="I46" s="87" t="s">
        <v>28</v>
      </c>
    </row>
    <row r="47" spans="1:9" x14ac:dyDescent="0.2">
      <c r="A47" s="88"/>
      <c r="B47" s="89"/>
      <c r="C47" s="89"/>
      <c r="D47" s="89"/>
      <c r="E47" s="105"/>
      <c r="F47" s="345"/>
      <c r="G47" s="90"/>
      <c r="H47" s="91">
        <v>43100</v>
      </c>
      <c r="I47" s="92">
        <v>43100</v>
      </c>
    </row>
    <row r="48" spans="1:9" x14ac:dyDescent="0.2">
      <c r="A48" s="88"/>
      <c r="B48" s="89"/>
      <c r="C48" s="89"/>
      <c r="D48" s="89"/>
      <c r="E48" s="105"/>
      <c r="F48" s="345"/>
      <c r="G48" s="93"/>
      <c r="H48" s="93"/>
      <c r="I48" s="94"/>
    </row>
    <row r="49" spans="1:9" ht="13.5" thickBot="1" x14ac:dyDescent="0.25">
      <c r="A49" s="95"/>
      <c r="B49" s="96"/>
      <c r="C49" s="96"/>
      <c r="D49" s="96"/>
      <c r="E49" s="106"/>
      <c r="F49" s="97"/>
      <c r="G49" s="97"/>
      <c r="H49" s="97"/>
      <c r="I49" s="98"/>
    </row>
    <row r="50" spans="1:9" ht="13.5" thickTop="1" x14ac:dyDescent="0.2">
      <c r="A50" s="51"/>
      <c r="B50" s="52"/>
      <c r="C50" s="52" t="s">
        <v>15</v>
      </c>
      <c r="D50" s="52"/>
      <c r="E50" s="107">
        <v>77900</v>
      </c>
      <c r="F50" s="102">
        <v>10000</v>
      </c>
      <c r="G50" s="53">
        <v>5000</v>
      </c>
      <c r="H50" s="248">
        <f>E50+F50-G50</f>
        <v>82900</v>
      </c>
      <c r="I50" s="187">
        <v>74300</v>
      </c>
    </row>
    <row r="51" spans="1:9" x14ac:dyDescent="0.2">
      <c r="A51" s="54"/>
      <c r="B51" s="55"/>
      <c r="C51" s="55" t="s">
        <v>20</v>
      </c>
      <c r="D51" s="55"/>
      <c r="E51" s="108">
        <v>49118.11</v>
      </c>
      <c r="F51" s="103">
        <v>310522</v>
      </c>
      <c r="G51" s="56">
        <v>241523</v>
      </c>
      <c r="H51" s="190">
        <f>E51+F51-G51</f>
        <v>118117.10999999999</v>
      </c>
      <c r="I51" s="57">
        <v>123665.11</v>
      </c>
    </row>
    <row r="52" spans="1:9" x14ac:dyDescent="0.2">
      <c r="A52" s="54"/>
      <c r="B52" s="55"/>
      <c r="C52" s="55" t="s">
        <v>63</v>
      </c>
      <c r="D52" s="55"/>
      <c r="E52" s="108">
        <v>813536.57</v>
      </c>
      <c r="F52" s="103">
        <v>1102759.78</v>
      </c>
      <c r="G52" s="56">
        <v>580000</v>
      </c>
      <c r="H52" s="190">
        <f>E52+F52-G52</f>
        <v>1336296.3500000001</v>
      </c>
      <c r="I52" s="57">
        <v>1114338.73</v>
      </c>
    </row>
    <row r="53" spans="1:9" x14ac:dyDescent="0.2">
      <c r="A53" s="54"/>
      <c r="B53" s="55"/>
      <c r="C53" s="171" t="s">
        <v>61</v>
      </c>
      <c r="D53" s="55"/>
      <c r="E53" s="108">
        <v>316733.09999999998</v>
      </c>
      <c r="F53" s="103">
        <v>1874888</v>
      </c>
      <c r="G53" s="56">
        <v>1533270</v>
      </c>
      <c r="H53" s="190">
        <f>E53+F53-G53</f>
        <v>658351.10000000009</v>
      </c>
      <c r="I53" s="57">
        <v>434167.75</v>
      </c>
    </row>
    <row r="54" spans="1:9" ht="18.75" thickBot="1" x14ac:dyDescent="0.4">
      <c r="A54" s="58" t="s">
        <v>11</v>
      </c>
      <c r="B54" s="99"/>
      <c r="C54" s="99"/>
      <c r="D54" s="99"/>
      <c r="E54" s="306">
        <f>SUM(E50:E53)</f>
        <v>1257287.7799999998</v>
      </c>
      <c r="F54" s="306">
        <f t="shared" ref="F54:I54" si="1">SUM(F50:F53)</f>
        <v>3298169.7800000003</v>
      </c>
      <c r="G54" s="100">
        <f t="shared" si="1"/>
        <v>2359793</v>
      </c>
      <c r="H54" s="100">
        <f t="shared" si="1"/>
        <v>2195664.56</v>
      </c>
      <c r="I54" s="101">
        <f t="shared" si="1"/>
        <v>1746471.5899999999</v>
      </c>
    </row>
    <row r="55" spans="1:9" ht="18.75" thickTop="1" x14ac:dyDescent="0.35">
      <c r="A55" s="59"/>
      <c r="B55" s="48"/>
      <c r="C55" s="48"/>
      <c r="D55" s="38"/>
      <c r="E55" s="38"/>
      <c r="F55" s="49"/>
      <c r="G55" s="271"/>
      <c r="H55" s="60"/>
      <c r="I55" s="60"/>
    </row>
    <row r="56" spans="1:9" ht="18" x14ac:dyDescent="0.35">
      <c r="A56" s="59"/>
      <c r="B56" s="48"/>
      <c r="C56" s="48"/>
      <c r="D56" s="38"/>
      <c r="E56" s="38"/>
      <c r="F56" s="49"/>
      <c r="G56" s="272"/>
      <c r="H56" s="61"/>
      <c r="I56" s="61"/>
    </row>
    <row r="57" spans="1:9" ht="1.5" customHeight="1" x14ac:dyDescent="0.35">
      <c r="A57" s="62"/>
      <c r="B57" s="63"/>
      <c r="C57" s="63"/>
      <c r="D57" s="64"/>
      <c r="E57" s="64"/>
      <c r="F57" s="61"/>
      <c r="G57" s="61" t="s">
        <v>159</v>
      </c>
      <c r="H57" s="61"/>
      <c r="I57" s="61"/>
    </row>
    <row r="58" spans="1:9" x14ac:dyDescent="0.2">
      <c r="A58" s="65"/>
      <c r="B58" s="65"/>
      <c r="C58" s="65"/>
      <c r="D58" s="65"/>
      <c r="E58" s="65"/>
      <c r="F58" s="65"/>
      <c r="G58" s="65"/>
      <c r="H58" s="65"/>
      <c r="I58" s="65"/>
    </row>
  </sheetData>
  <mergeCells count="19">
    <mergeCell ref="E7:I7"/>
    <mergeCell ref="A2:D2"/>
    <mergeCell ref="E2:I2"/>
    <mergeCell ref="E3:I3"/>
    <mergeCell ref="E4:I4"/>
    <mergeCell ref="E5:I5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5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24</vt:i4>
      </vt:variant>
    </vt:vector>
  </HeadingPairs>
  <TitlesOfParts>
    <vt:vector size="46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2018-05-29T09:02:33Z</cp:lastPrinted>
  <dcterms:created xsi:type="dcterms:W3CDTF">2008-01-24T08:46:29Z</dcterms:created>
  <dcterms:modified xsi:type="dcterms:W3CDTF">2018-05-30T12:16:04Z</dcterms:modified>
</cp:coreProperties>
</file>