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120" windowWidth="15480" windowHeight="11580"/>
  </bookViews>
  <sheets>
    <sheet name="Přehled úvěrů" sheetId="1" r:id="rId1"/>
  </sheets>
  <definedNames>
    <definedName name="_xlnm.Print_Area" localSheetId="0">'Přehled úvěrů'!$A$1:$D$117</definedName>
  </definedNames>
  <calcPr calcId="162913" refMode="R1C1"/>
</workbook>
</file>

<file path=xl/calcChain.xml><?xml version="1.0" encoding="utf-8"?>
<calcChain xmlns="http://schemas.openxmlformats.org/spreadsheetml/2006/main">
  <c r="B115" i="1" l="1"/>
  <c r="B114" i="1" l="1"/>
  <c r="B113" i="1"/>
  <c r="C113" i="1"/>
  <c r="C111" i="1"/>
  <c r="B112" i="1"/>
  <c r="B111" i="1"/>
  <c r="B110" i="1"/>
  <c r="D75" i="1"/>
  <c r="C115" i="1" l="1"/>
  <c r="D96" i="1"/>
  <c r="C97" i="1"/>
  <c r="B97" i="1"/>
  <c r="C89" i="1"/>
  <c r="B89" i="1"/>
  <c r="D87" i="1"/>
  <c r="D88" i="1" s="1"/>
  <c r="E89" i="1" l="1"/>
  <c r="E97" i="1"/>
  <c r="D89" i="1"/>
  <c r="D97" i="1"/>
  <c r="C76" i="1" l="1"/>
  <c r="B76" i="1"/>
  <c r="B52" i="1"/>
  <c r="B34" i="1"/>
  <c r="D76" i="1" l="1"/>
  <c r="B117" i="1"/>
  <c r="C50" i="1"/>
  <c r="C32" i="1"/>
  <c r="C114" i="1" s="1"/>
  <c r="E76" i="1"/>
  <c r="C109" i="1"/>
  <c r="C107" i="1"/>
  <c r="C106" i="1"/>
  <c r="C105" i="1"/>
  <c r="B104" i="1"/>
  <c r="B105" i="1"/>
  <c r="B106" i="1"/>
  <c r="B107" i="1"/>
  <c r="B109" i="1"/>
  <c r="C104" i="1"/>
  <c r="C103" i="1"/>
  <c r="B103" i="1"/>
  <c r="C102" i="1"/>
  <c r="B102" i="1"/>
  <c r="C64" i="1"/>
  <c r="C62" i="1"/>
  <c r="C110" i="1" s="1"/>
  <c r="B60" i="1"/>
  <c r="B68" i="1" s="1"/>
  <c r="D59" i="1"/>
  <c r="C48" i="1"/>
  <c r="C52" i="1" s="1"/>
  <c r="D52" i="1" s="1"/>
  <c r="D41" i="1"/>
  <c r="D42" i="1" s="1"/>
  <c r="D43" i="1" s="1"/>
  <c r="D44" i="1" s="1"/>
  <c r="D45" i="1" s="1"/>
  <c r="D46" i="1" s="1"/>
  <c r="D47" i="1" s="1"/>
  <c r="C30" i="1"/>
  <c r="C112" i="1" s="1"/>
  <c r="C26" i="1"/>
  <c r="C108" i="1" s="1"/>
  <c r="D21" i="1"/>
  <c r="D103" i="1" s="1"/>
  <c r="B14" i="1"/>
  <c r="C11" i="1"/>
  <c r="C14" i="1" s="1"/>
  <c r="D7" i="1"/>
  <c r="D8" i="1" s="1"/>
  <c r="D9" i="1" s="1"/>
  <c r="D10" i="1" s="1"/>
  <c r="E52" i="1" l="1"/>
  <c r="D22" i="1"/>
  <c r="D23" i="1" s="1"/>
  <c r="D48" i="1"/>
  <c r="D49" i="1" s="1"/>
  <c r="D50" i="1" s="1"/>
  <c r="D51" i="1" s="1"/>
  <c r="D60" i="1"/>
  <c r="D61" i="1" s="1"/>
  <c r="D62" i="1" s="1"/>
  <c r="D63" i="1" s="1"/>
  <c r="D64" i="1" s="1"/>
  <c r="D65" i="1" s="1"/>
  <c r="D66" i="1" s="1"/>
  <c r="D67" i="1" s="1"/>
  <c r="D11" i="1"/>
  <c r="D12" i="1" s="1"/>
  <c r="D13" i="1" s="1"/>
  <c r="D14" i="1"/>
  <c r="D102" i="1"/>
  <c r="B108" i="1"/>
  <c r="C34" i="1"/>
  <c r="C68" i="1"/>
  <c r="E68" i="1" s="1"/>
  <c r="D104" i="1"/>
  <c r="D105" i="1"/>
  <c r="D24" i="1"/>
  <c r="C117" i="1" l="1"/>
  <c r="D34" i="1"/>
  <c r="E34" i="1"/>
  <c r="D68" i="1"/>
  <c r="D117" i="1" s="1"/>
  <c r="D25" i="1"/>
  <c r="D106" i="1"/>
  <c r="E41" i="1" l="1"/>
  <c r="D107" i="1"/>
  <c r="D26" i="1"/>
  <c r="D108" i="1" l="1"/>
  <c r="D27" i="1"/>
  <c r="D28" i="1" l="1"/>
  <c r="D110" i="1" s="1"/>
  <c r="D109" i="1"/>
  <c r="D29" i="1" l="1"/>
  <c r="D111" i="1" s="1"/>
  <c r="D30" i="1" l="1"/>
  <c r="D112" i="1" s="1"/>
  <c r="D31" i="1" l="1"/>
  <c r="D113" i="1" s="1"/>
  <c r="D32" i="1" l="1"/>
  <c r="D114" i="1" s="1"/>
  <c r="D33" i="1" l="1"/>
  <c r="D115" i="1" s="1"/>
</calcChain>
</file>

<file path=xl/sharedStrings.xml><?xml version="1.0" encoding="utf-8"?>
<sst xmlns="http://schemas.openxmlformats.org/spreadsheetml/2006/main" count="79" uniqueCount="29">
  <si>
    <t>Rok</t>
  </si>
  <si>
    <t>čerpání</t>
  </si>
  <si>
    <t>splátky</t>
  </si>
  <si>
    <t>zůstatek ke splácení</t>
  </si>
  <si>
    <t>Rekapitulace</t>
  </si>
  <si>
    <t>ve výši</t>
  </si>
  <si>
    <t>1/ Smlouva o úvěrovém rámci</t>
  </si>
  <si>
    <t>uzavřená s Českou spořitelnou, a.s.</t>
  </si>
  <si>
    <t>2/ Smlouva o poskytnutí financí</t>
  </si>
  <si>
    <t>800 000 000,- Kč</t>
  </si>
  <si>
    <t>uzavřená s Evropskou investiční bankou</t>
  </si>
  <si>
    <t>uzavřená s Komerční bankou, a.s.</t>
  </si>
  <si>
    <t>v Kč</t>
  </si>
  <si>
    <t>Schváleno usnesením Zastupitelstva Olomouckého kraje UZ/3/18/2005 z 18.2.2005</t>
  </si>
  <si>
    <t>Schváleno usnesením Zastupitelstva Olomouckého kraje UZ/7/5/2005 z 12.12.2005</t>
  </si>
  <si>
    <t>Schváleno usnesením Zastupitelstva Olomouckého kraje UZ/18/4/2007 z 22.6.2007</t>
  </si>
  <si>
    <t>Stav k 31.12.2012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</si>
  <si>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</si>
  <si>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</si>
  <si>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</si>
  <si>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</si>
  <si>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Celkem</t>
  </si>
  <si>
    <t>5/ Smlouva o revolvingovém úvěru</t>
  </si>
  <si>
    <t>Schváleno usnesením Zastupitelstva Olomouckého kraje UZ/4/62/2017 ze dne 24.4.2017</t>
  </si>
  <si>
    <t>uzavřená s PPF bankou, a.s.</t>
  </si>
  <si>
    <t>Schváleno usnesením Zastupitelstva Olomouckého kraje UZ/7/18/2017 ze dne 23.11.2017</t>
  </si>
  <si>
    <t>6/ Smlouva o poskytování bankovních produktů</t>
  </si>
  <si>
    <t>Stav k 31. 12.  2018</t>
  </si>
  <si>
    <t>4. Přehled úvěrů a půjček Olomouckého kraje 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</si>
</sst>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4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13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showGridLines="0" tabSelected="1" view="pageBreakPreview" zoomScaleNormal="100" zoomScaleSheetLayoutView="100" workbookViewId="0">
      <selection activeCell="E29" sqref="E29"/>
    </sheetView>
  </sheetViews>
  <sheetFormatPr defaultRowHeight="12.75" x14ac:dyDescent="0.2"/>
  <cols>
    <col min="1" max="1" width="29.140625" style="9" customWidth="1"/>
    <col min="2" max="4" width="23.7109375" style="9" customWidth="1"/>
    <col min="5" max="5" width="33.5703125" style="9" customWidth="1"/>
    <col min="6" max="6" width="22.28515625" style="6" customWidth="1"/>
    <col min="7" max="7" width="16" style="7" customWidth="1"/>
    <col min="8" max="8" width="16" style="8" customWidth="1"/>
    <col min="9" max="9" width="6.140625" style="7" customWidth="1"/>
    <col min="10" max="10" width="11.28515625" style="7" customWidth="1"/>
    <col min="11" max="16384" width="9.140625" style="7"/>
  </cols>
  <sheetData>
    <row r="1" spans="1:5" ht="21" customHeight="1" x14ac:dyDescent="0.3">
      <c r="A1" s="53" t="s">
        <v>28</v>
      </c>
      <c r="B1" s="5"/>
      <c r="C1" s="5"/>
      <c r="D1" s="5"/>
      <c r="E1" s="5"/>
    </row>
    <row r="2" spans="1:5" ht="9" hidden="1" customHeight="1" thickBot="1" x14ac:dyDescent="0.25"/>
    <row r="3" spans="1:5" ht="15.75" hidden="1" x14ac:dyDescent="0.25">
      <c r="A3" s="2" t="s">
        <v>6</v>
      </c>
      <c r="C3" s="10" t="s">
        <v>5</v>
      </c>
      <c r="D3" s="4" t="s">
        <v>9</v>
      </c>
    </row>
    <row r="4" spans="1:5" ht="15" hidden="1" x14ac:dyDescent="0.2">
      <c r="A4" s="11" t="s">
        <v>7</v>
      </c>
      <c r="B4" s="12"/>
    </row>
    <row r="5" spans="1:5" ht="14.25" hidden="1" customHeight="1" thickBot="1" x14ac:dyDescent="0.25">
      <c r="A5" s="1" t="s">
        <v>13</v>
      </c>
      <c r="D5" s="13" t="s">
        <v>12</v>
      </c>
    </row>
    <row r="6" spans="1:5" ht="16.5" hidden="1" thickTop="1" thickBot="1" x14ac:dyDescent="0.25">
      <c r="A6" s="14" t="s">
        <v>0</v>
      </c>
      <c r="B6" s="15" t="s">
        <v>1</v>
      </c>
      <c r="C6" s="16" t="s">
        <v>2</v>
      </c>
      <c r="D6" s="17" t="s">
        <v>3</v>
      </c>
    </row>
    <row r="7" spans="1:5" ht="14.25" hidden="1" x14ac:dyDescent="0.2">
      <c r="A7" s="18">
        <v>2005</v>
      </c>
      <c r="B7" s="19">
        <v>33779920.649999999</v>
      </c>
      <c r="C7" s="20">
        <v>0</v>
      </c>
      <c r="D7" s="21">
        <f>B7-C7</f>
        <v>33779920.649999999</v>
      </c>
    </row>
    <row r="8" spans="1:5" ht="14.25" hidden="1" x14ac:dyDescent="0.2">
      <c r="A8" s="18">
        <v>2006</v>
      </c>
      <c r="B8" s="19">
        <v>121038838.23999999</v>
      </c>
      <c r="C8" s="20">
        <v>27471722.960000001</v>
      </c>
      <c r="D8" s="21">
        <f t="shared" ref="D8:D13" si="0">D7+B8-C8</f>
        <v>127347035.92999998</v>
      </c>
    </row>
    <row r="9" spans="1:5" ht="14.25" hidden="1" x14ac:dyDescent="0.2">
      <c r="A9" s="18">
        <v>2007</v>
      </c>
      <c r="B9" s="19">
        <v>84502009.170000002</v>
      </c>
      <c r="C9" s="20">
        <v>82736242.349999994</v>
      </c>
      <c r="D9" s="21">
        <f t="shared" si="0"/>
        <v>129112802.74999997</v>
      </c>
    </row>
    <row r="10" spans="1:5" ht="14.25" hidden="1" x14ac:dyDescent="0.2">
      <c r="A10" s="18">
        <v>2008</v>
      </c>
      <c r="B10" s="33">
        <v>35102092.039999999</v>
      </c>
      <c r="C10" s="20">
        <v>84051181.689999998</v>
      </c>
      <c r="D10" s="21">
        <f t="shared" si="0"/>
        <v>80163713.099999964</v>
      </c>
    </row>
    <row r="11" spans="1:5" ht="14.25" hidden="1" x14ac:dyDescent="0.2">
      <c r="A11" s="18">
        <v>2009</v>
      </c>
      <c r="B11" s="20">
        <v>0</v>
      </c>
      <c r="C11" s="20">
        <f>43943373.84+6678623.92</f>
        <v>50621997.760000005</v>
      </c>
      <c r="D11" s="21">
        <f t="shared" si="0"/>
        <v>29541715.339999959</v>
      </c>
    </row>
    <row r="12" spans="1:5" ht="14.25" hidden="1" x14ac:dyDescent="0.2">
      <c r="A12" s="18">
        <v>2010</v>
      </c>
      <c r="B12" s="20">
        <v>0</v>
      </c>
      <c r="C12" s="20">
        <v>26181532.59</v>
      </c>
      <c r="D12" s="21">
        <f t="shared" si="0"/>
        <v>3360182.749999959</v>
      </c>
    </row>
    <row r="13" spans="1:5" ht="15" hidden="1" thickBot="1" x14ac:dyDescent="0.25">
      <c r="A13" s="22">
        <v>2011</v>
      </c>
      <c r="B13" s="23">
        <v>0</v>
      </c>
      <c r="C13" s="24">
        <v>3360182.75</v>
      </c>
      <c r="D13" s="25">
        <f t="shared" si="0"/>
        <v>-4.0978193283081055E-8</v>
      </c>
    </row>
    <row r="14" spans="1:5" ht="15.75" hidden="1" thickBot="1" x14ac:dyDescent="0.3">
      <c r="A14" s="26" t="s">
        <v>16</v>
      </c>
      <c r="B14" s="27">
        <f>SUM(B7:B13)</f>
        <v>274422860.10000002</v>
      </c>
      <c r="C14" s="28">
        <f>SUM(C7:C13)</f>
        <v>274422860.09999996</v>
      </c>
      <c r="D14" s="29">
        <f>B14-C14</f>
        <v>0</v>
      </c>
    </row>
    <row r="15" spans="1:5" ht="13.5" hidden="1" thickTop="1" x14ac:dyDescent="0.2">
      <c r="A15" s="61"/>
      <c r="B15" s="61"/>
      <c r="C15" s="61"/>
      <c r="D15" s="61"/>
    </row>
    <row r="17" spans="1:5" ht="15.75" x14ac:dyDescent="0.25">
      <c r="A17" s="2" t="s">
        <v>17</v>
      </c>
      <c r="C17" s="10" t="s">
        <v>5</v>
      </c>
      <c r="D17" s="4">
        <v>900000000</v>
      </c>
    </row>
    <row r="18" spans="1:5" ht="15" x14ac:dyDescent="0.2">
      <c r="A18" s="11" t="s">
        <v>10</v>
      </c>
      <c r="B18" s="12"/>
    </row>
    <row r="19" spans="1:5" ht="13.5" thickBot="1" x14ac:dyDescent="0.25">
      <c r="A19" s="1" t="s">
        <v>14</v>
      </c>
      <c r="D19" s="13" t="s">
        <v>12</v>
      </c>
    </row>
    <row r="20" spans="1:5" ht="16.5" thickTop="1" thickBot="1" x14ac:dyDescent="0.25">
      <c r="A20" s="14" t="s">
        <v>0</v>
      </c>
      <c r="B20" s="15" t="s">
        <v>1</v>
      </c>
      <c r="C20" s="16" t="s">
        <v>2</v>
      </c>
      <c r="D20" s="17" t="s">
        <v>3</v>
      </c>
    </row>
    <row r="21" spans="1:5" ht="15" thickTop="1" x14ac:dyDescent="0.2">
      <c r="A21" s="18">
        <v>2006</v>
      </c>
      <c r="B21" s="19">
        <v>289000000</v>
      </c>
      <c r="C21" s="20">
        <v>0</v>
      </c>
      <c r="D21" s="21">
        <f>+B21-C21</f>
        <v>289000000</v>
      </c>
    </row>
    <row r="22" spans="1:5" ht="14.25" x14ac:dyDescent="0.2">
      <c r="A22" s="18">
        <v>2007</v>
      </c>
      <c r="B22" s="19">
        <v>379500000</v>
      </c>
      <c r="C22" s="20">
        <v>0</v>
      </c>
      <c r="D22" s="21">
        <f t="shared" ref="D22:D27" si="1">D21+B22-C22</f>
        <v>668500000</v>
      </c>
    </row>
    <row r="23" spans="1:5" ht="14.25" x14ac:dyDescent="0.2">
      <c r="A23" s="18">
        <v>2008</v>
      </c>
      <c r="B23" s="33">
        <v>231500000</v>
      </c>
      <c r="C23" s="20">
        <v>14097560.98</v>
      </c>
      <c r="D23" s="21">
        <f t="shared" si="1"/>
        <v>885902439.01999998</v>
      </c>
    </row>
    <row r="24" spans="1:5" ht="14.25" x14ac:dyDescent="0.2">
      <c r="A24" s="18">
        <v>2009</v>
      </c>
      <c r="B24" s="20">
        <v>0</v>
      </c>
      <c r="C24" s="20">
        <v>14097560.98</v>
      </c>
      <c r="D24" s="21">
        <f t="shared" si="1"/>
        <v>871804878.03999996</v>
      </c>
      <c r="E24" s="32"/>
    </row>
    <row r="25" spans="1:5" ht="14.25" x14ac:dyDescent="0.2">
      <c r="A25" s="18">
        <v>2010</v>
      </c>
      <c r="B25" s="33">
        <v>0</v>
      </c>
      <c r="C25" s="20">
        <v>14097560.98</v>
      </c>
      <c r="D25" s="21">
        <f t="shared" si="1"/>
        <v>857707317.05999994</v>
      </c>
      <c r="E25" s="32"/>
    </row>
    <row r="26" spans="1:5" ht="14.25" x14ac:dyDescent="0.2">
      <c r="A26" s="18">
        <v>2011</v>
      </c>
      <c r="B26" s="20">
        <v>0</v>
      </c>
      <c r="C26" s="20">
        <f>32609756.1</f>
        <v>32609756.100000001</v>
      </c>
      <c r="D26" s="21">
        <f t="shared" si="1"/>
        <v>825097560.95999992</v>
      </c>
      <c r="E26" s="32"/>
    </row>
    <row r="27" spans="1:5" ht="14.25" x14ac:dyDescent="0.2">
      <c r="A27" s="18">
        <v>2012</v>
      </c>
      <c r="B27" s="20">
        <v>0</v>
      </c>
      <c r="C27" s="20">
        <v>43633565.619999997</v>
      </c>
      <c r="D27" s="21">
        <f t="shared" si="1"/>
        <v>781463995.33999991</v>
      </c>
      <c r="E27" s="32"/>
    </row>
    <row r="28" spans="1:5" ht="14.25" x14ac:dyDescent="0.2">
      <c r="A28" s="18">
        <v>2013</v>
      </c>
      <c r="B28" s="20">
        <v>0</v>
      </c>
      <c r="C28" s="20">
        <v>43633565.619999997</v>
      </c>
      <c r="D28" s="21">
        <f t="shared" ref="D28:D33" si="2">D27+B28-C28</f>
        <v>737830429.71999991</v>
      </c>
      <c r="E28" s="32"/>
    </row>
    <row r="29" spans="1:5" ht="14.25" x14ac:dyDescent="0.2">
      <c r="A29" s="18">
        <v>2014</v>
      </c>
      <c r="B29" s="20">
        <v>0</v>
      </c>
      <c r="C29" s="20">
        <v>43633565.619999997</v>
      </c>
      <c r="D29" s="21">
        <f t="shared" si="2"/>
        <v>694196864.0999999</v>
      </c>
      <c r="E29" s="32"/>
    </row>
    <row r="30" spans="1:5" ht="14.25" x14ac:dyDescent="0.2">
      <c r="A30" s="18">
        <v>2015</v>
      </c>
      <c r="B30" s="20">
        <v>0</v>
      </c>
      <c r="C30" s="20">
        <f>21816782.81*2</f>
        <v>43633565.619999997</v>
      </c>
      <c r="D30" s="21">
        <f t="shared" si="2"/>
        <v>650563298.4799999</v>
      </c>
      <c r="E30" s="32"/>
    </row>
    <row r="31" spans="1:5" ht="14.25" x14ac:dyDescent="0.2">
      <c r="A31" s="18">
        <v>2016</v>
      </c>
      <c r="B31" s="20">
        <v>0</v>
      </c>
      <c r="C31" s="20">
        <v>43633565.619999997</v>
      </c>
      <c r="D31" s="21">
        <f t="shared" si="2"/>
        <v>606929732.8599999</v>
      </c>
      <c r="E31" s="32"/>
    </row>
    <row r="32" spans="1:5" ht="14.25" x14ac:dyDescent="0.2">
      <c r="A32" s="18">
        <v>2017</v>
      </c>
      <c r="B32" s="20">
        <v>0</v>
      </c>
      <c r="C32" s="20">
        <f>C31</f>
        <v>43633565.619999997</v>
      </c>
      <c r="D32" s="21">
        <f t="shared" si="2"/>
        <v>563296167.23999989</v>
      </c>
      <c r="E32" s="32"/>
    </row>
    <row r="33" spans="1:5" ht="15" thickBot="1" x14ac:dyDescent="0.25">
      <c r="A33" s="22">
        <v>2018</v>
      </c>
      <c r="B33" s="23">
        <v>0</v>
      </c>
      <c r="C33" s="24">
        <v>43633565.619999997</v>
      </c>
      <c r="D33" s="25">
        <f t="shared" si="2"/>
        <v>519662601.61999989</v>
      </c>
      <c r="E33" s="32"/>
    </row>
    <row r="34" spans="1:5" ht="16.5" thickTop="1" thickBot="1" x14ac:dyDescent="0.3">
      <c r="A34" s="26" t="s">
        <v>27</v>
      </c>
      <c r="B34" s="27">
        <f>SUM(B21:B33)</f>
        <v>900000000</v>
      </c>
      <c r="C34" s="28">
        <f>SUM(C21:C33)</f>
        <v>380337398.38</v>
      </c>
      <c r="D34" s="29">
        <f>B34-C34</f>
        <v>519662601.62</v>
      </c>
      <c r="E34" s="32">
        <f>B34-C34</f>
        <v>519662601.62</v>
      </c>
    </row>
    <row r="35" spans="1:5" ht="13.5" thickTop="1" x14ac:dyDescent="0.2">
      <c r="A35" s="61"/>
      <c r="B35" s="61"/>
      <c r="C35" s="61"/>
      <c r="D35" s="61"/>
    </row>
    <row r="36" spans="1:5" x14ac:dyDescent="0.2">
      <c r="A36" s="3"/>
      <c r="B36" s="3"/>
      <c r="C36" s="3"/>
      <c r="D36" s="3"/>
    </row>
    <row r="37" spans="1:5" ht="15.75" x14ac:dyDescent="0.25">
      <c r="A37" s="2" t="s">
        <v>8</v>
      </c>
      <c r="C37" s="10" t="s">
        <v>5</v>
      </c>
      <c r="D37" s="49">
        <v>3000000000</v>
      </c>
    </row>
    <row r="38" spans="1:5" ht="15" x14ac:dyDescent="0.2">
      <c r="A38" s="11" t="s">
        <v>10</v>
      </c>
      <c r="B38" s="12"/>
    </row>
    <row r="39" spans="1:5" ht="13.5" thickBot="1" x14ac:dyDescent="0.25">
      <c r="A39" s="1" t="s">
        <v>15</v>
      </c>
      <c r="D39" s="13" t="s">
        <v>12</v>
      </c>
    </row>
    <row r="40" spans="1:5" ht="16.5" thickTop="1" thickBot="1" x14ac:dyDescent="0.25">
      <c r="A40" s="14" t="s">
        <v>0</v>
      </c>
      <c r="B40" s="15" t="s">
        <v>1</v>
      </c>
      <c r="C40" s="16" t="s">
        <v>2</v>
      </c>
      <c r="D40" s="17" t="s">
        <v>3</v>
      </c>
    </row>
    <row r="41" spans="1:5" ht="15" thickTop="1" x14ac:dyDescent="0.2">
      <c r="A41" s="18">
        <v>2008</v>
      </c>
      <c r="B41" s="34">
        <v>450000000</v>
      </c>
      <c r="C41" s="34">
        <v>0</v>
      </c>
      <c r="D41" s="21">
        <f>+B41-C41</f>
        <v>450000000</v>
      </c>
      <c r="E41" s="32">
        <f>D34+D52</f>
        <v>2883948316.1199999</v>
      </c>
    </row>
    <row r="42" spans="1:5" ht="14.25" x14ac:dyDescent="0.2">
      <c r="A42" s="18">
        <v>2009</v>
      </c>
      <c r="B42" s="33">
        <v>750000000</v>
      </c>
      <c r="C42" s="20">
        <v>0</v>
      </c>
      <c r="D42" s="21">
        <f t="shared" ref="D42:D51" si="3">D41+B42-C42</f>
        <v>1200000000</v>
      </c>
    </row>
    <row r="43" spans="1:5" ht="14.25" x14ac:dyDescent="0.2">
      <c r="A43" s="18">
        <v>2010</v>
      </c>
      <c r="B43" s="20">
        <v>200000000</v>
      </c>
      <c r="C43" s="20">
        <v>0</v>
      </c>
      <c r="D43" s="21">
        <f t="shared" si="3"/>
        <v>1400000000</v>
      </c>
    </row>
    <row r="44" spans="1:5" ht="14.25" x14ac:dyDescent="0.2">
      <c r="A44" s="18">
        <v>2011</v>
      </c>
      <c r="B44" s="20">
        <v>500000000</v>
      </c>
      <c r="C44" s="20">
        <v>0</v>
      </c>
      <c r="D44" s="21">
        <f t="shared" si="3"/>
        <v>1900000000</v>
      </c>
    </row>
    <row r="45" spans="1:5" ht="14.25" x14ac:dyDescent="0.2">
      <c r="A45" s="18">
        <v>2012</v>
      </c>
      <c r="B45" s="20">
        <v>500000000</v>
      </c>
      <c r="C45" s="20">
        <v>21428571.420000002</v>
      </c>
      <c r="D45" s="21">
        <f t="shared" si="3"/>
        <v>2378571428.5799999</v>
      </c>
      <c r="E45" s="45"/>
    </row>
    <row r="46" spans="1:5" ht="14.25" x14ac:dyDescent="0.2">
      <c r="A46" s="18">
        <v>2013</v>
      </c>
      <c r="B46" s="20">
        <v>600000000</v>
      </c>
      <c r="C46" s="20">
        <v>57142857.119999997</v>
      </c>
      <c r="D46" s="21">
        <f t="shared" si="3"/>
        <v>2921428571.46</v>
      </c>
      <c r="E46" s="45"/>
    </row>
    <row r="47" spans="1:5" ht="14.25" x14ac:dyDescent="0.2">
      <c r="A47" s="18">
        <v>2014</v>
      </c>
      <c r="B47" s="20">
        <v>0</v>
      </c>
      <c r="C47" s="20">
        <v>66666666.640000001</v>
      </c>
      <c r="D47" s="21">
        <f t="shared" si="3"/>
        <v>2854761904.8200002</v>
      </c>
      <c r="E47" s="45"/>
    </row>
    <row r="48" spans="1:5" ht="14.25" x14ac:dyDescent="0.2">
      <c r="A48" s="18">
        <v>2015</v>
      </c>
      <c r="B48" s="20">
        <v>0</v>
      </c>
      <c r="C48" s="20">
        <f>45238095.22*2</f>
        <v>90476190.439999998</v>
      </c>
      <c r="D48" s="21">
        <f t="shared" si="3"/>
        <v>2764285714.3800001</v>
      </c>
      <c r="E48" s="45"/>
    </row>
    <row r="49" spans="1:5" ht="14.25" x14ac:dyDescent="0.2">
      <c r="A49" s="18">
        <v>2016</v>
      </c>
      <c r="B49" s="33">
        <v>0</v>
      </c>
      <c r="C49" s="20">
        <v>114285714.23999999</v>
      </c>
      <c r="D49" s="21">
        <f t="shared" si="3"/>
        <v>2650000000.1400003</v>
      </c>
      <c r="E49" s="45"/>
    </row>
    <row r="50" spans="1:5" ht="14.25" x14ac:dyDescent="0.2">
      <c r="A50" s="18">
        <v>2017</v>
      </c>
      <c r="B50" s="33">
        <v>0</v>
      </c>
      <c r="C50" s="20">
        <f>71428571.41*2</f>
        <v>142857142.81999999</v>
      </c>
      <c r="D50" s="21">
        <f t="shared" si="3"/>
        <v>2507142857.3200002</v>
      </c>
      <c r="E50" s="58"/>
    </row>
    <row r="51" spans="1:5" ht="15" thickBot="1" x14ac:dyDescent="0.25">
      <c r="A51" s="22">
        <v>2018</v>
      </c>
      <c r="B51" s="23">
        <v>0</v>
      </c>
      <c r="C51" s="24">
        <v>142857142.81999999</v>
      </c>
      <c r="D51" s="25">
        <f t="shared" si="3"/>
        <v>2364285714.5</v>
      </c>
      <c r="E51" s="45"/>
    </row>
    <row r="52" spans="1:5" ht="16.5" thickTop="1" thickBot="1" x14ac:dyDescent="0.3">
      <c r="A52" s="26" t="s">
        <v>27</v>
      </c>
      <c r="B52" s="27">
        <f>SUM(B41:B51)</f>
        <v>3000000000</v>
      </c>
      <c r="C52" s="28">
        <f>SUM(C41:C51)</f>
        <v>635714285.5</v>
      </c>
      <c r="D52" s="29">
        <f>B52-C52</f>
        <v>2364285714.5</v>
      </c>
      <c r="E52" s="58">
        <f>B52-C52</f>
        <v>2364285714.5</v>
      </c>
    </row>
    <row r="53" spans="1:5" ht="15.75" thickTop="1" x14ac:dyDescent="0.25">
      <c r="A53" s="51"/>
      <c r="B53" s="52"/>
      <c r="C53" s="52"/>
      <c r="D53" s="52"/>
      <c r="E53" s="60"/>
    </row>
    <row r="54" spans="1:5" ht="15" x14ac:dyDescent="0.25">
      <c r="A54" s="51"/>
      <c r="B54" s="52"/>
      <c r="C54" s="52"/>
      <c r="D54" s="52"/>
      <c r="E54" s="60"/>
    </row>
    <row r="55" spans="1:5" ht="15.75" x14ac:dyDescent="0.25">
      <c r="A55" s="2" t="s">
        <v>18</v>
      </c>
      <c r="C55" s="10" t="s">
        <v>5</v>
      </c>
      <c r="D55" s="4">
        <v>700000000</v>
      </c>
    </row>
    <row r="56" spans="1:5" ht="15" x14ac:dyDescent="0.2">
      <c r="A56" s="11" t="s">
        <v>11</v>
      </c>
      <c r="B56" s="12"/>
    </row>
    <row r="57" spans="1:5" ht="13.5" thickBot="1" x14ac:dyDescent="0.25">
      <c r="A57" s="1" t="s">
        <v>20</v>
      </c>
      <c r="D57" s="13" t="s">
        <v>12</v>
      </c>
    </row>
    <row r="58" spans="1:5" ht="16.5" thickTop="1" thickBot="1" x14ac:dyDescent="0.25">
      <c r="A58" s="14" t="s">
        <v>0</v>
      </c>
      <c r="B58" s="15" t="s">
        <v>1</v>
      </c>
      <c r="C58" s="16" t="s">
        <v>2</v>
      </c>
      <c r="D58" s="17" t="s">
        <v>3</v>
      </c>
    </row>
    <row r="59" spans="1:5" ht="15" thickTop="1" x14ac:dyDescent="0.2">
      <c r="A59" s="18">
        <v>2010</v>
      </c>
      <c r="B59" s="33">
        <v>186840000</v>
      </c>
      <c r="C59" s="20">
        <v>0</v>
      </c>
      <c r="D59" s="21">
        <f>+B59-C59</f>
        <v>186840000</v>
      </c>
    </row>
    <row r="60" spans="1:5" ht="14.25" x14ac:dyDescent="0.2">
      <c r="A60" s="18">
        <v>2011</v>
      </c>
      <c r="B60" s="20">
        <f>181854000+87556935.78</f>
        <v>269410935.77999997</v>
      </c>
      <c r="C60" s="20">
        <v>0</v>
      </c>
      <c r="D60" s="21">
        <f t="shared" ref="D60:D67" si="4">D59+B60-C60</f>
        <v>456250935.77999997</v>
      </c>
    </row>
    <row r="61" spans="1:5" ht="14.25" x14ac:dyDescent="0.2">
      <c r="A61" s="18">
        <v>2012</v>
      </c>
      <c r="B61" s="20">
        <v>238381000</v>
      </c>
      <c r="C61" s="20">
        <v>0</v>
      </c>
      <c r="D61" s="21">
        <f t="shared" si="4"/>
        <v>694631935.77999997</v>
      </c>
    </row>
    <row r="62" spans="1:5" ht="14.25" x14ac:dyDescent="0.2">
      <c r="A62" s="18">
        <v>2013</v>
      </c>
      <c r="B62" s="20">
        <v>5368064.22</v>
      </c>
      <c r="C62" s="20">
        <f>11111112+11111112+5555556+5555556</f>
        <v>33333336</v>
      </c>
      <c r="D62" s="21">
        <f t="shared" si="4"/>
        <v>666666664</v>
      </c>
    </row>
    <row r="63" spans="1:5" ht="14.25" x14ac:dyDescent="0.2">
      <c r="A63" s="18">
        <v>2014</v>
      </c>
      <c r="B63" s="20">
        <v>0</v>
      </c>
      <c r="C63" s="20">
        <v>66666672</v>
      </c>
      <c r="D63" s="21">
        <f t="shared" si="4"/>
        <v>599999992</v>
      </c>
    </row>
    <row r="64" spans="1:5" ht="14.25" x14ac:dyDescent="0.2">
      <c r="A64" s="18">
        <v>2015</v>
      </c>
      <c r="B64" s="20">
        <v>0</v>
      </c>
      <c r="C64" s="20">
        <f>(33333336/6)*12</f>
        <v>66666672</v>
      </c>
      <c r="D64" s="21">
        <f t="shared" si="4"/>
        <v>533333320</v>
      </c>
    </row>
    <row r="65" spans="1:6" ht="14.25" x14ac:dyDescent="0.2">
      <c r="A65" s="18">
        <v>2016</v>
      </c>
      <c r="B65" s="20">
        <v>0</v>
      </c>
      <c r="C65" s="20">
        <v>61111116</v>
      </c>
      <c r="D65" s="21">
        <f t="shared" si="4"/>
        <v>472222204</v>
      </c>
    </row>
    <row r="66" spans="1:6" ht="14.25" x14ac:dyDescent="0.2">
      <c r="A66" s="18">
        <v>2017</v>
      </c>
      <c r="B66" s="33">
        <v>0</v>
      </c>
      <c r="C66" s="20">
        <v>72222228</v>
      </c>
      <c r="D66" s="21">
        <f t="shared" si="4"/>
        <v>399999976</v>
      </c>
    </row>
    <row r="67" spans="1:6" ht="15" thickBot="1" x14ac:dyDescent="0.25">
      <c r="A67" s="22">
        <v>2018</v>
      </c>
      <c r="B67" s="23">
        <v>0</v>
      </c>
      <c r="C67" s="24">
        <v>66666672</v>
      </c>
      <c r="D67" s="25">
        <f t="shared" si="4"/>
        <v>333333304</v>
      </c>
    </row>
    <row r="68" spans="1:6" ht="16.5" thickTop="1" thickBot="1" x14ac:dyDescent="0.3">
      <c r="A68" s="26" t="s">
        <v>27</v>
      </c>
      <c r="B68" s="27">
        <f>SUM(B59:B67)</f>
        <v>700000000</v>
      </c>
      <c r="C68" s="28">
        <f>SUM(C59:C67)</f>
        <v>366666696</v>
      </c>
      <c r="D68" s="29">
        <f>B68-C68</f>
        <v>333333304</v>
      </c>
      <c r="E68" s="59">
        <f>B68-C68</f>
        <v>333333304</v>
      </c>
      <c r="F68" s="8"/>
    </row>
    <row r="69" spans="1:6" ht="15.75" thickTop="1" x14ac:dyDescent="0.25">
      <c r="A69" s="51"/>
      <c r="B69" s="52"/>
      <c r="C69" s="52"/>
      <c r="D69" s="52"/>
      <c r="E69" s="59"/>
      <c r="F69" s="8"/>
    </row>
    <row r="70" spans="1:6" ht="15" x14ac:dyDescent="0.25">
      <c r="A70" s="51"/>
      <c r="B70" s="52"/>
      <c r="C70" s="52"/>
      <c r="D70" s="52"/>
      <c r="E70" s="59"/>
      <c r="F70" s="8"/>
    </row>
    <row r="71" spans="1:6" ht="15.75" x14ac:dyDescent="0.25">
      <c r="A71" s="2" t="s">
        <v>19</v>
      </c>
      <c r="C71" s="10" t="s">
        <v>5</v>
      </c>
      <c r="D71" s="4">
        <v>100000000</v>
      </c>
      <c r="E71" s="59"/>
      <c r="F71" s="8"/>
    </row>
    <row r="72" spans="1:6" ht="15" x14ac:dyDescent="0.2">
      <c r="A72" s="11" t="s">
        <v>11</v>
      </c>
      <c r="B72" s="12"/>
      <c r="E72" s="59"/>
      <c r="F72" s="8"/>
    </row>
    <row r="73" spans="1:6" ht="13.5" thickBot="1" x14ac:dyDescent="0.25">
      <c r="A73" s="1" t="s">
        <v>23</v>
      </c>
      <c r="D73" s="13" t="s">
        <v>12</v>
      </c>
      <c r="E73" s="59"/>
      <c r="F73" s="8"/>
    </row>
    <row r="74" spans="1:6" ht="16.5" thickTop="1" thickBot="1" x14ac:dyDescent="0.25">
      <c r="A74" s="14" t="s">
        <v>0</v>
      </c>
      <c r="B74" s="15" t="s">
        <v>1</v>
      </c>
      <c r="C74" s="57" t="s">
        <v>2</v>
      </c>
      <c r="D74" s="17" t="s">
        <v>3</v>
      </c>
      <c r="E74" s="59"/>
      <c r="F74" s="8"/>
    </row>
    <row r="75" spans="1:6" ht="15.75" thickTop="1" thickBot="1" x14ac:dyDescent="0.25">
      <c r="A75" s="22">
        <v>2018</v>
      </c>
      <c r="B75" s="24">
        <v>62252008.049999997</v>
      </c>
      <c r="C75" s="24">
        <v>0</v>
      </c>
      <c r="D75" s="25">
        <f>B75-C75</f>
        <v>62252008.049999997</v>
      </c>
      <c r="E75" s="59"/>
      <c r="F75" s="8"/>
    </row>
    <row r="76" spans="1:6" ht="16.5" thickTop="1" thickBot="1" x14ac:dyDescent="0.3">
      <c r="A76" s="26" t="s">
        <v>27</v>
      </c>
      <c r="B76" s="28">
        <f>SUM(B75:B75)</f>
        <v>62252008.049999997</v>
      </c>
      <c r="C76" s="28">
        <f>SUM(C75:C75)</f>
        <v>0</v>
      </c>
      <c r="D76" s="29">
        <f>B76-C76</f>
        <v>62252008.049999997</v>
      </c>
      <c r="E76" s="59">
        <f>B76-C76</f>
        <v>62252008.049999997</v>
      </c>
      <c r="F76" s="8"/>
    </row>
    <row r="77" spans="1:6" ht="15.75" thickTop="1" x14ac:dyDescent="0.25">
      <c r="A77" s="51"/>
      <c r="B77" s="52"/>
      <c r="C77" s="52"/>
      <c r="D77" s="52"/>
      <c r="E77" s="59"/>
      <c r="F77" s="8"/>
    </row>
    <row r="78" spans="1:6" ht="15" x14ac:dyDescent="0.25">
      <c r="A78" s="51"/>
      <c r="B78" s="52"/>
      <c r="C78" s="52"/>
      <c r="D78" s="52"/>
      <c r="E78" s="59"/>
      <c r="F78" s="8"/>
    </row>
    <row r="79" spans="1:6" ht="15.75" x14ac:dyDescent="0.25">
      <c r="A79" s="2" t="s">
        <v>22</v>
      </c>
      <c r="C79" s="10" t="s">
        <v>5</v>
      </c>
      <c r="D79" s="4">
        <v>600000000</v>
      </c>
      <c r="E79" s="59"/>
      <c r="F79" s="8"/>
    </row>
    <row r="80" spans="1:6" ht="15" x14ac:dyDescent="0.2">
      <c r="A80" s="11" t="s">
        <v>11</v>
      </c>
      <c r="B80" s="12"/>
      <c r="E80" s="59"/>
      <c r="F80" s="8"/>
    </row>
    <row r="81" spans="1:6" ht="13.5" thickBot="1" x14ac:dyDescent="0.25">
      <c r="A81" s="1" t="s">
        <v>23</v>
      </c>
      <c r="D81" s="13" t="s">
        <v>12</v>
      </c>
      <c r="E81" s="59"/>
      <c r="F81" s="8"/>
    </row>
    <row r="82" spans="1:6" ht="16.5" thickTop="1" thickBot="1" x14ac:dyDescent="0.25">
      <c r="A82" s="14" t="s">
        <v>0</v>
      </c>
      <c r="B82" s="15" t="s">
        <v>1</v>
      </c>
      <c r="C82" s="57" t="s">
        <v>2</v>
      </c>
      <c r="D82" s="17" t="s">
        <v>3</v>
      </c>
      <c r="E82" s="59"/>
      <c r="F82" s="8"/>
    </row>
    <row r="83" spans="1:6" ht="15" hidden="1" thickTop="1" x14ac:dyDescent="0.2">
      <c r="A83" s="18">
        <v>2013</v>
      </c>
      <c r="B83" s="20"/>
      <c r="C83" s="20"/>
      <c r="D83" s="21"/>
      <c r="E83" s="59"/>
      <c r="F83" s="8"/>
    </row>
    <row r="84" spans="1:6" ht="14.25" hidden="1" x14ac:dyDescent="0.2">
      <c r="A84" s="18">
        <v>2014</v>
      </c>
      <c r="B84" s="20"/>
      <c r="C84" s="20"/>
      <c r="D84" s="21"/>
      <c r="E84" s="59"/>
      <c r="F84" s="8"/>
    </row>
    <row r="85" spans="1:6" ht="14.25" hidden="1" x14ac:dyDescent="0.2">
      <c r="A85" s="18">
        <v>2015</v>
      </c>
      <c r="B85" s="20"/>
      <c r="C85" s="20"/>
      <c r="D85" s="21"/>
      <c r="E85" s="59"/>
      <c r="F85" s="8"/>
    </row>
    <row r="86" spans="1:6" ht="14.25" hidden="1" x14ac:dyDescent="0.2">
      <c r="A86" s="18">
        <v>2016</v>
      </c>
      <c r="B86" s="20"/>
      <c r="C86" s="20"/>
      <c r="D86" s="21"/>
      <c r="E86" s="59"/>
      <c r="F86" s="8"/>
    </row>
    <row r="87" spans="1:6" ht="15" thickTop="1" x14ac:dyDescent="0.2">
      <c r="A87" s="18">
        <v>2017</v>
      </c>
      <c r="B87" s="20">
        <v>183833282.94</v>
      </c>
      <c r="C87" s="20">
        <v>0</v>
      </c>
      <c r="D87" s="21">
        <f>B87+C87-D86</f>
        <v>183833282.94</v>
      </c>
      <c r="E87" s="59"/>
      <c r="F87" s="8"/>
    </row>
    <row r="88" spans="1:6" ht="15" thickBot="1" x14ac:dyDescent="0.25">
      <c r="A88" s="22">
        <v>2018</v>
      </c>
      <c r="B88" s="24">
        <v>714176805.38</v>
      </c>
      <c r="C88" s="24">
        <v>628763537.48000002</v>
      </c>
      <c r="D88" s="25">
        <f>D87+B88-C88</f>
        <v>269246550.83999991</v>
      </c>
      <c r="E88" s="59"/>
      <c r="F88" s="8"/>
    </row>
    <row r="89" spans="1:6" ht="16.5" thickTop="1" thickBot="1" x14ac:dyDescent="0.3">
      <c r="A89" s="26" t="s">
        <v>27</v>
      </c>
      <c r="B89" s="28">
        <f>SUM(B83:B88)</f>
        <v>898010088.31999993</v>
      </c>
      <c r="C89" s="28">
        <f>SUM(C83:C88)</f>
        <v>628763537.48000002</v>
      </c>
      <c r="D89" s="29">
        <f>B89-C89</f>
        <v>269246550.83999991</v>
      </c>
      <c r="E89" s="59">
        <f>B89-C89</f>
        <v>269246550.83999991</v>
      </c>
      <c r="F89" s="8"/>
    </row>
    <row r="90" spans="1:6" ht="15.75" thickTop="1" x14ac:dyDescent="0.25">
      <c r="A90" s="51"/>
      <c r="B90" s="52"/>
      <c r="C90" s="52"/>
      <c r="D90" s="52"/>
      <c r="E90" s="59"/>
      <c r="F90" s="8"/>
    </row>
    <row r="91" spans="1:6" ht="15" x14ac:dyDescent="0.25">
      <c r="A91" s="51"/>
      <c r="B91" s="52"/>
      <c r="C91" s="52"/>
      <c r="D91" s="52"/>
      <c r="E91" s="59"/>
      <c r="F91" s="8"/>
    </row>
    <row r="92" spans="1:6" ht="15.75" x14ac:dyDescent="0.25">
      <c r="A92" s="2" t="s">
        <v>26</v>
      </c>
      <c r="C92" s="10" t="s">
        <v>5</v>
      </c>
      <c r="D92" s="4">
        <v>200000000</v>
      </c>
      <c r="E92" s="59"/>
      <c r="F92" s="8"/>
    </row>
    <row r="93" spans="1:6" ht="15" x14ac:dyDescent="0.2">
      <c r="A93" s="11" t="s">
        <v>24</v>
      </c>
      <c r="B93" s="12"/>
      <c r="E93" s="59"/>
      <c r="F93" s="8"/>
    </row>
    <row r="94" spans="1:6" ht="13.5" thickBot="1" x14ac:dyDescent="0.25">
      <c r="A94" s="1" t="s">
        <v>25</v>
      </c>
      <c r="D94" s="13" t="s">
        <v>12</v>
      </c>
      <c r="E94" s="59"/>
      <c r="F94" s="8"/>
    </row>
    <row r="95" spans="1:6" ht="16.5" thickTop="1" thickBot="1" x14ac:dyDescent="0.25">
      <c r="A95" s="14" t="s">
        <v>0</v>
      </c>
      <c r="B95" s="15" t="s">
        <v>1</v>
      </c>
      <c r="C95" s="57" t="s">
        <v>2</v>
      </c>
      <c r="D95" s="17" t="s">
        <v>3</v>
      </c>
      <c r="E95" s="59"/>
      <c r="F95" s="8"/>
    </row>
    <row r="96" spans="1:6" ht="15.75" thickTop="1" thickBot="1" x14ac:dyDescent="0.25">
      <c r="A96" s="22">
        <v>2018</v>
      </c>
      <c r="B96" s="24">
        <v>200000000</v>
      </c>
      <c r="C96" s="24">
        <v>50000000</v>
      </c>
      <c r="D96" s="25">
        <f>+B96-C96</f>
        <v>150000000</v>
      </c>
      <c r="E96" s="59"/>
      <c r="F96" s="8"/>
    </row>
    <row r="97" spans="1:8" ht="16.5" thickTop="1" thickBot="1" x14ac:dyDescent="0.3">
      <c r="A97" s="26" t="s">
        <v>27</v>
      </c>
      <c r="B97" s="28">
        <f>SUM(B96:B96)</f>
        <v>200000000</v>
      </c>
      <c r="C97" s="28">
        <f>SUM(C96:C96)</f>
        <v>50000000</v>
      </c>
      <c r="D97" s="29">
        <f>B97-C97</f>
        <v>150000000</v>
      </c>
      <c r="E97" s="59">
        <f>B97-C97</f>
        <v>150000000</v>
      </c>
      <c r="F97" s="8"/>
    </row>
    <row r="98" spans="1:8" ht="15.75" thickTop="1" x14ac:dyDescent="0.25">
      <c r="A98" s="54"/>
      <c r="B98" s="52"/>
      <c r="C98" s="52"/>
      <c r="D98" s="52"/>
      <c r="E98" s="48"/>
      <c r="F98" s="8"/>
    </row>
    <row r="99" spans="1:8" x14ac:dyDescent="0.2">
      <c r="B99" s="50"/>
      <c r="E99" s="47"/>
      <c r="F99" s="8"/>
    </row>
    <row r="100" spans="1:8" ht="18.75" thickBot="1" x14ac:dyDescent="0.3">
      <c r="A100" s="36" t="s">
        <v>4</v>
      </c>
      <c r="B100" s="37"/>
      <c r="C100" s="37"/>
      <c r="D100" s="35" t="s">
        <v>12</v>
      </c>
      <c r="F100" s="46"/>
    </row>
    <row r="101" spans="1:8" ht="16.5" thickTop="1" thickBot="1" x14ac:dyDescent="0.25">
      <c r="A101" s="14" t="s">
        <v>0</v>
      </c>
      <c r="B101" s="15" t="s">
        <v>1</v>
      </c>
      <c r="C101" s="16" t="s">
        <v>2</v>
      </c>
      <c r="D101" s="17" t="s">
        <v>3</v>
      </c>
    </row>
    <row r="102" spans="1:8" s="43" customFormat="1" ht="17.25" hidden="1" thickTop="1" x14ac:dyDescent="0.25">
      <c r="A102" s="39">
        <v>2005</v>
      </c>
      <c r="B102" s="40">
        <f>SUM(B7)</f>
        <v>33779920.649999999</v>
      </c>
      <c r="C102" s="40">
        <f>SUM(C7)</f>
        <v>0</v>
      </c>
      <c r="D102" s="40">
        <f>SUM(D7)</f>
        <v>33779920.649999999</v>
      </c>
      <c r="E102" s="41"/>
      <c r="F102" s="42"/>
      <c r="H102" s="44"/>
    </row>
    <row r="103" spans="1:8" s="43" customFormat="1" ht="17.25" thickTop="1" x14ac:dyDescent="0.25">
      <c r="A103" s="39">
        <v>2006</v>
      </c>
      <c r="B103" s="40">
        <f t="shared" ref="B103:D104" si="5">SUM(B21)</f>
        <v>289000000</v>
      </c>
      <c r="C103" s="40">
        <f t="shared" si="5"/>
        <v>0</v>
      </c>
      <c r="D103" s="40">
        <f t="shared" si="5"/>
        <v>289000000</v>
      </c>
      <c r="E103" s="55"/>
      <c r="F103" s="42"/>
      <c r="H103" s="44"/>
    </row>
    <row r="104" spans="1:8" s="43" customFormat="1" ht="16.5" x14ac:dyDescent="0.25">
      <c r="A104" s="39">
        <v>2007</v>
      </c>
      <c r="B104" s="40">
        <f t="shared" si="5"/>
        <v>379500000</v>
      </c>
      <c r="C104" s="40">
        <f t="shared" si="5"/>
        <v>0</v>
      </c>
      <c r="D104" s="40">
        <f t="shared" si="5"/>
        <v>668500000</v>
      </c>
      <c r="E104" s="55"/>
      <c r="F104" s="42"/>
      <c r="H104" s="44"/>
    </row>
    <row r="105" spans="1:8" s="43" customFormat="1" ht="16.5" x14ac:dyDescent="0.25">
      <c r="A105" s="39">
        <v>2008</v>
      </c>
      <c r="B105" s="40">
        <f>SUM(B23,B41)</f>
        <v>681500000</v>
      </c>
      <c r="C105" s="40">
        <f>SUM(C23,C41)</f>
        <v>14097560.98</v>
      </c>
      <c r="D105" s="40">
        <f>SUM(D23,D41)</f>
        <v>1335902439.02</v>
      </c>
      <c r="E105" s="55"/>
      <c r="F105" s="42"/>
      <c r="H105" s="44"/>
    </row>
    <row r="106" spans="1:8" s="43" customFormat="1" ht="16.5" x14ac:dyDescent="0.25">
      <c r="A106" s="39">
        <v>2009</v>
      </c>
      <c r="B106" s="40">
        <f>SUM(B42,B24)</f>
        <v>750000000</v>
      </c>
      <c r="C106" s="40">
        <f>SUM(C42,C24)</f>
        <v>14097560.98</v>
      </c>
      <c r="D106" s="40">
        <f>SUM(D42,D24)</f>
        <v>2071804878.04</v>
      </c>
      <c r="E106" s="55"/>
      <c r="F106" s="42"/>
      <c r="H106" s="44"/>
    </row>
    <row r="107" spans="1:8" s="43" customFormat="1" ht="16.5" x14ac:dyDescent="0.25">
      <c r="A107" s="39">
        <v>2010</v>
      </c>
      <c r="B107" s="40">
        <f t="shared" ref="B107:D108" si="6">SUM(B43,B25,B59)</f>
        <v>386840000</v>
      </c>
      <c r="C107" s="40">
        <f t="shared" si="6"/>
        <v>14097560.98</v>
      </c>
      <c r="D107" s="40">
        <f t="shared" si="6"/>
        <v>2444547317.0599999</v>
      </c>
      <c r="E107" s="55"/>
      <c r="F107" s="42"/>
      <c r="H107" s="44"/>
    </row>
    <row r="108" spans="1:8" s="43" customFormat="1" ht="16.5" x14ac:dyDescent="0.25">
      <c r="A108" s="39">
        <v>2011</v>
      </c>
      <c r="B108" s="40">
        <f t="shared" si="6"/>
        <v>769410935.77999997</v>
      </c>
      <c r="C108" s="40">
        <f t="shared" si="6"/>
        <v>32609756.100000001</v>
      </c>
      <c r="D108" s="40">
        <f t="shared" si="6"/>
        <v>3181348496.7399998</v>
      </c>
      <c r="E108" s="55"/>
      <c r="F108" s="42"/>
      <c r="H108" s="44"/>
    </row>
    <row r="109" spans="1:8" s="43" customFormat="1" ht="16.5" x14ac:dyDescent="0.25">
      <c r="A109" s="39">
        <v>2012</v>
      </c>
      <c r="B109" s="40">
        <f t="shared" ref="B109:D113" si="7">SUM(B27,B45,B61)</f>
        <v>738381000</v>
      </c>
      <c r="C109" s="40">
        <f t="shared" si="7"/>
        <v>65062137.039999999</v>
      </c>
      <c r="D109" s="40">
        <f t="shared" si="7"/>
        <v>3854667359.6999998</v>
      </c>
      <c r="E109" s="55"/>
      <c r="F109" s="42"/>
      <c r="H109" s="44"/>
    </row>
    <row r="110" spans="1:8" s="43" customFormat="1" ht="16.5" x14ac:dyDescent="0.25">
      <c r="A110" s="39">
        <v>2013</v>
      </c>
      <c r="B110" s="40">
        <f t="shared" si="7"/>
        <v>605368064.22000003</v>
      </c>
      <c r="C110" s="40">
        <f t="shared" si="7"/>
        <v>134109758.73999999</v>
      </c>
      <c r="D110" s="40">
        <f t="shared" si="7"/>
        <v>4325925665.1800003</v>
      </c>
      <c r="E110" s="55"/>
      <c r="F110" s="42"/>
      <c r="H110" s="44"/>
    </row>
    <row r="111" spans="1:8" s="43" customFormat="1" ht="16.5" x14ac:dyDescent="0.25">
      <c r="A111" s="39">
        <v>2014</v>
      </c>
      <c r="B111" s="40">
        <f t="shared" si="7"/>
        <v>0</v>
      </c>
      <c r="C111" s="40">
        <f t="shared" si="7"/>
        <v>176966904.25999999</v>
      </c>
      <c r="D111" s="40">
        <f t="shared" si="7"/>
        <v>4148958760.9200001</v>
      </c>
      <c r="E111" s="55"/>
      <c r="F111" s="42"/>
      <c r="H111" s="44"/>
    </row>
    <row r="112" spans="1:8" s="43" customFormat="1" ht="16.5" x14ac:dyDescent="0.25">
      <c r="A112" s="39">
        <v>2015</v>
      </c>
      <c r="B112" s="40">
        <f t="shared" si="7"/>
        <v>0</v>
      </c>
      <c r="C112" s="40">
        <f t="shared" si="7"/>
        <v>200776428.06</v>
      </c>
      <c r="D112" s="40">
        <f t="shared" si="7"/>
        <v>3948182332.8600001</v>
      </c>
      <c r="E112" s="55"/>
      <c r="F112" s="42"/>
      <c r="H112" s="44"/>
    </row>
    <row r="113" spans="1:8" s="43" customFormat="1" ht="16.5" x14ac:dyDescent="0.25">
      <c r="A113" s="39">
        <v>2016</v>
      </c>
      <c r="B113" s="40">
        <f t="shared" si="7"/>
        <v>0</v>
      </c>
      <c r="C113" s="40">
        <f t="shared" si="7"/>
        <v>219030395.85999998</v>
      </c>
      <c r="D113" s="40">
        <f t="shared" si="7"/>
        <v>3729151937</v>
      </c>
      <c r="E113" s="55"/>
      <c r="F113" s="42"/>
      <c r="H113" s="44"/>
    </row>
    <row r="114" spans="1:8" s="43" customFormat="1" ht="16.5" x14ac:dyDescent="0.25">
      <c r="A114" s="39">
        <v>2017</v>
      </c>
      <c r="B114" s="40">
        <f>SUM(B32,B50,B66,B87)</f>
        <v>183833282.94</v>
      </c>
      <c r="C114" s="40">
        <f>SUM(C32,C50,C66,C87)</f>
        <v>258712936.44</v>
      </c>
      <c r="D114" s="40">
        <f>SUM(D32,D50,D66,D87)</f>
        <v>3654272283.5</v>
      </c>
      <c r="E114" s="55"/>
      <c r="F114" s="42"/>
      <c r="H114" s="44"/>
    </row>
    <row r="115" spans="1:8" s="43" customFormat="1" ht="17.25" thickBot="1" x14ac:dyDescent="0.3">
      <c r="A115" s="39">
        <v>2018</v>
      </c>
      <c r="B115" s="40">
        <f>SUM(B33,B51,B67,B75,B88,B96)</f>
        <v>976428813.42999995</v>
      </c>
      <c r="C115" s="40">
        <f>SUM(C33,C51,C67,C75,C88,C96)</f>
        <v>931920917.92000008</v>
      </c>
      <c r="D115" s="40">
        <f>SUM(D33,D51,D67,D75,D88,D96)</f>
        <v>3698780179.0100002</v>
      </c>
      <c r="E115" s="55"/>
      <c r="F115" s="42"/>
      <c r="H115" s="44"/>
    </row>
    <row r="116" spans="1:8" ht="17.25" customHeight="1" thickTop="1" x14ac:dyDescent="0.25">
      <c r="A116" s="56"/>
      <c r="B116" s="38"/>
      <c r="C116" s="38"/>
      <c r="D116" s="38"/>
      <c r="E116" s="55"/>
    </row>
    <row r="117" spans="1:8" ht="18.75" thickBot="1" x14ac:dyDescent="0.3">
      <c r="A117" s="30" t="s">
        <v>21</v>
      </c>
      <c r="B117" s="31">
        <f>B34+B52+B68+B76+B89+B97</f>
        <v>5760262096.3699999</v>
      </c>
      <c r="C117" s="31">
        <f>C34+C52+C68+C76+C89+C97</f>
        <v>2061481917.3600001</v>
      </c>
      <c r="D117" s="31">
        <f>D34+D52+D68+D76+D89+D97</f>
        <v>3698780179.0100002</v>
      </c>
      <c r="E117" s="55"/>
    </row>
    <row r="118" spans="1:8" ht="13.5" thickTop="1" x14ac:dyDescent="0.2"/>
    <row r="119" spans="1:8" x14ac:dyDescent="0.2">
      <c r="B119" s="32"/>
      <c r="C119" s="32"/>
    </row>
    <row r="120" spans="1:8" x14ac:dyDescent="0.2">
      <c r="C120" s="32"/>
    </row>
    <row r="121" spans="1:8" x14ac:dyDescent="0.2">
      <c r="B121" s="50"/>
    </row>
  </sheetData>
  <mergeCells count="2">
    <mergeCell ref="A15:D15"/>
    <mergeCell ref="A35:D35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76" firstPageNumber="40" orientation="portrait" useFirstPageNumber="1" r:id="rId1"/>
  <headerFooter scaleWithDoc="0" alignWithMargins="0">
    <oddFooter>&amp;L&amp;"Arial,Kurzíva"Zastupitelstvo Olomouckého kraje 24. 6. 2019
6. - Rozpočet Olomouckého kraje 2018 - závěrečný účet
Příloha č. 4 - Přehledy úvěrů a půjček Olomouckého kraje&amp;R&amp;"Arial,Kurzíva"Strana &amp;P (Celkem 241)</oddFooter>
  </headerFooter>
  <rowBreaks count="1" manualBreakCount="1">
    <brk id="7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2019-05-28T07:26:18Z</cp:lastPrinted>
  <dcterms:created xsi:type="dcterms:W3CDTF">2007-04-30T12:48:03Z</dcterms:created>
  <dcterms:modified xsi:type="dcterms:W3CDTF">2019-06-04T05:54:52Z</dcterms:modified>
</cp:coreProperties>
</file>