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2990" tabRatio="861" activeTab="21"/>
  </bookViews>
  <sheets>
    <sheet name="Rekapitulace dle oblasti" sheetId="26" r:id="rId1"/>
    <sheet name="1022" sheetId="25" r:id="rId2"/>
    <sheet name="1024" sheetId="27" r:id="rId3"/>
    <sheet name="1040" sheetId="41" r:id="rId4"/>
    <sheet name="1041" sheetId="42" r:id="rId5"/>
    <sheet name="1111" sheetId="43" r:id="rId6"/>
    <sheet name="1112" sheetId="44" r:id="rId7"/>
    <sheet name="1135" sheetId="45" r:id="rId8"/>
    <sheet name="1136" sheetId="46" r:id="rId9"/>
    <sheet name="1137" sheetId="47" r:id="rId10"/>
    <sheet name="1138" sheetId="48" r:id="rId11"/>
    <sheet name="1140" sheetId="49" r:id="rId12"/>
    <sheet name="1153" sheetId="50" r:id="rId13"/>
    <sheet name="1154" sheetId="51" r:id="rId14"/>
    <sheet name="1163" sheetId="52" r:id="rId15"/>
    <sheet name="1174" sheetId="53" r:id="rId16"/>
    <sheet name="1222" sheetId="54" r:id="rId17"/>
    <sheet name="1223" sheetId="55" r:id="rId18"/>
    <sheet name="1311" sheetId="56" r:id="rId19"/>
    <sheet name="1312" sheetId="57" r:id="rId20"/>
    <sheet name="1313" sheetId="58" r:id="rId21"/>
    <sheet name="1354" sheetId="59" r:id="rId22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0">'Rekapitulace dle oblasti'!$A$64608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0">#REF!</definedName>
    <definedName name="názvy.tisku">#REF!</definedName>
    <definedName name="_xlnm.Print_Area" localSheetId="1">'1022'!$A$1:$I$54</definedName>
    <definedName name="_xlnm.Print_Area" localSheetId="2">'1024'!$A$1:$I$54</definedName>
    <definedName name="_xlnm.Print_Area" localSheetId="3">'1040'!$A$1:$I$54</definedName>
    <definedName name="_xlnm.Print_Area" localSheetId="4">'1041'!$A$1:$I$54</definedName>
    <definedName name="_xlnm.Print_Area" localSheetId="5">'1111'!$A$1:$I$54</definedName>
    <definedName name="_xlnm.Print_Area" localSheetId="6">'1112'!$A$1:$I$54</definedName>
    <definedName name="_xlnm.Print_Area" localSheetId="7">'1135'!$A$1:$I$54</definedName>
    <definedName name="_xlnm.Print_Area" localSheetId="8">'1136'!$A$1:$I$54</definedName>
    <definedName name="_xlnm.Print_Area" localSheetId="9">'1137'!$A$1:$I$54</definedName>
    <definedName name="_xlnm.Print_Area" localSheetId="10">'1138'!$A$1:$I$54</definedName>
    <definedName name="_xlnm.Print_Area" localSheetId="11">'1140'!$A$1:$I$54</definedName>
    <definedName name="_xlnm.Print_Area" localSheetId="12">'1153'!$A$1:$I$54</definedName>
    <definedName name="_xlnm.Print_Area" localSheetId="13">'1154'!$A$1:$I$54</definedName>
    <definedName name="_xlnm.Print_Area" localSheetId="14">'1163'!$A$1:$I$54</definedName>
    <definedName name="_xlnm.Print_Area" localSheetId="15">'1174'!$A$1:$I$54</definedName>
    <definedName name="_xlnm.Print_Area" localSheetId="16">'1222'!$A$1:$I$54</definedName>
    <definedName name="_xlnm.Print_Area" localSheetId="17">'1223'!$A$1:$I$54</definedName>
    <definedName name="_xlnm.Print_Area" localSheetId="18">'1311'!$A$1:$I$54</definedName>
    <definedName name="_xlnm.Print_Area" localSheetId="19">'1312'!$A$1:$I$54</definedName>
    <definedName name="_xlnm.Print_Area" localSheetId="20">'1313'!$A$1:$I$54</definedName>
    <definedName name="_xlnm.Print_Area" localSheetId="21">'1354'!$A$1:$I$54</definedName>
    <definedName name="_xlnm.Print_Area" localSheetId="0">'Rekapitulace dle oblasti'!$A$1:$N$46</definedName>
  </definedNames>
  <calcPr calcId="162913"/>
</workbook>
</file>

<file path=xl/calcChain.xml><?xml version="1.0" encoding="utf-8"?>
<calcChain xmlns="http://schemas.openxmlformats.org/spreadsheetml/2006/main">
  <c r="G31" i="59" l="1"/>
  <c r="G31" i="56"/>
  <c r="G31" i="52"/>
  <c r="G31" i="51"/>
  <c r="G31" i="49"/>
  <c r="G31" i="48"/>
  <c r="G31" i="47"/>
  <c r="G31" i="45"/>
  <c r="G31" i="43"/>
  <c r="G31" i="27"/>
  <c r="N33" i="26" l="1"/>
  <c r="H53" i="59" l="1"/>
  <c r="H52" i="59"/>
  <c r="H51" i="59"/>
  <c r="I54" i="59"/>
  <c r="G54" i="59"/>
  <c r="H50" i="59"/>
  <c r="E54" i="59"/>
  <c r="I42" i="59"/>
  <c r="I41" i="59"/>
  <c r="I40" i="59"/>
  <c r="I39" i="59"/>
  <c r="I38" i="59"/>
  <c r="I37" i="59"/>
  <c r="G29" i="59"/>
  <c r="G26" i="59"/>
  <c r="G32" i="59" s="1"/>
  <c r="H21" i="59"/>
  <c r="H25" i="59" s="1"/>
  <c r="H20" i="59"/>
  <c r="G20" i="59"/>
  <c r="G21" i="59" s="1"/>
  <c r="G25" i="59" s="1"/>
  <c r="I20" i="59"/>
  <c r="I21" i="59" s="1"/>
  <c r="I25" i="59" s="1"/>
  <c r="H54" i="59" l="1"/>
  <c r="F54" i="59"/>
  <c r="H53" i="58" l="1"/>
  <c r="H52" i="58"/>
  <c r="H51" i="58"/>
  <c r="I54" i="58"/>
  <c r="G54" i="58"/>
  <c r="F54" i="58"/>
  <c r="E54" i="58"/>
  <c r="I42" i="58"/>
  <c r="I41" i="58"/>
  <c r="I40" i="58"/>
  <c r="I39" i="58"/>
  <c r="I38" i="58"/>
  <c r="I37" i="58"/>
  <c r="G29" i="58"/>
  <c r="G26" i="58"/>
  <c r="G32" i="58" s="1"/>
  <c r="G20" i="58"/>
  <c r="G21" i="58" s="1"/>
  <c r="G25" i="58" s="1"/>
  <c r="H20" i="58"/>
  <c r="H21" i="58" s="1"/>
  <c r="H25" i="58" s="1"/>
  <c r="I20" i="58"/>
  <c r="I21" i="58" s="1"/>
  <c r="I25" i="58" s="1"/>
  <c r="H50" i="58" l="1"/>
  <c r="H54" i="58" s="1"/>
  <c r="H53" i="57" l="1"/>
  <c r="H52" i="57"/>
  <c r="H51" i="57"/>
  <c r="I54" i="57"/>
  <c r="G54" i="57"/>
  <c r="F54" i="57"/>
  <c r="E54" i="57"/>
  <c r="I42" i="57"/>
  <c r="I41" i="57"/>
  <c r="I40" i="57"/>
  <c r="I39" i="57"/>
  <c r="I38" i="57"/>
  <c r="I37" i="57"/>
  <c r="G29" i="57"/>
  <c r="G26" i="57"/>
  <c r="G32" i="57" s="1"/>
  <c r="H21" i="57"/>
  <c r="H25" i="57" s="1"/>
  <c r="H20" i="57"/>
  <c r="G20" i="57"/>
  <c r="G21" i="57" s="1"/>
  <c r="G25" i="57" s="1"/>
  <c r="I20" i="57"/>
  <c r="I21" i="57" s="1"/>
  <c r="I25" i="57" s="1"/>
  <c r="H50" i="57" l="1"/>
  <c r="H54" i="57" s="1"/>
  <c r="H53" i="56" l="1"/>
  <c r="H52" i="56"/>
  <c r="H51" i="56"/>
  <c r="I54" i="56"/>
  <c r="G54" i="56"/>
  <c r="H50" i="56"/>
  <c r="H54" i="56" s="1"/>
  <c r="E54" i="56"/>
  <c r="I42" i="56"/>
  <c r="I41" i="56"/>
  <c r="I40" i="56"/>
  <c r="I39" i="56"/>
  <c r="I38" i="56"/>
  <c r="I37" i="56"/>
  <c r="G29" i="56"/>
  <c r="G26" i="56"/>
  <c r="G32" i="56" s="1"/>
  <c r="G20" i="56"/>
  <c r="G21" i="56" s="1"/>
  <c r="G25" i="56" s="1"/>
  <c r="I20" i="56"/>
  <c r="I21" i="56" s="1"/>
  <c r="I25" i="56" s="1"/>
  <c r="H20" i="56"/>
  <c r="H21" i="56" s="1"/>
  <c r="H25" i="56" s="1"/>
  <c r="F54" i="56" l="1"/>
  <c r="H52" i="55" l="1"/>
  <c r="I54" i="55"/>
  <c r="G54" i="55"/>
  <c r="F54" i="55"/>
  <c r="I42" i="55"/>
  <c r="I40" i="55"/>
  <c r="I39" i="55"/>
  <c r="I38" i="55"/>
  <c r="I37" i="55"/>
  <c r="G29" i="55"/>
  <c r="G26" i="55"/>
  <c r="G32" i="55" s="1"/>
  <c r="G20" i="55"/>
  <c r="G21" i="55" s="1"/>
  <c r="G25" i="55" s="1"/>
  <c r="I20" i="55" l="1"/>
  <c r="I21" i="55" s="1"/>
  <c r="I25" i="55" s="1"/>
  <c r="H53" i="55"/>
  <c r="H20" i="55"/>
  <c r="H21" i="55" s="1"/>
  <c r="H25" i="55" s="1"/>
  <c r="I41" i="55"/>
  <c r="E54" i="55"/>
  <c r="H51" i="55"/>
  <c r="H50" i="55"/>
  <c r="H54" i="55" s="1"/>
  <c r="H53" i="54" l="1"/>
  <c r="H52" i="54"/>
  <c r="H51" i="54"/>
  <c r="I54" i="54"/>
  <c r="H50" i="54"/>
  <c r="G54" i="54"/>
  <c r="F54" i="54"/>
  <c r="E54" i="54"/>
  <c r="I42" i="54"/>
  <c r="I41" i="54"/>
  <c r="I40" i="54"/>
  <c r="I39" i="54"/>
  <c r="I38" i="54"/>
  <c r="I37" i="54"/>
  <c r="G29" i="54"/>
  <c r="G26" i="54"/>
  <c r="G32" i="54" s="1"/>
  <c r="I20" i="54"/>
  <c r="I21" i="54" s="1"/>
  <c r="I25" i="54" s="1"/>
  <c r="H20" i="54"/>
  <c r="H21" i="54" s="1"/>
  <c r="H25" i="54" s="1"/>
  <c r="G20" i="54"/>
  <c r="G21" i="54" s="1"/>
  <c r="G25" i="54" l="1"/>
  <c r="H54" i="54"/>
  <c r="H53" i="53" l="1"/>
  <c r="H52" i="53"/>
  <c r="H51" i="53"/>
  <c r="I54" i="53"/>
  <c r="G54" i="53"/>
  <c r="H50" i="53"/>
  <c r="E54" i="53"/>
  <c r="I42" i="53"/>
  <c r="I41" i="53"/>
  <c r="I40" i="53"/>
  <c r="I39" i="53"/>
  <c r="I38" i="53"/>
  <c r="I37" i="53"/>
  <c r="G29" i="53"/>
  <c r="G26" i="53"/>
  <c r="G32" i="53" s="1"/>
  <c r="G20" i="53"/>
  <c r="G21" i="53" s="1"/>
  <c r="G25" i="53" s="1"/>
  <c r="I20" i="53"/>
  <c r="I21" i="53" s="1"/>
  <c r="I25" i="53" s="1"/>
  <c r="H20" i="53"/>
  <c r="H21" i="53" s="1"/>
  <c r="H25" i="53" s="1"/>
  <c r="H54" i="53" l="1"/>
  <c r="F54" i="53"/>
  <c r="H53" i="52" l="1"/>
  <c r="H52" i="52"/>
  <c r="H51" i="52"/>
  <c r="I54" i="52"/>
  <c r="G54" i="52"/>
  <c r="F54" i="52"/>
  <c r="E54" i="52"/>
  <c r="I42" i="52"/>
  <c r="I41" i="52"/>
  <c r="I40" i="52"/>
  <c r="I39" i="52"/>
  <c r="I38" i="52"/>
  <c r="I37" i="52"/>
  <c r="G29" i="52"/>
  <c r="G26" i="52"/>
  <c r="G32" i="52" s="1"/>
  <c r="I20" i="52"/>
  <c r="I21" i="52" s="1"/>
  <c r="I25" i="52" s="1"/>
  <c r="H20" i="52"/>
  <c r="H21" i="52" s="1"/>
  <c r="H25" i="52" s="1"/>
  <c r="G20" i="52"/>
  <c r="G21" i="52" s="1"/>
  <c r="G25" i="52" l="1"/>
  <c r="H50" i="52"/>
  <c r="H54" i="52" s="1"/>
  <c r="H53" i="51" l="1"/>
  <c r="H52" i="51"/>
  <c r="H51" i="51"/>
  <c r="I54" i="51"/>
  <c r="G54" i="51"/>
  <c r="F54" i="51"/>
  <c r="E54" i="51"/>
  <c r="I42" i="51"/>
  <c r="I41" i="51"/>
  <c r="I40" i="51"/>
  <c r="I39" i="51"/>
  <c r="I38" i="51"/>
  <c r="I37" i="51"/>
  <c r="G29" i="51"/>
  <c r="G26" i="51"/>
  <c r="G32" i="51" s="1"/>
  <c r="G20" i="51"/>
  <c r="G21" i="51" s="1"/>
  <c r="G25" i="51" s="1"/>
  <c r="I20" i="51"/>
  <c r="I21" i="51" s="1"/>
  <c r="I25" i="51" s="1"/>
  <c r="H20" i="51"/>
  <c r="H21" i="51" s="1"/>
  <c r="H25" i="51" s="1"/>
  <c r="H50" i="51" l="1"/>
  <c r="H54" i="51" s="1"/>
  <c r="H53" i="50" l="1"/>
  <c r="I54" i="50"/>
  <c r="G54" i="50"/>
  <c r="F54" i="50"/>
  <c r="E54" i="50"/>
  <c r="I42" i="50"/>
  <c r="I41" i="50"/>
  <c r="I40" i="50"/>
  <c r="I39" i="50"/>
  <c r="I38" i="50"/>
  <c r="G26" i="50"/>
  <c r="G32" i="50" s="1"/>
  <c r="I20" i="50"/>
  <c r="I21" i="50" s="1"/>
  <c r="I25" i="50" s="1"/>
  <c r="G20" i="50" l="1"/>
  <c r="G21" i="50" s="1"/>
  <c r="H20" i="50"/>
  <c r="H21" i="50" s="1"/>
  <c r="H25" i="50" s="1"/>
  <c r="H52" i="50"/>
  <c r="I37" i="50"/>
  <c r="H51" i="50"/>
  <c r="G29" i="50"/>
  <c r="G25" i="50"/>
  <c r="H50" i="50"/>
  <c r="H54" i="50" s="1"/>
  <c r="H53" i="49" l="1"/>
  <c r="H52" i="49"/>
  <c r="H51" i="49"/>
  <c r="I54" i="49"/>
  <c r="G54" i="49"/>
  <c r="H50" i="49"/>
  <c r="E54" i="49"/>
  <c r="I42" i="49"/>
  <c r="I41" i="49"/>
  <c r="I40" i="49"/>
  <c r="I39" i="49"/>
  <c r="I38" i="49"/>
  <c r="I37" i="49"/>
  <c r="G29" i="49"/>
  <c r="G26" i="49"/>
  <c r="H21" i="49"/>
  <c r="H25" i="49" s="1"/>
  <c r="H20" i="49"/>
  <c r="G20" i="49"/>
  <c r="G21" i="49" s="1"/>
  <c r="I20" i="49"/>
  <c r="I21" i="49" s="1"/>
  <c r="I25" i="49" s="1"/>
  <c r="G32" i="49" l="1"/>
  <c r="G25" i="49"/>
  <c r="H54" i="49"/>
  <c r="F54" i="49"/>
  <c r="H53" i="48" l="1"/>
  <c r="H52" i="48"/>
  <c r="H51" i="48"/>
  <c r="I54" i="48"/>
  <c r="G54" i="48"/>
  <c r="F54" i="48"/>
  <c r="E54" i="48"/>
  <c r="I42" i="48"/>
  <c r="I41" i="48"/>
  <c r="I40" i="48"/>
  <c r="I39" i="48"/>
  <c r="I38" i="48"/>
  <c r="I37" i="48"/>
  <c r="G29" i="48"/>
  <c r="G26" i="48"/>
  <c r="G32" i="48" s="1"/>
  <c r="H21" i="48"/>
  <c r="H25" i="48" s="1"/>
  <c r="H20" i="48"/>
  <c r="G20" i="48"/>
  <c r="G21" i="48" s="1"/>
  <c r="I20" i="48"/>
  <c r="I21" i="48" s="1"/>
  <c r="I25" i="48" s="1"/>
  <c r="G25" i="48" l="1"/>
  <c r="H50" i="48"/>
  <c r="H54" i="48" s="1"/>
  <c r="H53" i="47" l="1"/>
  <c r="H52" i="47"/>
  <c r="H51" i="47"/>
  <c r="I54" i="47"/>
  <c r="G54" i="47"/>
  <c r="H50" i="47"/>
  <c r="H54" i="47" s="1"/>
  <c r="E54" i="47"/>
  <c r="I42" i="47"/>
  <c r="I41" i="47"/>
  <c r="I40" i="47"/>
  <c r="I39" i="47"/>
  <c r="I38" i="47"/>
  <c r="I37" i="47"/>
  <c r="G29" i="47"/>
  <c r="G26" i="47"/>
  <c r="G32" i="47" s="1"/>
  <c r="G20" i="47"/>
  <c r="G21" i="47" s="1"/>
  <c r="G25" i="47" s="1"/>
  <c r="H20" i="47"/>
  <c r="H21" i="47" s="1"/>
  <c r="H25" i="47" s="1"/>
  <c r="I20" i="47"/>
  <c r="I21" i="47" s="1"/>
  <c r="I25" i="47" s="1"/>
  <c r="F54" i="47" l="1"/>
  <c r="H53" i="46" l="1"/>
  <c r="H52" i="46"/>
  <c r="H51" i="46"/>
  <c r="I54" i="46"/>
  <c r="G54" i="46"/>
  <c r="F54" i="46"/>
  <c r="E54" i="46"/>
  <c r="I42" i="46"/>
  <c r="I41" i="46"/>
  <c r="I40" i="46"/>
  <c r="I39" i="46"/>
  <c r="I38" i="46"/>
  <c r="I37" i="46"/>
  <c r="G29" i="46"/>
  <c r="G26" i="46"/>
  <c r="G32" i="46" s="1"/>
  <c r="H21" i="46"/>
  <c r="H25" i="46" s="1"/>
  <c r="H20" i="46"/>
  <c r="G20" i="46"/>
  <c r="G21" i="46" s="1"/>
  <c r="I20" i="46"/>
  <c r="I21" i="46" s="1"/>
  <c r="I25" i="46" s="1"/>
  <c r="G25" i="46" l="1"/>
  <c r="H50" i="46"/>
  <c r="H54" i="46" s="1"/>
  <c r="H53" i="45" l="1"/>
  <c r="H52" i="45"/>
  <c r="H51" i="45"/>
  <c r="I54" i="45"/>
  <c r="G54" i="45"/>
  <c r="F54" i="45"/>
  <c r="E54" i="45"/>
  <c r="I42" i="45"/>
  <c r="I41" i="45"/>
  <c r="I40" i="45"/>
  <c r="I39" i="45"/>
  <c r="I38" i="45"/>
  <c r="I37" i="45"/>
  <c r="G29" i="45"/>
  <c r="G26" i="45"/>
  <c r="G32" i="45" s="1"/>
  <c r="G20" i="45"/>
  <c r="G21" i="45" s="1"/>
  <c r="G25" i="45" s="1"/>
  <c r="I20" i="45"/>
  <c r="I21" i="45" s="1"/>
  <c r="I25" i="45" s="1"/>
  <c r="H20" i="45"/>
  <c r="H21" i="45" s="1"/>
  <c r="H25" i="45" s="1"/>
  <c r="H50" i="45" l="1"/>
  <c r="H54" i="45" s="1"/>
  <c r="H53" i="44" l="1"/>
  <c r="H52" i="44"/>
  <c r="H51" i="44"/>
  <c r="I54" i="44"/>
  <c r="G54" i="44"/>
  <c r="H50" i="44"/>
  <c r="E54" i="44"/>
  <c r="I42" i="44"/>
  <c r="I41" i="44"/>
  <c r="I40" i="44"/>
  <c r="I39" i="44"/>
  <c r="I38" i="44"/>
  <c r="I37" i="44"/>
  <c r="G29" i="44"/>
  <c r="G26" i="44"/>
  <c r="G32" i="44" s="1"/>
  <c r="G20" i="44"/>
  <c r="G21" i="44" s="1"/>
  <c r="G25" i="44" s="1"/>
  <c r="I20" i="44"/>
  <c r="I21" i="44" s="1"/>
  <c r="I25" i="44" s="1"/>
  <c r="H20" i="44"/>
  <c r="H21" i="44" s="1"/>
  <c r="H25" i="44" s="1"/>
  <c r="H54" i="44" l="1"/>
  <c r="F54" i="44"/>
  <c r="H53" i="43" l="1"/>
  <c r="H52" i="43"/>
  <c r="H51" i="43"/>
  <c r="I54" i="43"/>
  <c r="G54" i="43"/>
  <c r="F54" i="43"/>
  <c r="E54" i="43"/>
  <c r="I42" i="43"/>
  <c r="I41" i="43"/>
  <c r="I40" i="43"/>
  <c r="I39" i="43"/>
  <c r="I38" i="43"/>
  <c r="I37" i="43"/>
  <c r="G29" i="43"/>
  <c r="G26" i="43"/>
  <c r="G32" i="43" s="1"/>
  <c r="H21" i="43"/>
  <c r="H25" i="43" s="1"/>
  <c r="H20" i="43"/>
  <c r="G20" i="43"/>
  <c r="G21" i="43" s="1"/>
  <c r="I20" i="43"/>
  <c r="I21" i="43" s="1"/>
  <c r="I25" i="43" s="1"/>
  <c r="G25" i="43" l="1"/>
  <c r="H50" i="43"/>
  <c r="H54" i="43" s="1"/>
  <c r="H53" i="42" l="1"/>
  <c r="H52" i="42"/>
  <c r="H51" i="42"/>
  <c r="I54" i="42"/>
  <c r="G54" i="42"/>
  <c r="F54" i="42"/>
  <c r="E54" i="42"/>
  <c r="I42" i="42"/>
  <c r="I41" i="42"/>
  <c r="I40" i="42"/>
  <c r="I39" i="42"/>
  <c r="I38" i="42"/>
  <c r="I37" i="42"/>
  <c r="G29" i="42"/>
  <c r="G26" i="42"/>
  <c r="G32" i="42" s="1"/>
  <c r="H21" i="42"/>
  <c r="H25" i="42" s="1"/>
  <c r="H20" i="42"/>
  <c r="G20" i="42"/>
  <c r="G21" i="42" s="1"/>
  <c r="G25" i="42" s="1"/>
  <c r="I20" i="42"/>
  <c r="I21" i="42" s="1"/>
  <c r="I25" i="42" s="1"/>
  <c r="H50" i="42" l="1"/>
  <c r="H54" i="42" s="1"/>
  <c r="H53" i="41" l="1"/>
  <c r="H52" i="41"/>
  <c r="H51" i="41"/>
  <c r="I54" i="41"/>
  <c r="G54" i="41"/>
  <c r="H50" i="41"/>
  <c r="E54" i="41"/>
  <c r="I42" i="41"/>
  <c r="I41" i="41"/>
  <c r="I40" i="41"/>
  <c r="I39" i="41"/>
  <c r="I38" i="41"/>
  <c r="I37" i="41"/>
  <c r="G29" i="41"/>
  <c r="G26" i="41"/>
  <c r="G32" i="41" s="1"/>
  <c r="G20" i="41"/>
  <c r="G21" i="41" s="1"/>
  <c r="H20" i="41"/>
  <c r="H21" i="41" s="1"/>
  <c r="H25" i="41" s="1"/>
  <c r="I20" i="41"/>
  <c r="I21" i="41" s="1"/>
  <c r="I25" i="41" s="1"/>
  <c r="H54" i="41" l="1"/>
  <c r="G25" i="41"/>
  <c r="F54" i="41"/>
  <c r="H53" i="27" l="1"/>
  <c r="I54" i="27"/>
  <c r="G54" i="27"/>
  <c r="F54" i="27"/>
  <c r="E54" i="27"/>
  <c r="I42" i="27"/>
  <c r="I41" i="27"/>
  <c r="I40" i="27"/>
  <c r="I39" i="27"/>
  <c r="I38" i="27"/>
  <c r="I37" i="27"/>
  <c r="I20" i="27"/>
  <c r="I21" i="27" s="1"/>
  <c r="I25" i="27" s="1"/>
  <c r="G20" i="27"/>
  <c r="G21" i="27" s="1"/>
  <c r="H20" i="27" l="1"/>
  <c r="H21" i="27" s="1"/>
  <c r="H25" i="27" s="1"/>
  <c r="H52" i="27"/>
  <c r="G29" i="27"/>
  <c r="H51" i="27"/>
  <c r="G26" i="27"/>
  <c r="G32" i="27" s="1"/>
  <c r="H50" i="27"/>
  <c r="H54" i="27" l="1"/>
  <c r="G25" i="27"/>
  <c r="H53" i="25"/>
  <c r="H52" i="25"/>
  <c r="H51" i="25"/>
  <c r="I54" i="25"/>
  <c r="G54" i="25"/>
  <c r="F54" i="25"/>
  <c r="E54" i="25"/>
  <c r="I42" i="25"/>
  <c r="I41" i="25"/>
  <c r="I40" i="25"/>
  <c r="I39" i="25"/>
  <c r="I38" i="25"/>
  <c r="I37" i="25"/>
  <c r="G29" i="25"/>
  <c r="G26" i="25"/>
  <c r="G32" i="25" s="1"/>
  <c r="G20" i="25"/>
  <c r="G21" i="25" s="1"/>
  <c r="I20" i="25"/>
  <c r="H20" i="25"/>
  <c r="H21" i="25" l="1"/>
  <c r="I21" i="25"/>
  <c r="G25" i="25"/>
  <c r="H50" i="25"/>
  <c r="I25" i="25" l="1"/>
  <c r="H54" i="25"/>
  <c r="H25" i="25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K32" i="26" l="1"/>
  <c r="K31" i="26"/>
  <c r="J30" i="26"/>
  <c r="K29" i="26"/>
  <c r="K28" i="26"/>
  <c r="K27" i="26"/>
  <c r="K26" i="26"/>
  <c r="K24" i="26"/>
  <c r="K22" i="26"/>
  <c r="K21" i="26"/>
  <c r="K20" i="26"/>
  <c r="K19" i="26"/>
  <c r="K18" i="26"/>
  <c r="K17" i="26"/>
  <c r="J16" i="26"/>
  <c r="K25" i="26"/>
  <c r="J14" i="26"/>
  <c r="K15" i="26"/>
  <c r="J17" i="26"/>
  <c r="J31" i="26"/>
  <c r="K14" i="26"/>
  <c r="J32" i="26"/>
  <c r="K16" i="26"/>
  <c r="J25" i="26"/>
  <c r="J24" i="26"/>
  <c r="J15" i="26"/>
  <c r="J29" i="26"/>
  <c r="J22" i="26"/>
  <c r="J27" i="26"/>
  <c r="K23" i="26"/>
  <c r="J23" i="26"/>
  <c r="K30" i="26"/>
  <c r="J28" i="26"/>
  <c r="J26" i="26"/>
  <c r="J21" i="26"/>
  <c r="J20" i="26"/>
  <c r="J19" i="26"/>
  <c r="J18" i="26"/>
  <c r="E12" i="26"/>
  <c r="E33" i="26" s="1"/>
  <c r="H12" i="26" l="1"/>
  <c r="H33" i="26" l="1"/>
  <c r="H39" i="26"/>
  <c r="H38" i="26"/>
  <c r="L12" i="26" l="1"/>
  <c r="L33" i="26" l="1"/>
  <c r="I12" i="26"/>
  <c r="I33" i="26" l="1"/>
  <c r="J12" i="26"/>
  <c r="M12" i="26" l="1"/>
  <c r="M33" i="26" l="1"/>
  <c r="N34" i="26" s="1"/>
  <c r="J13" i="26" l="1"/>
  <c r="K13" i="26"/>
  <c r="J33" i="26" l="1"/>
  <c r="H43" i="26"/>
  <c r="G12" i="26"/>
  <c r="G33" i="26" s="1"/>
  <c r="F12" i="26" l="1"/>
  <c r="F33" i="26" s="1"/>
  <c r="K12" i="26" l="1"/>
  <c r="H44" i="26" l="1"/>
  <c r="K33" i="26"/>
  <c r="K34" i="26" l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8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9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0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8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9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0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<sst xmlns="http://schemas.openxmlformats.org/spreadsheetml/2006/main" count="1451" uniqueCount="202">
  <si>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</si>
  <si>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</si>
  <si>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</si>
  <si>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</si>
  <si>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</si>
  <si>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</si>
  <si>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</si>
  <si>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</si>
  <si>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</si>
  <si>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</si>
  <si>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</si>
  <si>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</si>
  <si>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</si>
  <si>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</si>
  <si>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</si>
  <si>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</si>
  <si>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</si>
  <si>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</si>
  <si>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</si>
  <si>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</si>
  <si>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</si>
  <si>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</si>
  <si>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</si>
  <si>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</si>
  <si>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</si>
  <si>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</si>
  <si>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</si>
  <si>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</si>
  <si>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</si>
  <si>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</si>
  <si>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</si>
  <si>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</si>
  <si>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</si>
  <si>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</si>
  <si>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</si>
  <si>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</si>
  <si>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</si>
  <si>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</si>
  <si>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</si>
  <si>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</si>
  <si>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</si>
  <si>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</si>
  <si>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</si>
  <si>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</si>
  <si>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</si>
  <si>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</si>
  <si>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</si>
  <si>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</si>
  <si>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</si>
  <si>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</si>
  <si>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</si>
  <si>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</si>
  <si>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</si>
  <si>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</si>
  <si>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</si>
  <si>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</si>
  <si>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</si>
  <si>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</si>
  <si>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</si>
  <si>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</si>
  <si>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</si>
  <si>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</si>
  <si>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</si>
  <si>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</si>
  <si>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</si>
  <si>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</si>
  <si>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</si>
  <si>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</si>
  <si>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</si>
  <si>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</si>
  <si>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Ing. Miroslava Březinová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</si>
  <si>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</si>
  <si>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</si>
  <si>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</si>
  <si>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</si>
  <si>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</si>
  <si>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</si>
  <si>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</si>
  <si>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Rekapitulace hospodaření /výsledek hospodaření/ za  rok  2018</t>
  </si>
  <si>
    <t>b) Výsledek hospod. předcház. účet. období k 31.12.2018</t>
  </si>
  <si>
    <t>Stav k 1.1.2018</t>
  </si>
  <si>
    <t>Příspěvkové organizace v oblasti školství (Šumperk)</t>
  </si>
  <si>
    <t>1022</t>
  </si>
  <si>
    <t>Základní škola a Mateřská škola při lázních, Velké Losiny</t>
  </si>
  <si>
    <t>Lázeňská 240</t>
  </si>
  <si>
    <t>788 15  Velké Losiny</t>
  </si>
  <si>
    <t>Střední škola, Základní škola a Mateřská škola Mohelnice, Masarykova 4</t>
  </si>
  <si>
    <t>Masarykova 4</t>
  </si>
  <si>
    <t>789 85  Mohelnice</t>
  </si>
  <si>
    <t>1040</t>
  </si>
  <si>
    <t>Střední škola, Základní škola a Mateřská škola Šumperk, Hanácká 3</t>
  </si>
  <si>
    <t>Hanácká 3</t>
  </si>
  <si>
    <t>787 01  Šumperk</t>
  </si>
  <si>
    <t>1041</t>
  </si>
  <si>
    <t>Střední škola, Základní škola, Mateřská škola a Dětský domov Zábřeh</t>
  </si>
  <si>
    <t>Sušilova 40</t>
  </si>
  <si>
    <t>789 01  Zábřeh</t>
  </si>
  <si>
    <t>1111</t>
  </si>
  <si>
    <t>Gymnázium, Šumperk, Masarykovo náměstí 8</t>
  </si>
  <si>
    <t>Masarykovo náměstí 8</t>
  </si>
  <si>
    <t>787 58  Šumperk</t>
  </si>
  <si>
    <t>1112</t>
  </si>
  <si>
    <t>Gymnázium, Zábřeh, náměstí Osvobození 20</t>
  </si>
  <si>
    <t>náměstí  Osvobození 20</t>
  </si>
  <si>
    <t>1135</t>
  </si>
  <si>
    <t>Vyšší odborná škola a Střední průmyslová škola, Šumperk, Gen. Krátkého 1</t>
  </si>
  <si>
    <t>Gen. Krátkého 1</t>
  </si>
  <si>
    <t>787 29  Šumperk</t>
  </si>
  <si>
    <t>1136</t>
  </si>
  <si>
    <t>Vyšší odborná škola a Střední škola automobilní, Zábřeh, U Dráhy 6</t>
  </si>
  <si>
    <t>U Dráhy 827/6</t>
  </si>
  <si>
    <t>1137</t>
  </si>
  <si>
    <t>Střední průmyslová škola elektrotechnická, Mohelnice, Gen. Svobody 2</t>
  </si>
  <si>
    <t>Gen. Svobody 2</t>
  </si>
  <si>
    <t>1138</t>
  </si>
  <si>
    <t>Střední odborná škola, Šumperk, Zemědělská 3</t>
  </si>
  <si>
    <t>Zemědělská 3</t>
  </si>
  <si>
    <t>1140</t>
  </si>
  <si>
    <t>Střední škola železniční, technická a služeb, Šumperk</t>
  </si>
  <si>
    <t>Gen. Krátkého 30</t>
  </si>
  <si>
    <t>1153</t>
  </si>
  <si>
    <t>Obchodní akademie, Mohelnice, Olomoucká 82</t>
  </si>
  <si>
    <t>Olomoucká 82</t>
  </si>
  <si>
    <t>1154</t>
  </si>
  <si>
    <t>Obchodní akademie a Jazyková škola s právem státní jazykové zkoušky, Šumperk, Hlavní třída 31</t>
  </si>
  <si>
    <t>Hlavní třída 31</t>
  </si>
  <si>
    <t>1163</t>
  </si>
  <si>
    <t>Střední zdravotnická škola, Šumperk, Kladská 2</t>
  </si>
  <si>
    <t>Kladská 2</t>
  </si>
  <si>
    <t>1174</t>
  </si>
  <si>
    <t>Střední škola technická a zemědělská Mohelnice</t>
  </si>
  <si>
    <t>1. máje 2</t>
  </si>
  <si>
    <t>1222</t>
  </si>
  <si>
    <t>Odborné učiliště a Praktická škola, Mohelnice, Vodní 27</t>
  </si>
  <si>
    <t>Vodní 27</t>
  </si>
  <si>
    <t>1223</t>
  </si>
  <si>
    <t>Střední škola sociální péče a služeb, Zábřeh, nám. 8. května 2</t>
  </si>
  <si>
    <t>nám. 8. května 2</t>
  </si>
  <si>
    <t>789 22  Zábřeh</t>
  </si>
  <si>
    <t>1311</t>
  </si>
  <si>
    <t>Základní umělecká škola, Mohelnice, Náměstí Svobody 15</t>
  </si>
  <si>
    <t>1312</t>
  </si>
  <si>
    <t>Základní umělecká škola, Šumperk, Žerotínova 11</t>
  </si>
  <si>
    <t>Žerotínova 11</t>
  </si>
  <si>
    <t>1313</t>
  </si>
  <si>
    <t>Základní umělecká škola Zábřeh</t>
  </si>
  <si>
    <t>Školská 349/9</t>
  </si>
  <si>
    <t>1354</t>
  </si>
  <si>
    <t>Dům dětí a mládeže Magnet, Mohelnice</t>
  </si>
  <si>
    <t>Spartakiádní 8</t>
  </si>
  <si>
    <r>
      <t>Z celkového počtu 21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Šumperk skončilo:</t>
    </r>
  </si>
  <si>
    <t xml:space="preserve"> - 20 organizací se zlepšeným výsledkem hospodaření  v celkové výši  </t>
  </si>
  <si>
    <r>
      <t xml:space="preserve"> -</t>
    </r>
    <r>
      <rPr>
        <sz val="9"/>
        <color rgb="FFFF0000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>0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organizací se zhoršeným výsledkem hospodaření v celkové výši </t>
    </r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</si>
  <si>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 organizace s vyrovnaným výsledkem hospodaření</t>
    </r>
  </si>
  <si>
    <t xml:space="preserve"> - 2 organizace se zhoršeným výsledkem hospodaření v celkové výši </t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</si>
  <si>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18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organizací se zlepšeným výsledkem hospodaření  v celkové výši  </t>
    </r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</si>
  <si>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18 326,80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</si>
  <si>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71 677,97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</si>
  <si>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695 153,22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</si>
  <si>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265 446,56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</si>
  <si>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53 913,34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</si>
  <si>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111 374,40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</si>
  <si>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701 852,71 Kč.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</si>
  <si>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ztrátě, která činí -82 325,28 Kč. Ztráta bude pokryta z prostředků rezervního fondu.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</si>
  <si>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103 425,91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</si>
  <si>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3 575,79 Kč.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</si>
  <si>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ztrátě, která činí -125 079,11 Kč. Ztráta bude pokryta z prostředků rezervního fondu.</t>
  </si>
  <si>
    <t>Hanácká 3, 787 01 Šumperk</t>
  </si>
  <si>
    <t>00577324</t>
  </si>
  <si>
    <t>1. máje 667/2, 789 85 Mohelnice</t>
  </si>
  <si>
    <t xml:space="preserve">Střední škola sociální péče a služeb, Zábřeh, nám. 8. května 2 </t>
  </si>
  <si>
    <t>nám. 8. května 2, 789 22 Zábřeh</t>
  </si>
  <si>
    <t>náměstí Svobody 15, 789 85  Mohelnice</t>
  </si>
  <si>
    <t>Spartakiádní 8, 789 85  Mohelnice</t>
  </si>
  <si>
    <t>náměstí Svobody 15</t>
  </si>
  <si>
    <t>Lázeňská 240, 788 15 Velké Losiny</t>
  </si>
  <si>
    <t>70626561</t>
  </si>
  <si>
    <t>Masarykova 4, 789 85 Mohelnice</t>
  </si>
  <si>
    <t>60341777</t>
  </si>
  <si>
    <t>Sušilova 40, 789 01 Zábřeh</t>
  </si>
  <si>
    <t>49589725</t>
  </si>
  <si>
    <t>Masarykovo náměstí 8, 787 01  Šumperk</t>
  </si>
  <si>
    <t>789 01 Zábřeh, náměstí Osvobození 20</t>
  </si>
  <si>
    <t>Gen. Krátkého 1, 787 29 Šumperk</t>
  </si>
  <si>
    <t>U Dráhy 827/6, 789 01  Zábřeh</t>
  </si>
  <si>
    <t>Gen. Svobody 183/2, 789 85 Mohelnice</t>
  </si>
  <si>
    <t>Zemědělská 3, 787 01 Šumperk</t>
  </si>
  <si>
    <t>Gen. Krátkého 1799/30, 787 01 Šumperk</t>
  </si>
  <si>
    <t>Olomoucká 82, 789 85 Mohelnice</t>
  </si>
  <si>
    <t>Šumperk, Hlavní třída 31, 787 01</t>
  </si>
  <si>
    <t>49589679</t>
  </si>
  <si>
    <t>Kladská 234/2, 787 01 Šumperk</t>
  </si>
  <si>
    <t>00851213</t>
  </si>
  <si>
    <t>00851205</t>
  </si>
  <si>
    <t>Vodní 27, 789 85 Mohelnice</t>
  </si>
  <si>
    <t>62353179</t>
  </si>
  <si>
    <t>00851451</t>
  </si>
  <si>
    <t>Žerotínova 11, 787 01 Šumperk</t>
  </si>
  <si>
    <t>00852333</t>
  </si>
  <si>
    <t>Školská 349/9, 789 01  Zábřeh</t>
  </si>
  <si>
    <t>64095151</t>
  </si>
  <si>
    <t>00853020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</si>
</sst>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2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7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0" fontId="1" fillId="0" borderId="0" xfId="0" applyFont="1" applyFill="1" applyAlignment="1">
      <alignment vertical="top" wrapText="1" shrinkToFit="1"/>
    </xf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Alignment="1" applyProtection="1">
      <protection hidden="1"/>
    </xf>
    <xf numFmtId="4" fontId="33" fillId="0" borderId="51" xfId="0" applyNumberFormat="1" applyFont="1" applyFill="1" applyBorder="1"/>
    <xf numFmtId="0" fontId="33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33" fillId="0" borderId="54" xfId="0" applyNumberFormat="1" applyFont="1" applyFill="1" applyBorder="1"/>
    <xf numFmtId="4" fontId="33" fillId="0" borderId="55" xfId="0" applyNumberFormat="1" applyFont="1" applyFill="1" applyBorder="1"/>
    <xf numFmtId="2" fontId="33" fillId="0" borderId="52" xfId="0" applyNumberFormat="1" applyFont="1" applyFill="1" applyBorder="1"/>
    <xf numFmtId="4" fontId="2" fillId="0" borderId="43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4" fontId="2" fillId="0" borderId="46" xfId="0" applyNumberFormat="1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8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0" fontId="43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7" fillId="0" borderId="57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>
      <alignment vertical="top" wrapText="1" shrinkToFit="1"/>
    </xf>
    <xf numFmtId="4" fontId="2" fillId="0" borderId="30" xfId="0" applyNumberFormat="1" applyFont="1" applyFill="1" applyBorder="1"/>
    <xf numFmtId="0" fontId="27" fillId="0" borderId="3" xfId="0" applyFont="1" applyFill="1" applyBorder="1"/>
    <xf numFmtId="4" fontId="2" fillId="0" borderId="73" xfId="0" applyNumberFormat="1" applyFont="1" applyFill="1" applyBorder="1"/>
    <xf numFmtId="4" fontId="2" fillId="0" borderId="74" xfId="0" applyNumberFormat="1" applyFont="1" applyFill="1" applyBorder="1"/>
    <xf numFmtId="4" fontId="2" fillId="0" borderId="75" xfId="0" applyNumberFormat="1" applyFont="1" applyFill="1" applyBorder="1"/>
    <xf numFmtId="4" fontId="2" fillId="0" borderId="48" xfId="0" applyNumberFormat="1" applyFont="1" applyFill="1" applyBorder="1"/>
    <xf numFmtId="4" fontId="2" fillId="0" borderId="76" xfId="0" applyNumberFormat="1" applyFont="1" applyFill="1" applyBorder="1"/>
    <xf numFmtId="4" fontId="2" fillId="0" borderId="66" xfId="0" applyNumberFormat="1" applyFont="1" applyFill="1" applyBorder="1"/>
    <xf numFmtId="4" fontId="2" fillId="0" borderId="59" xfId="0" applyNumberFormat="1" applyFont="1" applyFill="1" applyBorder="1"/>
    <xf numFmtId="4" fontId="2" fillId="0" borderId="40" xfId="0" applyNumberFormat="1" applyFont="1" applyFill="1" applyBorder="1"/>
    <xf numFmtId="4" fontId="33" fillId="0" borderId="13" xfId="0" applyNumberFormat="1" applyFont="1" applyFill="1" applyBorder="1"/>
    <xf numFmtId="4" fontId="2" fillId="0" borderId="56" xfId="0" applyNumberFormat="1" applyFont="1" applyFill="1" applyBorder="1"/>
    <xf numFmtId="4" fontId="2" fillId="0" borderId="21" xfId="0" applyNumberFormat="1" applyFont="1" applyFill="1" applyBorder="1"/>
    <xf numFmtId="4" fontId="2" fillId="0" borderId="23" xfId="0" applyNumberFormat="1" applyFont="1" applyFill="1" applyBorder="1"/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vertical="center" wrapText="1"/>
    </xf>
    <xf numFmtId="0" fontId="1" fillId="2" borderId="62" xfId="0" applyNumberFormat="1" applyFont="1" applyFill="1" applyBorder="1"/>
    <xf numFmtId="0" fontId="1" fillId="2" borderId="63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vertical="center" wrapText="1"/>
    </xf>
    <xf numFmtId="0" fontId="1" fillId="2" borderId="28" xfId="0" applyNumberFormat="1" applyFont="1" applyFill="1" applyBorder="1"/>
    <xf numFmtId="0" fontId="1" fillId="2" borderId="64" xfId="0" applyFont="1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 wrapText="1"/>
    </xf>
    <xf numFmtId="0" fontId="1" fillId="2" borderId="65" xfId="0" applyNumberFormat="1" applyFont="1" applyFill="1" applyBorder="1"/>
    <xf numFmtId="0" fontId="1" fillId="2" borderId="6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67" xfId="0" applyNumberFormat="1" applyFont="1" applyFill="1" applyBorder="1"/>
    <xf numFmtId="0" fontId="1" fillId="2" borderId="65" xfId="0" applyNumberFormat="1" applyFont="1" applyFill="1" applyBorder="1" applyAlignment="1">
      <alignment wrapText="1"/>
    </xf>
    <xf numFmtId="0" fontId="1" fillId="2" borderId="68" xfId="0" applyFont="1" applyFill="1" applyBorder="1" applyAlignment="1">
      <alignment vertical="center" wrapText="1"/>
    </xf>
    <xf numFmtId="0" fontId="1" fillId="2" borderId="20" xfId="0" applyFont="1" applyFill="1" applyBorder="1"/>
    <xf numFmtId="0" fontId="1" fillId="2" borderId="20" xfId="0" applyNumberFormat="1" applyFont="1" applyFill="1" applyBorder="1"/>
    <xf numFmtId="0" fontId="1" fillId="2" borderId="67" xfId="0" applyNumberFormat="1" applyFont="1" applyFill="1" applyBorder="1" applyAlignment="1">
      <alignment wrapText="1"/>
    </xf>
    <xf numFmtId="0" fontId="1" fillId="2" borderId="69" xfId="0" applyFont="1" applyFill="1" applyBorder="1" applyAlignment="1">
      <alignment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vertical="center"/>
    </xf>
    <xf numFmtId="0" fontId="1" fillId="2" borderId="71" xfId="0" applyNumberFormat="1" applyFont="1" applyFill="1" applyBorder="1"/>
    <xf numFmtId="0" fontId="1" fillId="2" borderId="72" xfId="0" applyFont="1" applyFill="1" applyBorder="1"/>
    <xf numFmtId="4" fontId="41" fillId="2" borderId="55" xfId="0" applyNumberFormat="1" applyFont="1" applyFill="1" applyBorder="1" applyAlignment="1">
      <alignment horizontal="right"/>
    </xf>
    <xf numFmtId="4" fontId="41" fillId="2" borderId="30" xfId="0" applyNumberFormat="1" applyFont="1" applyFill="1" applyBorder="1" applyAlignment="1">
      <alignment horizontal="right"/>
    </xf>
    <xf numFmtId="4" fontId="41" fillId="2" borderId="74" xfId="0" applyNumberFormat="1" applyFont="1" applyFill="1" applyBorder="1" applyAlignment="1">
      <alignment horizontal="right"/>
    </xf>
    <xf numFmtId="4" fontId="41" fillId="2" borderId="76" xfId="0" applyNumberFormat="1" applyFont="1" applyFill="1" applyBorder="1" applyAlignment="1">
      <alignment horizontal="right"/>
    </xf>
    <xf numFmtId="4" fontId="41" fillId="2" borderId="24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shrinkToFit="1"/>
    </xf>
    <xf numFmtId="4" fontId="25" fillId="0" borderId="0" xfId="0" applyNumberFormat="1" applyFont="1" applyFill="1" applyAlignment="1">
      <alignment shrinkToFit="1"/>
    </xf>
    <xf numFmtId="4" fontId="2" fillId="0" borderId="0" xfId="0" applyNumberFormat="1" applyFont="1" applyFill="1" applyBorder="1" applyAlignment="1">
      <alignment vertical="top" shrinkToFi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1" fillId="2" borderId="0" xfId="0" applyFont="1" applyFill="1" applyAlignment="1">
      <alignment horizontal="justify" vertical="top" wrapText="1" shrinkToFit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41"/>
  <sheetViews>
    <sheetView showGridLines="0" zoomScaleNormal="100" workbookViewId="0">
      <selection activeCell="K3" sqref="K3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5.42578125" style="12" customWidth="1"/>
    <col min="4" max="4" width="19.4257812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6384" width="9.140625" style="10"/>
  </cols>
  <sheetData>
    <row r="1" spans="1:15" ht="28.5" customHeight="1" x14ac:dyDescent="0.3">
      <c r="A1" s="280" t="s">
        <v>81</v>
      </c>
      <c r="B1" s="281"/>
      <c r="C1" s="281"/>
      <c r="D1" s="281"/>
      <c r="E1" s="279"/>
      <c r="F1" s="279"/>
      <c r="G1" s="279"/>
      <c r="H1" s="279"/>
      <c r="I1" s="279"/>
      <c r="J1" s="279"/>
      <c r="K1" s="279"/>
      <c r="L1" s="279"/>
      <c r="N1" s="196" t="s">
        <v>67</v>
      </c>
    </row>
    <row r="2" spans="1:15" ht="20.25" x14ac:dyDescent="0.3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N2" s="196"/>
    </row>
    <row r="3" spans="1:15" ht="14.25" x14ac:dyDescent="0.2">
      <c r="A3" s="11" t="s">
        <v>36</v>
      </c>
      <c r="B3" s="9"/>
      <c r="D3" s="13"/>
    </row>
    <row r="4" spans="1:15" ht="14.25" x14ac:dyDescent="0.2">
      <c r="A4" s="11"/>
      <c r="B4" s="3" t="s">
        <v>70</v>
      </c>
      <c r="D4" s="13"/>
    </row>
    <row r="5" spans="1:15" x14ac:dyDescent="0.2">
      <c r="B5" s="9"/>
    </row>
    <row r="6" spans="1:15" ht="15.75" x14ac:dyDescent="0.25">
      <c r="A6" s="73" t="s">
        <v>78</v>
      </c>
      <c r="B6" s="9"/>
      <c r="H6" s="14"/>
      <c r="I6" s="14"/>
    </row>
    <row r="7" spans="1:15" ht="13.5" thickBot="1" x14ac:dyDescent="0.25">
      <c r="K7" s="83"/>
      <c r="N7" s="21" t="s">
        <v>65</v>
      </c>
    </row>
    <row r="8" spans="1:15" ht="16.5" customHeight="1" thickTop="1" x14ac:dyDescent="0.25">
      <c r="A8" s="15" t="s">
        <v>3</v>
      </c>
      <c r="B8" s="141" t="s">
        <v>57</v>
      </c>
      <c r="C8" s="142" t="s">
        <v>31</v>
      </c>
      <c r="D8" s="143"/>
      <c r="E8" s="212" t="s">
        <v>12</v>
      </c>
      <c r="F8" s="218"/>
      <c r="G8" s="213" t="s">
        <v>13</v>
      </c>
      <c r="H8" s="282" t="s">
        <v>47</v>
      </c>
      <c r="I8" s="283"/>
      <c r="J8" s="283"/>
      <c r="K8" s="283"/>
      <c r="L8" s="284" t="s">
        <v>48</v>
      </c>
      <c r="M8" s="285"/>
      <c r="N8" s="286"/>
    </row>
    <row r="9" spans="1:15" ht="16.5" customHeight="1" x14ac:dyDescent="0.25">
      <c r="A9" s="144"/>
      <c r="B9" s="145"/>
      <c r="C9" s="146"/>
      <c r="D9" s="147"/>
      <c r="E9" s="210" t="s">
        <v>11</v>
      </c>
      <c r="F9" s="219"/>
      <c r="G9" s="211" t="s">
        <v>11</v>
      </c>
      <c r="H9" s="169"/>
      <c r="I9" s="170"/>
      <c r="J9" s="171"/>
      <c r="K9" s="171"/>
      <c r="L9" s="287" t="s">
        <v>49</v>
      </c>
      <c r="M9" s="288"/>
      <c r="N9" s="289"/>
    </row>
    <row r="10" spans="1:15" ht="33.75" customHeight="1" x14ac:dyDescent="0.25">
      <c r="A10" s="144"/>
      <c r="B10" s="145"/>
      <c r="C10" s="146"/>
      <c r="D10" s="147"/>
      <c r="E10" s="148"/>
      <c r="F10" s="220" t="s">
        <v>77</v>
      </c>
      <c r="G10" s="172"/>
      <c r="H10" s="290" t="s">
        <v>50</v>
      </c>
      <c r="I10" s="292" t="s">
        <v>51</v>
      </c>
      <c r="J10" s="294" t="s">
        <v>52</v>
      </c>
      <c r="K10" s="295"/>
      <c r="L10" s="296" t="s">
        <v>53</v>
      </c>
      <c r="M10" s="297"/>
      <c r="N10" s="298" t="s">
        <v>54</v>
      </c>
    </row>
    <row r="11" spans="1:15" ht="16.5" thickBot="1" x14ac:dyDescent="0.3">
      <c r="A11" s="16"/>
      <c r="B11" s="149"/>
      <c r="C11" s="17" t="s">
        <v>69</v>
      </c>
      <c r="D11" s="18" t="s">
        <v>68</v>
      </c>
      <c r="E11" s="150"/>
      <c r="F11" s="217"/>
      <c r="G11" s="173"/>
      <c r="H11" s="291"/>
      <c r="I11" s="293"/>
      <c r="J11" s="199" t="s">
        <v>32</v>
      </c>
      <c r="K11" s="199" t="s">
        <v>33</v>
      </c>
      <c r="L11" s="198" t="s">
        <v>15</v>
      </c>
      <c r="M11" s="197" t="s">
        <v>64</v>
      </c>
      <c r="N11" s="299"/>
    </row>
    <row r="12" spans="1:15" ht="28.5" customHeight="1" thickTop="1" x14ac:dyDescent="0.2">
      <c r="A12" s="243" t="s">
        <v>82</v>
      </c>
      <c r="B12" s="244" t="s">
        <v>83</v>
      </c>
      <c r="C12" s="245" t="s">
        <v>84</v>
      </c>
      <c r="D12" s="246" t="s">
        <v>85</v>
      </c>
      <c r="E12" s="216">
        <f>'1022'!G16</f>
        <v>3441811.3</v>
      </c>
      <c r="F12" s="207">
        <f>'1022'!G17</f>
        <v>0</v>
      </c>
      <c r="G12" s="206">
        <f>'1022'!G18</f>
        <v>3441811.3</v>
      </c>
      <c r="H12" s="205">
        <f>'1022'!G21</f>
        <v>0</v>
      </c>
      <c r="I12" s="206">
        <f>'1022'!G26</f>
        <v>0</v>
      </c>
      <c r="J12" s="272">
        <f>IF((H12&lt;0),0,(IF((H12-I12)&lt;0,0,(H12-I12))))</f>
        <v>0</v>
      </c>
      <c r="K12" s="207">
        <f>IF((H12&lt;0),(H12-I12),(IF((H12-I12)&lt;0,(H12-I12),0)))</f>
        <v>0</v>
      </c>
      <c r="L12" s="205">
        <f>'1022'!G30</f>
        <v>0</v>
      </c>
      <c r="M12" s="206">
        <f>'1022'!G31</f>
        <v>0</v>
      </c>
      <c r="N12" s="267"/>
      <c r="O12" s="157"/>
    </row>
    <row r="13" spans="1:15" ht="30" customHeight="1" x14ac:dyDescent="0.2">
      <c r="A13" s="247">
        <v>1024</v>
      </c>
      <c r="B13" s="248" t="s">
        <v>86</v>
      </c>
      <c r="C13" s="249" t="s">
        <v>87</v>
      </c>
      <c r="D13" s="250" t="s">
        <v>88</v>
      </c>
      <c r="E13" s="151">
        <f>'1024'!$G$16</f>
        <v>14663242.779999999</v>
      </c>
      <c r="F13" s="232">
        <f>'1024'!$G$17</f>
        <v>0</v>
      </c>
      <c r="G13" s="238">
        <f>'1024'!$G$18</f>
        <v>14703296.110000001</v>
      </c>
      <c r="H13" s="236">
        <f>'1024'!$G$21</f>
        <v>40053.330000001937</v>
      </c>
      <c r="I13" s="234">
        <f>'1024'!$G$26</f>
        <v>0</v>
      </c>
      <c r="J13" s="200">
        <f>IF((H13&lt;0),0,(IF((H13-I13)&lt;0,0,(H13-I13))))</f>
        <v>40053.330000001937</v>
      </c>
      <c r="K13" s="201">
        <f>IF((H13&lt;0),(H13-I13),(IF((H13-I13)&lt;0,(H13-I13),0)))</f>
        <v>0</v>
      </c>
      <c r="L13" s="151">
        <f>'1024'!$G$30</f>
        <v>0</v>
      </c>
      <c r="M13" s="241">
        <f>'1024'!$G$31</f>
        <v>40053.33</v>
      </c>
      <c r="N13" s="268"/>
      <c r="O13" s="157"/>
    </row>
    <row r="14" spans="1:15" ht="30" customHeight="1" x14ac:dyDescent="0.2">
      <c r="A14" s="251" t="s">
        <v>89</v>
      </c>
      <c r="B14" s="252" t="s">
        <v>90</v>
      </c>
      <c r="C14" s="253" t="s">
        <v>91</v>
      </c>
      <c r="D14" s="250" t="s">
        <v>92</v>
      </c>
      <c r="E14" s="231">
        <f>'1040'!$G$16</f>
        <v>45627492.899999999</v>
      </c>
      <c r="F14" s="229">
        <f>'1040'!$G$17</f>
        <v>0</v>
      </c>
      <c r="G14" s="192">
        <f>'1040'!$G$18</f>
        <v>45655563.700000003</v>
      </c>
      <c r="H14" s="236">
        <f>'1040'!$G$21</f>
        <v>28070.80000000447</v>
      </c>
      <c r="I14" s="234">
        <f>'1040'!$G$26</f>
        <v>9744</v>
      </c>
      <c r="J14" s="200">
        <f t="shared" ref="J14:J32" si="0">IF((H14&lt;0),0,(IF((H14-I14)&lt;0,0,(H14-I14))))</f>
        <v>18326.80000000447</v>
      </c>
      <c r="K14" s="201">
        <f t="shared" ref="K14:K32" si="1">IF((H14&lt;0),(H14-I14),(IF((H14-I14)&lt;0,(H14-I14),0)))</f>
        <v>0</v>
      </c>
      <c r="L14" s="231">
        <f>'1040'!$G$30</f>
        <v>0</v>
      </c>
      <c r="M14" s="192">
        <f>'1040'!$G$31</f>
        <v>18326.8</v>
      </c>
      <c r="N14" s="269"/>
      <c r="O14" s="157"/>
    </row>
    <row r="15" spans="1:15" ht="30" customHeight="1" x14ac:dyDescent="0.2">
      <c r="A15" s="254" t="s">
        <v>93</v>
      </c>
      <c r="B15" s="255" t="s">
        <v>94</v>
      </c>
      <c r="C15" s="256" t="s">
        <v>95</v>
      </c>
      <c r="D15" s="250" t="s">
        <v>96</v>
      </c>
      <c r="E15" s="236">
        <f>'1041'!$G$16</f>
        <v>54801374.869999997</v>
      </c>
      <c r="F15" s="235">
        <f>'1041'!$G$17</f>
        <v>0</v>
      </c>
      <c r="G15" s="238">
        <f>'1041'!$G$18</f>
        <v>54898650.689999998</v>
      </c>
      <c r="H15" s="236">
        <f>'1041'!$G$21</f>
        <v>97275.820000000298</v>
      </c>
      <c r="I15" s="234">
        <f>'1041'!$G$26</f>
        <v>0</v>
      </c>
      <c r="J15" s="200">
        <f t="shared" si="0"/>
        <v>97275.820000000298</v>
      </c>
      <c r="K15" s="201">
        <f t="shared" si="1"/>
        <v>0</v>
      </c>
      <c r="L15" s="236">
        <f>'1041'!$G$30</f>
        <v>0</v>
      </c>
      <c r="M15" s="241">
        <f>'1041'!$G$31</f>
        <v>97275.82</v>
      </c>
      <c r="N15" s="269"/>
      <c r="O15" s="157"/>
    </row>
    <row r="16" spans="1:15" ht="30" customHeight="1" x14ac:dyDescent="0.2">
      <c r="A16" s="254" t="s">
        <v>97</v>
      </c>
      <c r="B16" s="255" t="s">
        <v>98</v>
      </c>
      <c r="C16" s="257" t="s">
        <v>99</v>
      </c>
      <c r="D16" s="250" t="s">
        <v>100</v>
      </c>
      <c r="E16" s="236">
        <f>'1111'!$G$16</f>
        <v>42517587.159999989</v>
      </c>
      <c r="F16" s="235">
        <f>'1111'!$G$17</f>
        <v>0</v>
      </c>
      <c r="G16" s="192">
        <f>'1111'!$G$18</f>
        <v>43074787.140000001</v>
      </c>
      <c r="H16" s="151">
        <f>'1111'!$G$21</f>
        <v>557199.98000001162</v>
      </c>
      <c r="I16" s="234">
        <f>'1111'!$G$26</f>
        <v>485522.00999999989</v>
      </c>
      <c r="J16" s="200">
        <f t="shared" si="0"/>
        <v>71677.97000001173</v>
      </c>
      <c r="K16" s="201">
        <f t="shared" si="1"/>
        <v>0</v>
      </c>
      <c r="L16" s="151">
        <f>'1111'!$G$30</f>
        <v>0</v>
      </c>
      <c r="M16" s="192">
        <f>'1111'!$G$31</f>
        <v>71677.97</v>
      </c>
      <c r="N16" s="268"/>
      <c r="O16" s="157"/>
    </row>
    <row r="17" spans="1:15" ht="30" customHeight="1" x14ac:dyDescent="0.2">
      <c r="A17" s="251" t="s">
        <v>101</v>
      </c>
      <c r="B17" s="252" t="s">
        <v>102</v>
      </c>
      <c r="C17" s="257" t="s">
        <v>103</v>
      </c>
      <c r="D17" s="250" t="s">
        <v>96</v>
      </c>
      <c r="E17" s="151">
        <f>'1112'!$G$16</f>
        <v>26444614.68</v>
      </c>
      <c r="F17" s="235">
        <f>'1112'!$G$17</f>
        <v>0</v>
      </c>
      <c r="G17" s="233">
        <f>'1112'!$G$18</f>
        <v>26820092</v>
      </c>
      <c r="H17" s="236">
        <f>'1112'!$G$21</f>
        <v>375477.3200000003</v>
      </c>
      <c r="I17" s="234">
        <f>'1112'!$G$26</f>
        <v>0</v>
      </c>
      <c r="J17" s="200">
        <f t="shared" si="0"/>
        <v>375477.3200000003</v>
      </c>
      <c r="K17" s="201">
        <f t="shared" si="1"/>
        <v>0</v>
      </c>
      <c r="L17" s="236">
        <f>'1112'!$G$30</f>
        <v>5000</v>
      </c>
      <c r="M17" s="234">
        <f>'1112'!$G$31</f>
        <v>370477.32</v>
      </c>
      <c r="N17" s="270"/>
      <c r="O17" s="157"/>
    </row>
    <row r="18" spans="1:15" ht="30" customHeight="1" x14ac:dyDescent="0.2">
      <c r="A18" s="254" t="s">
        <v>104</v>
      </c>
      <c r="B18" s="258" t="s">
        <v>105</v>
      </c>
      <c r="C18" s="256" t="s">
        <v>106</v>
      </c>
      <c r="D18" s="259" t="s">
        <v>107</v>
      </c>
      <c r="E18" s="236">
        <f>'1135'!$G$16</f>
        <v>70302228.319999993</v>
      </c>
      <c r="F18" s="232">
        <f>'1135'!$G$17</f>
        <v>0</v>
      </c>
      <c r="G18" s="233">
        <f>'1135'!$G$18</f>
        <v>71412041.539999992</v>
      </c>
      <c r="H18" s="151">
        <f>'1135'!$G$21</f>
        <v>1109813.2199999988</v>
      </c>
      <c r="I18" s="234">
        <f>'1135'!$G$26</f>
        <v>414660</v>
      </c>
      <c r="J18" s="200">
        <f t="shared" si="0"/>
        <v>695153.21999999881</v>
      </c>
      <c r="K18" s="201">
        <f t="shared" si="1"/>
        <v>0</v>
      </c>
      <c r="L18" s="236">
        <f>'1135'!$G$30</f>
        <v>20000</v>
      </c>
      <c r="M18" s="241">
        <f>'1135'!$G$31</f>
        <v>675153.22</v>
      </c>
      <c r="N18" s="270"/>
      <c r="O18" s="157"/>
    </row>
    <row r="19" spans="1:15" ht="30" customHeight="1" x14ac:dyDescent="0.2">
      <c r="A19" s="254" t="s">
        <v>108</v>
      </c>
      <c r="B19" s="258" t="s">
        <v>109</v>
      </c>
      <c r="C19" s="260" t="s">
        <v>110</v>
      </c>
      <c r="D19" s="250" t="s">
        <v>96</v>
      </c>
      <c r="E19" s="236">
        <f>'1136'!$G$16</f>
        <v>32848108.879999999</v>
      </c>
      <c r="F19" s="229">
        <f>'1136'!$G$17</f>
        <v>0</v>
      </c>
      <c r="G19" s="238">
        <f>'1136'!$G$18</f>
        <v>33460495.719999999</v>
      </c>
      <c r="H19" s="236">
        <f>'1136'!$G$21</f>
        <v>612386.83999999985</v>
      </c>
      <c r="I19" s="234">
        <f>'1136'!$G$26</f>
        <v>346940.28</v>
      </c>
      <c r="J19" s="200">
        <f t="shared" si="0"/>
        <v>265446.55999999982</v>
      </c>
      <c r="K19" s="201">
        <f t="shared" si="1"/>
        <v>0</v>
      </c>
      <c r="L19" s="151">
        <f>'1136'!$G$30</f>
        <v>5000</v>
      </c>
      <c r="M19" s="192">
        <f>'1136'!$G$31</f>
        <v>260446.56</v>
      </c>
      <c r="N19" s="269"/>
      <c r="O19" s="157"/>
    </row>
    <row r="20" spans="1:15" ht="30" customHeight="1" x14ac:dyDescent="0.2">
      <c r="A20" s="254" t="s">
        <v>111</v>
      </c>
      <c r="B20" s="255" t="s">
        <v>112</v>
      </c>
      <c r="C20" s="253" t="s">
        <v>113</v>
      </c>
      <c r="D20" s="250" t="s">
        <v>88</v>
      </c>
      <c r="E20" s="151">
        <f>'1137'!$G$16</f>
        <v>12698473.17</v>
      </c>
      <c r="F20" s="232">
        <f>'1137'!$G$17</f>
        <v>0</v>
      </c>
      <c r="G20" s="192">
        <f>'1137'!$G$18</f>
        <v>12787510.51</v>
      </c>
      <c r="H20" s="151">
        <f>'1137'!$G$21</f>
        <v>89037.339999999851</v>
      </c>
      <c r="I20" s="234">
        <f>'1137'!$G$26</f>
        <v>35124</v>
      </c>
      <c r="J20" s="200">
        <f t="shared" si="0"/>
        <v>53913.339999999851</v>
      </c>
      <c r="K20" s="201">
        <f t="shared" si="1"/>
        <v>0</v>
      </c>
      <c r="L20" s="231">
        <f>'1137'!$G$30</f>
        <v>5000</v>
      </c>
      <c r="M20" s="241">
        <f>'1137'!$G$31</f>
        <v>48913.34</v>
      </c>
      <c r="N20" s="269"/>
      <c r="O20" s="157"/>
    </row>
    <row r="21" spans="1:15" ht="30" customHeight="1" x14ac:dyDescent="0.2">
      <c r="A21" s="251" t="s">
        <v>114</v>
      </c>
      <c r="B21" s="252" t="s">
        <v>115</v>
      </c>
      <c r="C21" s="253" t="s">
        <v>116</v>
      </c>
      <c r="D21" s="250" t="s">
        <v>92</v>
      </c>
      <c r="E21" s="236">
        <f>'1138'!$G$16</f>
        <v>32949556.830000002</v>
      </c>
      <c r="F21" s="229">
        <f>'1138'!$G$17</f>
        <v>16630</v>
      </c>
      <c r="G21" s="233">
        <f>'1138'!$G$18</f>
        <v>33178795.230000004</v>
      </c>
      <c r="H21" s="231">
        <f>'1138'!$G$21</f>
        <v>229238.40000000224</v>
      </c>
      <c r="I21" s="234">
        <f>'1138'!$G$26</f>
        <v>117864</v>
      </c>
      <c r="J21" s="200">
        <f t="shared" si="0"/>
        <v>111374.40000000224</v>
      </c>
      <c r="K21" s="201">
        <f t="shared" si="1"/>
        <v>0</v>
      </c>
      <c r="L21" s="236">
        <f>'1138'!$G$30</f>
        <v>22000</v>
      </c>
      <c r="M21" s="234">
        <f>'1138'!$G$31</f>
        <v>89374.399999999994</v>
      </c>
      <c r="N21" s="268"/>
      <c r="O21" s="157"/>
    </row>
    <row r="22" spans="1:15" ht="30" customHeight="1" x14ac:dyDescent="0.2">
      <c r="A22" s="251" t="s">
        <v>117</v>
      </c>
      <c r="B22" s="252" t="s">
        <v>118</v>
      </c>
      <c r="C22" s="253" t="s">
        <v>119</v>
      </c>
      <c r="D22" s="250" t="s">
        <v>92</v>
      </c>
      <c r="E22" s="236">
        <f>'1140'!$G$16</f>
        <v>68879766.480000004</v>
      </c>
      <c r="F22" s="235">
        <f>'1140'!$G$17</f>
        <v>0</v>
      </c>
      <c r="G22" s="233">
        <f>'1140'!$G$18</f>
        <v>70991859.190000013</v>
      </c>
      <c r="H22" s="236">
        <f>'1140'!$G$21</f>
        <v>2112092.7100000083</v>
      </c>
      <c r="I22" s="234">
        <f>'1140'!$G$26</f>
        <v>1410240</v>
      </c>
      <c r="J22" s="200">
        <f t="shared" si="0"/>
        <v>701852.71000000834</v>
      </c>
      <c r="K22" s="201">
        <f t="shared" si="1"/>
        <v>0</v>
      </c>
      <c r="L22" s="151">
        <f>'1140'!$G$30</f>
        <v>8000</v>
      </c>
      <c r="M22" s="241">
        <f>'1140'!$G$31</f>
        <v>693852.71</v>
      </c>
      <c r="N22" s="270"/>
      <c r="O22" s="157"/>
    </row>
    <row r="23" spans="1:15" ht="30" customHeight="1" x14ac:dyDescent="0.2">
      <c r="A23" s="251" t="s">
        <v>120</v>
      </c>
      <c r="B23" s="258" t="s">
        <v>121</v>
      </c>
      <c r="C23" s="260" t="s">
        <v>122</v>
      </c>
      <c r="D23" s="250" t="s">
        <v>88</v>
      </c>
      <c r="E23" s="151">
        <f>'1153'!$G$16</f>
        <v>24481418.890000001</v>
      </c>
      <c r="F23" s="235">
        <f>'1153'!$G$17</f>
        <v>67930</v>
      </c>
      <c r="G23" s="238">
        <f>'1153'!$G$18</f>
        <v>24487893.610000003</v>
      </c>
      <c r="H23" s="236">
        <f>'1153'!$G$21</f>
        <v>6474.7200000025332</v>
      </c>
      <c r="I23" s="234">
        <f>'1153'!$G$26</f>
        <v>88800</v>
      </c>
      <c r="J23" s="200">
        <f t="shared" si="0"/>
        <v>0</v>
      </c>
      <c r="K23" s="201">
        <f>IF((H23&lt;0),(H23-I23),(IF((H23-I23)&lt;0,(H23-I23),0)))</f>
        <v>-82325.279999997467</v>
      </c>
      <c r="L23" s="236">
        <f>'1153'!$G$30</f>
        <v>0</v>
      </c>
      <c r="M23" s="240">
        <f>'1153'!$G$31</f>
        <v>0</v>
      </c>
      <c r="N23" s="270"/>
      <c r="O23" s="157"/>
    </row>
    <row r="24" spans="1:15" ht="39" customHeight="1" x14ac:dyDescent="0.2">
      <c r="A24" s="251" t="s">
        <v>123</v>
      </c>
      <c r="B24" s="252" t="s">
        <v>124</v>
      </c>
      <c r="C24" s="253" t="s">
        <v>125</v>
      </c>
      <c r="D24" s="250" t="s">
        <v>92</v>
      </c>
      <c r="E24" s="236">
        <f>'1154'!$G$16</f>
        <v>17330564.659999996</v>
      </c>
      <c r="F24" s="235">
        <f>'1154'!$G$17</f>
        <v>0</v>
      </c>
      <c r="G24" s="192">
        <f>'1154'!$G$18</f>
        <v>17387278.900000002</v>
      </c>
      <c r="H24" s="151">
        <f>'1154'!$G$21</f>
        <v>56714.240000005811</v>
      </c>
      <c r="I24" s="234">
        <f>'1154'!$G$26</f>
        <v>0</v>
      </c>
      <c r="J24" s="200">
        <f t="shared" si="0"/>
        <v>56714.240000005811</v>
      </c>
      <c r="K24" s="201">
        <f t="shared" si="1"/>
        <v>0</v>
      </c>
      <c r="L24" s="236">
        <f>'1154'!$G$30</f>
        <v>0</v>
      </c>
      <c r="M24" s="241">
        <f>'1154'!$G$31</f>
        <v>56714.239999999998</v>
      </c>
      <c r="N24" s="269"/>
      <c r="O24" s="157"/>
    </row>
    <row r="25" spans="1:15" ht="30" customHeight="1" x14ac:dyDescent="0.2">
      <c r="A25" s="251" t="s">
        <v>126</v>
      </c>
      <c r="B25" s="252" t="s">
        <v>127</v>
      </c>
      <c r="C25" s="256" t="s">
        <v>128</v>
      </c>
      <c r="D25" s="259" t="s">
        <v>92</v>
      </c>
      <c r="E25" s="151">
        <f>'1163'!$G$16</f>
        <v>25205389.93</v>
      </c>
      <c r="F25" s="232">
        <f>'1163'!$G$17</f>
        <v>0</v>
      </c>
      <c r="G25" s="238">
        <f>'1163'!$G$18</f>
        <v>25317503.84</v>
      </c>
      <c r="H25" s="231">
        <f>'1163'!$G$21</f>
        <v>112113.91000000015</v>
      </c>
      <c r="I25" s="234">
        <f>'1163'!$G$26</f>
        <v>8688</v>
      </c>
      <c r="J25" s="200">
        <f t="shared" si="0"/>
        <v>103425.91000000015</v>
      </c>
      <c r="K25" s="201">
        <f t="shared" si="1"/>
        <v>0</v>
      </c>
      <c r="L25" s="236">
        <f>'1163'!$G$30</f>
        <v>9000</v>
      </c>
      <c r="M25" s="192">
        <f>'1163'!$G$31</f>
        <v>94425.91</v>
      </c>
      <c r="N25" s="269"/>
      <c r="O25" s="157"/>
    </row>
    <row r="26" spans="1:15" ht="30" customHeight="1" x14ac:dyDescent="0.2">
      <c r="A26" s="254" t="s">
        <v>129</v>
      </c>
      <c r="B26" s="255" t="s">
        <v>130</v>
      </c>
      <c r="C26" s="256" t="s">
        <v>131</v>
      </c>
      <c r="D26" s="259" t="s">
        <v>88</v>
      </c>
      <c r="E26" s="236">
        <f>'1174'!$G$16</f>
        <v>29182041.550000001</v>
      </c>
      <c r="F26" s="232">
        <f>'1174'!$G$17</f>
        <v>0</v>
      </c>
      <c r="G26" s="238">
        <f>'1174'!$G$18</f>
        <v>30101730.690000001</v>
      </c>
      <c r="H26" s="231">
        <f>'1174'!$G$21</f>
        <v>919689.1400000006</v>
      </c>
      <c r="I26" s="234">
        <f>'1174'!$G$26</f>
        <v>916113.35000000009</v>
      </c>
      <c r="J26" s="200">
        <f t="shared" si="0"/>
        <v>3575.7900000005029</v>
      </c>
      <c r="K26" s="201">
        <f t="shared" si="1"/>
        <v>0</v>
      </c>
      <c r="L26" s="151">
        <f>'1174'!$G$30</f>
        <v>2800</v>
      </c>
      <c r="M26" s="234">
        <f>'1174'!$G$31</f>
        <v>775.79</v>
      </c>
      <c r="N26" s="269"/>
      <c r="O26" s="157"/>
    </row>
    <row r="27" spans="1:15" ht="30" customHeight="1" x14ac:dyDescent="0.2">
      <c r="A27" s="251" t="s">
        <v>132</v>
      </c>
      <c r="B27" s="252" t="s">
        <v>133</v>
      </c>
      <c r="C27" s="253" t="s">
        <v>134</v>
      </c>
      <c r="D27" s="250" t="s">
        <v>88</v>
      </c>
      <c r="E27" s="151">
        <f>'1222'!$G$16</f>
        <v>19124938</v>
      </c>
      <c r="F27" s="229">
        <f>'1222'!$G$17</f>
        <v>0</v>
      </c>
      <c r="G27" s="192">
        <f>'1222'!$G$18</f>
        <v>19186210</v>
      </c>
      <c r="H27" s="236">
        <f>'1222'!$G$21</f>
        <v>61272</v>
      </c>
      <c r="I27" s="234">
        <f>'1222'!$G$26</f>
        <v>0</v>
      </c>
      <c r="J27" s="200">
        <f t="shared" si="0"/>
        <v>61272</v>
      </c>
      <c r="K27" s="201">
        <f t="shared" si="1"/>
        <v>0</v>
      </c>
      <c r="L27" s="236">
        <f>'1222'!$G$30</f>
        <v>0</v>
      </c>
      <c r="M27" s="241">
        <f>'1222'!$G$31</f>
        <v>61272</v>
      </c>
      <c r="N27" s="268"/>
      <c r="O27" s="157"/>
    </row>
    <row r="28" spans="1:15" ht="30" customHeight="1" x14ac:dyDescent="0.2">
      <c r="A28" s="251" t="s">
        <v>135</v>
      </c>
      <c r="B28" s="258" t="s">
        <v>136</v>
      </c>
      <c r="C28" s="256" t="s">
        <v>137</v>
      </c>
      <c r="D28" s="259" t="s">
        <v>138</v>
      </c>
      <c r="E28" s="231">
        <f>'1223'!$G$16</f>
        <v>45793595.32</v>
      </c>
      <c r="F28" s="235">
        <f>'1223'!$G$17</f>
        <v>0</v>
      </c>
      <c r="G28" s="238">
        <f>'1223'!$G$18</f>
        <v>45830908.490000002</v>
      </c>
      <c r="H28" s="151">
        <f>'1223'!$G$21</f>
        <v>37313.170000001788</v>
      </c>
      <c r="I28" s="234">
        <f>'1223'!$G$26</f>
        <v>162392.28</v>
      </c>
      <c r="J28" s="200">
        <f t="shared" si="0"/>
        <v>0</v>
      </c>
      <c r="K28" s="201">
        <f t="shared" si="1"/>
        <v>-125079.10999999821</v>
      </c>
      <c r="L28" s="151">
        <f>'1223'!$G$30</f>
        <v>0</v>
      </c>
      <c r="M28" s="192">
        <f>'1223'!$G$31</f>
        <v>0</v>
      </c>
      <c r="N28" s="269"/>
      <c r="O28" s="157"/>
    </row>
    <row r="29" spans="1:15" ht="30" customHeight="1" x14ac:dyDescent="0.2">
      <c r="A29" s="254" t="s">
        <v>139</v>
      </c>
      <c r="B29" s="255" t="s">
        <v>140</v>
      </c>
      <c r="C29" s="261" t="s">
        <v>174</v>
      </c>
      <c r="D29" s="259" t="s">
        <v>88</v>
      </c>
      <c r="E29" s="231">
        <f>'1311'!$G$16</f>
        <v>10982769.969999999</v>
      </c>
      <c r="F29" s="235">
        <f>'1311'!$G$17</f>
        <v>0</v>
      </c>
      <c r="G29" s="192">
        <f>'1311'!$G$18</f>
        <v>11282342.4</v>
      </c>
      <c r="H29" s="236">
        <f>'1311'!$G$21</f>
        <v>299572.43000000156</v>
      </c>
      <c r="I29" s="234">
        <f>'1311'!$G$26</f>
        <v>0</v>
      </c>
      <c r="J29" s="200">
        <f t="shared" si="0"/>
        <v>299572.43000000156</v>
      </c>
      <c r="K29" s="201">
        <f t="shared" si="1"/>
        <v>0</v>
      </c>
      <c r="L29" s="236">
        <f>'1311'!$G$30</f>
        <v>0</v>
      </c>
      <c r="M29" s="241">
        <f>'1311'!$G$31</f>
        <v>299572.43</v>
      </c>
      <c r="N29" s="268"/>
      <c r="O29" s="157"/>
    </row>
    <row r="30" spans="1:15" ht="30" customHeight="1" x14ac:dyDescent="0.2">
      <c r="A30" s="254" t="s">
        <v>141</v>
      </c>
      <c r="B30" s="255" t="s">
        <v>142</v>
      </c>
      <c r="C30" s="253" t="s">
        <v>143</v>
      </c>
      <c r="D30" s="250" t="s">
        <v>92</v>
      </c>
      <c r="E30" s="236">
        <f>'1312'!$G$16</f>
        <v>17945589.460000001</v>
      </c>
      <c r="F30" s="232">
        <f>'1312'!$G$17</f>
        <v>0</v>
      </c>
      <c r="G30" s="233">
        <f>'1312'!$G$18</f>
        <v>18021244</v>
      </c>
      <c r="H30" s="231">
        <f>'1312'!$G$21</f>
        <v>75654.539999999106</v>
      </c>
      <c r="I30" s="234">
        <f>'1312'!$G$26</f>
        <v>0</v>
      </c>
      <c r="J30" s="200">
        <f t="shared" si="0"/>
        <v>75654.539999999106</v>
      </c>
      <c r="K30" s="201">
        <f t="shared" si="1"/>
        <v>0</v>
      </c>
      <c r="L30" s="231">
        <f>'1312'!$G$30</f>
        <v>0</v>
      </c>
      <c r="M30" s="192">
        <f>'1312'!$G$31</f>
        <v>75654.539999999994</v>
      </c>
      <c r="N30" s="269"/>
      <c r="O30" s="157"/>
    </row>
    <row r="31" spans="1:15" ht="30" customHeight="1" x14ac:dyDescent="0.2">
      <c r="A31" s="254" t="s">
        <v>144</v>
      </c>
      <c r="B31" s="262" t="s">
        <v>145</v>
      </c>
      <c r="C31" s="253" t="s">
        <v>146</v>
      </c>
      <c r="D31" s="250" t="s">
        <v>96</v>
      </c>
      <c r="E31" s="231">
        <f>'1313'!$G$16</f>
        <v>21991037.68</v>
      </c>
      <c r="F31" s="232">
        <f>'1313'!$G$17</f>
        <v>0</v>
      </c>
      <c r="G31" s="238">
        <f>'1313'!$G$18</f>
        <v>21993448.300000001</v>
      </c>
      <c r="H31" s="231">
        <f>'1313'!$G$21</f>
        <v>2410.6200000010431</v>
      </c>
      <c r="I31" s="234">
        <f>'1313'!$G$26</f>
        <v>0</v>
      </c>
      <c r="J31" s="200">
        <f t="shared" si="0"/>
        <v>2410.6200000010431</v>
      </c>
      <c r="K31" s="201">
        <f t="shared" si="1"/>
        <v>0</v>
      </c>
      <c r="L31" s="236">
        <f>'1313'!$G$30</f>
        <v>0</v>
      </c>
      <c r="M31" s="234">
        <f>'1313'!$G$31</f>
        <v>2410.62</v>
      </c>
      <c r="N31" s="268"/>
      <c r="O31" s="157"/>
    </row>
    <row r="32" spans="1:15" ht="30" customHeight="1" thickBot="1" x14ac:dyDescent="0.25">
      <c r="A32" s="263" t="s">
        <v>147</v>
      </c>
      <c r="B32" s="264" t="s">
        <v>148</v>
      </c>
      <c r="C32" s="265" t="s">
        <v>149</v>
      </c>
      <c r="D32" s="266" t="s">
        <v>88</v>
      </c>
      <c r="E32" s="237">
        <f>'1354'!$G$16</f>
        <v>7024164.6299999999</v>
      </c>
      <c r="F32" s="195">
        <f>'1354'!$G$17</f>
        <v>0</v>
      </c>
      <c r="G32" s="192">
        <f>'1354'!$G$18</f>
        <v>7386843.5600000005</v>
      </c>
      <c r="H32" s="237">
        <f>'1354'!$G$21</f>
        <v>362678.93000000063</v>
      </c>
      <c r="I32" s="234">
        <f>'1354'!$G$26</f>
        <v>0</v>
      </c>
      <c r="J32" s="200">
        <f t="shared" si="0"/>
        <v>362678.93000000063</v>
      </c>
      <c r="K32" s="201">
        <f t="shared" si="1"/>
        <v>0</v>
      </c>
      <c r="L32" s="151">
        <f>'1354'!$G$30</f>
        <v>0</v>
      </c>
      <c r="M32" s="242">
        <f>'1354'!$G$31</f>
        <v>362678.93</v>
      </c>
      <c r="N32" s="271"/>
      <c r="O32" s="157"/>
    </row>
    <row r="33" spans="1:14" ht="15.75" thickTop="1" x14ac:dyDescent="0.25">
      <c r="A33" s="193" t="s">
        <v>55</v>
      </c>
      <c r="B33" s="194"/>
      <c r="C33" s="152"/>
      <c r="D33" s="230"/>
      <c r="E33" s="164">
        <f t="shared" ref="E33:N33" si="2">SUM(E12:E32)</f>
        <v>624235767.46000004</v>
      </c>
      <c r="F33" s="166">
        <f t="shared" si="2"/>
        <v>84560</v>
      </c>
      <c r="G33" s="165">
        <f t="shared" si="2"/>
        <v>631420306.91999984</v>
      </c>
      <c r="H33" s="164">
        <f t="shared" si="2"/>
        <v>7184539.4600000409</v>
      </c>
      <c r="I33" s="239">
        <f t="shared" si="2"/>
        <v>3996087.92</v>
      </c>
      <c r="J33" s="186">
        <f t="shared" si="2"/>
        <v>3395855.9300000365</v>
      </c>
      <c r="K33" s="166">
        <f t="shared" si="2"/>
        <v>-207404.38999999568</v>
      </c>
      <c r="L33" s="164">
        <f t="shared" si="2"/>
        <v>76800</v>
      </c>
      <c r="M33" s="189">
        <f t="shared" si="2"/>
        <v>3319055.9300000006</v>
      </c>
      <c r="N33" s="190">
        <f t="shared" si="2"/>
        <v>0</v>
      </c>
    </row>
    <row r="34" spans="1:14" ht="15.75" customHeight="1" thickBot="1" x14ac:dyDescent="0.25">
      <c r="A34" s="153"/>
      <c r="B34" s="154"/>
      <c r="C34" s="19"/>
      <c r="D34" s="19"/>
      <c r="E34" s="155"/>
      <c r="F34" s="76"/>
      <c r="G34" s="75"/>
      <c r="H34" s="74"/>
      <c r="I34" s="75"/>
      <c r="J34" s="187" t="s">
        <v>34</v>
      </c>
      <c r="K34" s="167">
        <f>J33+K33</f>
        <v>3188451.540000041</v>
      </c>
      <c r="L34" s="191" t="s">
        <v>56</v>
      </c>
      <c r="M34" s="188"/>
      <c r="N34" s="156">
        <f>L33+M33+N33</f>
        <v>3395855.9300000006</v>
      </c>
    </row>
    <row r="35" spans="1:14" ht="15" thickTop="1" x14ac:dyDescent="0.2">
      <c r="A35" s="20"/>
      <c r="B35" s="158"/>
      <c r="C35" s="22"/>
      <c r="D35" s="22"/>
      <c r="E35" s="21"/>
      <c r="F35" s="21"/>
      <c r="G35" s="20"/>
      <c r="H35" s="159"/>
      <c r="I35" s="159"/>
      <c r="J35" s="159"/>
    </row>
    <row r="36" spans="1:14" ht="14.25" x14ac:dyDescent="0.2">
      <c r="A36" s="20"/>
      <c r="B36" s="158"/>
      <c r="C36" s="22"/>
      <c r="D36" s="22"/>
      <c r="E36" s="21"/>
      <c r="F36" s="21"/>
      <c r="G36" s="20"/>
      <c r="H36" s="159"/>
      <c r="I36" s="159"/>
      <c r="J36" s="159"/>
    </row>
    <row r="37" spans="1:14" ht="14.25" x14ac:dyDescent="0.2">
      <c r="A37" s="158" t="s">
        <v>150</v>
      </c>
      <c r="B37" s="158"/>
      <c r="C37" s="158"/>
      <c r="D37" s="158"/>
      <c r="E37" s="160"/>
      <c r="F37" s="160"/>
      <c r="G37" s="161"/>
      <c r="H37" s="161"/>
      <c r="I37" s="161"/>
      <c r="J37" s="161"/>
      <c r="K37" s="3"/>
      <c r="L37" s="20"/>
      <c r="N37" s="157"/>
    </row>
    <row r="38" spans="1:14" ht="14.25" customHeight="1" x14ac:dyDescent="0.2">
      <c r="A38" s="158"/>
      <c r="B38" s="168"/>
      <c r="C38" s="168" t="s">
        <v>151</v>
      </c>
      <c r="D38" s="168"/>
      <c r="E38" s="168"/>
      <c r="F38" s="168"/>
      <c r="G38" s="168"/>
      <c r="H38" s="214">
        <f>SUMIF(H12:H32,"&gt;0")</f>
        <v>7184539.4600000409</v>
      </c>
      <c r="I38" s="168" t="s">
        <v>66</v>
      </c>
      <c r="J38" s="12"/>
      <c r="K38" s="273"/>
      <c r="L38" s="20"/>
    </row>
    <row r="39" spans="1:14" ht="14.25" customHeight="1" x14ac:dyDescent="0.2">
      <c r="A39" s="158"/>
      <c r="B39" s="168"/>
      <c r="C39" s="12" t="s">
        <v>152</v>
      </c>
      <c r="D39" s="178"/>
      <c r="E39" s="179"/>
      <c r="F39" s="179"/>
      <c r="G39" s="179"/>
      <c r="H39" s="214">
        <f>SUMIF(H12:H32,"&lt;0")</f>
        <v>0</v>
      </c>
      <c r="I39" s="168" t="s">
        <v>66</v>
      </c>
      <c r="J39" s="12"/>
      <c r="K39" s="274"/>
      <c r="L39" s="20"/>
    </row>
    <row r="40" spans="1:14" ht="14.25" customHeight="1" x14ac:dyDescent="0.2">
      <c r="A40" s="158"/>
      <c r="B40" s="168"/>
      <c r="C40" s="20" t="s">
        <v>153</v>
      </c>
      <c r="D40" s="178"/>
      <c r="E40" s="179"/>
      <c r="F40" s="179"/>
      <c r="G40" s="179"/>
      <c r="H40" s="168"/>
      <c r="I40" s="168"/>
      <c r="J40" s="12"/>
      <c r="K40" s="273"/>
      <c r="L40" s="20"/>
    </row>
    <row r="41" spans="1:14" ht="14.25" x14ac:dyDescent="0.2">
      <c r="A41" s="158"/>
      <c r="B41" s="168"/>
      <c r="C41" s="168"/>
      <c r="D41" s="168"/>
      <c r="E41" s="168"/>
      <c r="F41" s="168"/>
      <c r="G41" s="168"/>
      <c r="H41" s="168"/>
      <c r="I41" s="168"/>
      <c r="J41" s="12"/>
      <c r="K41" s="3"/>
      <c r="L41" s="20"/>
    </row>
    <row r="42" spans="1:14" ht="14.25" x14ac:dyDescent="0.2">
      <c r="A42" s="158" t="s">
        <v>58</v>
      </c>
      <c r="B42" s="168"/>
      <c r="C42" s="168"/>
      <c r="D42" s="168"/>
      <c r="E42" s="168"/>
      <c r="F42" s="168"/>
      <c r="G42" s="168"/>
      <c r="H42" s="168"/>
      <c r="I42" s="168"/>
      <c r="J42" s="12"/>
      <c r="K42" s="3"/>
      <c r="L42" s="20"/>
    </row>
    <row r="43" spans="1:14" ht="14.25" x14ac:dyDescent="0.2">
      <c r="A43" s="161"/>
      <c r="B43" s="161"/>
      <c r="C43" s="20" t="s">
        <v>155</v>
      </c>
      <c r="D43" s="162"/>
      <c r="E43" s="161"/>
      <c r="F43" s="161"/>
      <c r="G43" s="161"/>
      <c r="H43" s="214">
        <f>SUMIF(J12:J32,"&gt;0")</f>
        <v>3395855.9300000365</v>
      </c>
      <c r="I43" s="3" t="s">
        <v>66</v>
      </c>
      <c r="J43" s="12"/>
      <c r="K43" s="273"/>
    </row>
    <row r="44" spans="1:14" s="9" customFormat="1" ht="14.25" x14ac:dyDescent="0.2">
      <c r="A44" s="161"/>
      <c r="B44" s="161"/>
      <c r="C44" s="3" t="s">
        <v>154</v>
      </c>
      <c r="D44" s="3"/>
      <c r="E44" s="3"/>
      <c r="F44" s="3"/>
      <c r="G44" s="3"/>
      <c r="H44" s="275">
        <f>SUMIF(K12:K32,"&lt;0")</f>
        <v>-207404.38999999568</v>
      </c>
      <c r="I44" s="3" t="s">
        <v>66</v>
      </c>
      <c r="J44" s="12"/>
      <c r="K44" s="274"/>
      <c r="L44" s="10"/>
      <c r="M44" s="10"/>
      <c r="N44" s="10"/>
    </row>
    <row r="45" spans="1:14" x14ac:dyDescent="0.2">
      <c r="C45" s="20" t="s">
        <v>153</v>
      </c>
      <c r="D45" s="180"/>
      <c r="E45" s="3"/>
      <c r="F45" s="3"/>
      <c r="G45" s="3"/>
      <c r="J45" s="12"/>
      <c r="K45" s="273"/>
    </row>
    <row r="46" spans="1:14" s="9" customFormat="1" ht="15" x14ac:dyDescent="0.2">
      <c r="A46" s="163"/>
      <c r="B46" s="163"/>
      <c r="C46" s="12"/>
      <c r="D46" s="12"/>
      <c r="L46" s="10"/>
      <c r="M46" s="10"/>
      <c r="N46" s="10"/>
    </row>
    <row r="47" spans="1:14" s="9" customFormat="1" ht="15.75" x14ac:dyDescent="0.25">
      <c r="A47" s="276"/>
      <c r="B47" s="277"/>
      <c r="C47" s="12"/>
      <c r="D47" s="12"/>
      <c r="L47" s="10"/>
      <c r="M47" s="10"/>
      <c r="N47" s="10"/>
    </row>
    <row r="48" spans="1:14" s="9" customFormat="1" ht="35.25" customHeight="1" x14ac:dyDescent="0.2">
      <c r="A48" s="278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</row>
    <row r="49" spans="1:14" s="9" customFormat="1" ht="27" customHeight="1" x14ac:dyDescent="0.2">
      <c r="A49" s="279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</row>
    <row r="50" spans="1:14" s="12" customFormat="1" ht="15" x14ac:dyDescent="0.2">
      <c r="A50" s="163"/>
      <c r="B50" s="163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63"/>
      <c r="B51" s="163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63"/>
      <c r="B52" s="163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63"/>
      <c r="B53" s="163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63"/>
      <c r="B54" s="163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63"/>
      <c r="B55" s="163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63"/>
      <c r="B56" s="163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63"/>
      <c r="B57" s="163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63"/>
      <c r="B58" s="163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63"/>
      <c r="B59" s="163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63"/>
      <c r="B60" s="163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63"/>
      <c r="B61" s="163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63"/>
      <c r="B62" s="163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63"/>
      <c r="B63" s="163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63"/>
      <c r="B64" s="163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63"/>
      <c r="B65" s="163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63"/>
      <c r="B66" s="163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63"/>
      <c r="B67" s="163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63"/>
      <c r="B68" s="163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63"/>
      <c r="B69" s="163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63"/>
      <c r="B70" s="163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63"/>
      <c r="B71" s="163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63"/>
      <c r="B72" s="163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63"/>
      <c r="B73" s="163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63"/>
      <c r="B74" s="163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63"/>
      <c r="B75" s="163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63"/>
      <c r="B76" s="163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63"/>
      <c r="B77" s="163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63"/>
      <c r="B78" s="163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63"/>
      <c r="B79" s="163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63"/>
      <c r="B80" s="163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63"/>
      <c r="B81" s="163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63"/>
      <c r="B82" s="163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63"/>
      <c r="B83" s="163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63"/>
      <c r="B84" s="163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63"/>
      <c r="B85" s="163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63"/>
      <c r="B86" s="163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63"/>
      <c r="B87" s="163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63"/>
      <c r="B88" s="163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63"/>
      <c r="B89" s="163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63"/>
      <c r="B90" s="163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63"/>
      <c r="B91" s="163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63"/>
      <c r="B92" s="163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63"/>
      <c r="B93" s="163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63"/>
      <c r="B94" s="163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63"/>
      <c r="B95" s="163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63"/>
      <c r="B96" s="163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63"/>
      <c r="B97" s="163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63"/>
      <c r="B98" s="163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63"/>
      <c r="B99" s="163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63"/>
      <c r="B100" s="163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63"/>
      <c r="B101" s="163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63"/>
      <c r="B102" s="163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63"/>
      <c r="B103" s="163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63"/>
      <c r="B104" s="163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63"/>
      <c r="B105" s="163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63"/>
      <c r="B106" s="163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63"/>
      <c r="B107" s="163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63"/>
      <c r="B108" s="163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63"/>
      <c r="B109" s="163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63"/>
      <c r="B110" s="163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63"/>
      <c r="B111" s="163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63"/>
      <c r="B112" s="163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63"/>
      <c r="B113" s="163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63"/>
      <c r="B114" s="163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63"/>
      <c r="B115" s="163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63"/>
      <c r="B116" s="163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63"/>
      <c r="B117" s="163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63"/>
      <c r="B118" s="163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63"/>
      <c r="B119" s="163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63"/>
      <c r="B120" s="163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63"/>
      <c r="B121" s="163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63"/>
      <c r="B122" s="163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63"/>
      <c r="B123" s="163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63"/>
      <c r="B124" s="163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63"/>
      <c r="B125" s="163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63"/>
      <c r="B126" s="163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63"/>
      <c r="B127" s="163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63"/>
      <c r="B128" s="163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63"/>
      <c r="B129" s="163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63"/>
      <c r="B130" s="163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63"/>
      <c r="B131" s="163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63"/>
      <c r="B132" s="163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63"/>
      <c r="B133" s="163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63"/>
      <c r="B134" s="163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63"/>
      <c r="B135" s="163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63"/>
      <c r="B136" s="163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63"/>
      <c r="B137" s="163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63"/>
      <c r="B138" s="163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63"/>
      <c r="B139" s="163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63"/>
      <c r="B140" s="163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63"/>
      <c r="B141" s="163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63"/>
      <c r="B142" s="163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63"/>
      <c r="B143" s="163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63"/>
      <c r="B144" s="163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63"/>
      <c r="B145" s="163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63"/>
      <c r="B146" s="163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63"/>
      <c r="B147" s="163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63"/>
      <c r="B148" s="163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63"/>
      <c r="B149" s="163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63"/>
      <c r="B150" s="163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63"/>
      <c r="B151" s="163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63"/>
      <c r="B152" s="163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63"/>
      <c r="B153" s="163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63"/>
      <c r="B154" s="163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63"/>
      <c r="B155" s="163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63"/>
      <c r="B156" s="163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63"/>
      <c r="B157" s="163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63"/>
      <c r="B158" s="163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63"/>
      <c r="B159" s="163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63"/>
      <c r="B160" s="163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63"/>
      <c r="B161" s="163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63"/>
      <c r="B162" s="163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63"/>
      <c r="B163" s="163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63"/>
      <c r="B164" s="163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63"/>
      <c r="B165" s="163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63"/>
      <c r="B166" s="163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63"/>
      <c r="B167" s="163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63"/>
      <c r="B168" s="163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63"/>
      <c r="B169" s="163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63"/>
      <c r="B170" s="163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63"/>
      <c r="B171" s="163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63"/>
      <c r="B172" s="163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63"/>
      <c r="B173" s="163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63"/>
      <c r="B174" s="163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63"/>
      <c r="B175" s="163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63"/>
      <c r="B176" s="163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63"/>
      <c r="B177" s="163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63"/>
      <c r="B178" s="163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63"/>
      <c r="B179" s="163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63"/>
      <c r="B180" s="163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63"/>
      <c r="B181" s="163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63"/>
      <c r="B182" s="163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63"/>
      <c r="B183" s="163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63"/>
      <c r="B184" s="163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63"/>
      <c r="B185" s="163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63"/>
      <c r="B186" s="163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63"/>
      <c r="B187" s="163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63"/>
      <c r="B188" s="163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63"/>
      <c r="B189" s="163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63"/>
      <c r="B190" s="163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63"/>
      <c r="B191" s="163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63"/>
      <c r="B192" s="163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63"/>
      <c r="B193" s="163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63"/>
      <c r="B194" s="163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63"/>
      <c r="B195" s="163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63"/>
      <c r="B196" s="163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63"/>
      <c r="B197" s="163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63"/>
      <c r="B198" s="163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63"/>
      <c r="B199" s="163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63"/>
      <c r="B200" s="163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63"/>
      <c r="B201" s="163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63"/>
      <c r="B202" s="163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63"/>
      <c r="B203" s="163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63"/>
      <c r="B204" s="163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63"/>
      <c r="B205" s="163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63"/>
      <c r="B206" s="163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63"/>
      <c r="B207" s="163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63"/>
      <c r="B208" s="163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63"/>
      <c r="B209" s="163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63"/>
      <c r="B210" s="163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63"/>
      <c r="B211" s="163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63"/>
      <c r="B212" s="163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63"/>
      <c r="B213" s="163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63"/>
      <c r="B214" s="163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63"/>
      <c r="B215" s="163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63"/>
      <c r="B216" s="163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63"/>
      <c r="B217" s="163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63"/>
      <c r="B218" s="163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63"/>
      <c r="B219" s="163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63"/>
      <c r="B220" s="163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63"/>
      <c r="B221" s="163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63"/>
      <c r="B222" s="163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63"/>
      <c r="B223" s="163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63"/>
      <c r="B224" s="163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63"/>
      <c r="B225" s="163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63"/>
      <c r="B226" s="163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63"/>
      <c r="B227" s="163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63"/>
      <c r="B228" s="163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63"/>
      <c r="B229" s="163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63"/>
      <c r="B230" s="163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63"/>
      <c r="B231" s="163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63"/>
      <c r="B232" s="163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63"/>
      <c r="B233" s="163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63"/>
      <c r="B234" s="163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63"/>
      <c r="B235" s="163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63"/>
      <c r="B236" s="163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63"/>
      <c r="B237" s="163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63"/>
      <c r="B238" s="163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63"/>
      <c r="B239" s="163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63"/>
      <c r="B240" s="163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63"/>
      <c r="B241" s="163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63"/>
      <c r="B242" s="163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63"/>
      <c r="B243" s="163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63"/>
      <c r="B244" s="163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63"/>
      <c r="B245" s="163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63"/>
      <c r="B246" s="163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63"/>
      <c r="B247" s="163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63"/>
      <c r="B248" s="163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63"/>
      <c r="B249" s="163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63"/>
      <c r="B250" s="163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63"/>
      <c r="B251" s="163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63"/>
      <c r="B252" s="163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63"/>
      <c r="B253" s="163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63"/>
      <c r="B254" s="163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63"/>
      <c r="B255" s="163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63"/>
      <c r="B256" s="163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63"/>
      <c r="B257" s="163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63"/>
      <c r="B258" s="163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63"/>
      <c r="B259" s="163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63"/>
      <c r="B260" s="163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63"/>
      <c r="B261" s="163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63"/>
      <c r="B262" s="163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63"/>
      <c r="B263" s="163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63"/>
      <c r="B264" s="163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63"/>
      <c r="B265" s="163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63"/>
      <c r="B266" s="163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63"/>
      <c r="B267" s="163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63"/>
      <c r="B268" s="163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63"/>
      <c r="B269" s="163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63"/>
      <c r="B270" s="163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63"/>
      <c r="B271" s="163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63"/>
      <c r="B272" s="163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63"/>
      <c r="B273" s="163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63"/>
      <c r="B274" s="163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63"/>
      <c r="B275" s="163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63"/>
      <c r="B276" s="163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63"/>
      <c r="B277" s="163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63"/>
      <c r="B278" s="163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63"/>
      <c r="B279" s="163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63"/>
      <c r="B280" s="163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63"/>
      <c r="B281" s="163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63"/>
      <c r="B282" s="163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63"/>
      <c r="B283" s="163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63"/>
      <c r="B284" s="163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63"/>
      <c r="B285" s="163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63"/>
      <c r="B286" s="163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63"/>
      <c r="B287" s="163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63"/>
      <c r="B288" s="163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63"/>
      <c r="B289" s="163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63"/>
      <c r="B290" s="163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63"/>
      <c r="B291" s="163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63"/>
      <c r="B292" s="163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63"/>
      <c r="B293" s="163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63"/>
      <c r="B294" s="163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63"/>
      <c r="B295" s="163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63"/>
      <c r="B296" s="163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63"/>
      <c r="B297" s="163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63"/>
      <c r="B298" s="163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63"/>
      <c r="B299" s="163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63"/>
      <c r="B300" s="163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63"/>
      <c r="B301" s="163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63"/>
      <c r="B302" s="163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63"/>
      <c r="B303" s="163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63"/>
      <c r="B304" s="163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63"/>
      <c r="B305" s="163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63"/>
      <c r="B306" s="163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63"/>
      <c r="B307" s="163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63"/>
      <c r="B308" s="163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63"/>
      <c r="B309" s="163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63"/>
      <c r="B310" s="163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63"/>
      <c r="B311" s="163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63"/>
      <c r="B312" s="163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63"/>
      <c r="B313" s="163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63"/>
      <c r="B314" s="163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63"/>
      <c r="B315" s="163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63"/>
      <c r="B316" s="163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63"/>
      <c r="B317" s="163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63"/>
      <c r="B318" s="163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63"/>
      <c r="B319" s="163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63"/>
      <c r="B320" s="163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63"/>
      <c r="B321" s="163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63"/>
      <c r="B322" s="163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63"/>
      <c r="B323" s="163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63"/>
      <c r="B324" s="163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63"/>
      <c r="B325" s="163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63"/>
      <c r="B326" s="163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63"/>
      <c r="B327" s="163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63"/>
      <c r="B328" s="163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63"/>
      <c r="B329" s="163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63"/>
      <c r="B330" s="163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63"/>
      <c r="B331" s="163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63"/>
      <c r="B332" s="163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63"/>
      <c r="B333" s="163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63"/>
      <c r="B334" s="163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63"/>
      <c r="B335" s="163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63"/>
      <c r="B336" s="163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63"/>
      <c r="B337" s="163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63"/>
      <c r="B338" s="163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63"/>
      <c r="B339" s="163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63"/>
      <c r="B340" s="163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63"/>
      <c r="B341" s="163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63"/>
      <c r="B342" s="163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63"/>
      <c r="B343" s="163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63"/>
      <c r="B344" s="163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63"/>
      <c r="B345" s="163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63"/>
      <c r="B346" s="163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63"/>
      <c r="B347" s="163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63"/>
      <c r="B348" s="163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63"/>
      <c r="B349" s="163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63"/>
      <c r="B350" s="163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63"/>
      <c r="B351" s="163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63"/>
      <c r="B352" s="163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63"/>
      <c r="B353" s="163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63"/>
      <c r="B354" s="163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63"/>
      <c r="B355" s="163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63"/>
      <c r="B356" s="163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63"/>
      <c r="B357" s="163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63"/>
      <c r="B358" s="163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63"/>
      <c r="B359" s="163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63"/>
      <c r="B360" s="163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63"/>
      <c r="B361" s="163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63"/>
      <c r="B362" s="163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63"/>
      <c r="B363" s="163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63"/>
      <c r="B364" s="163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63"/>
      <c r="B365" s="163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63"/>
      <c r="B366" s="163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63"/>
      <c r="B367" s="163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63"/>
      <c r="B368" s="163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63"/>
      <c r="B369" s="163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63"/>
      <c r="B370" s="163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63"/>
      <c r="B371" s="163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63"/>
      <c r="B372" s="163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63"/>
      <c r="B373" s="163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63"/>
      <c r="B374" s="163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63"/>
      <c r="B375" s="163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63"/>
      <c r="B376" s="163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63"/>
      <c r="B377" s="163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63"/>
      <c r="B378" s="163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63"/>
      <c r="B379" s="163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63"/>
      <c r="B380" s="163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63"/>
      <c r="B381" s="163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63"/>
      <c r="B382" s="163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63"/>
      <c r="B383" s="163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63"/>
      <c r="B384" s="163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63"/>
      <c r="B385" s="163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63"/>
      <c r="B386" s="163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63"/>
      <c r="B387" s="163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63"/>
      <c r="B388" s="163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63"/>
      <c r="B389" s="163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63"/>
      <c r="B390" s="163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63"/>
      <c r="B391" s="163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63"/>
      <c r="B392" s="163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63"/>
      <c r="B393" s="163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63"/>
      <c r="B394" s="163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63"/>
      <c r="B395" s="163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63"/>
      <c r="B396" s="163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63"/>
      <c r="B397" s="163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63"/>
      <c r="B398" s="163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63"/>
      <c r="B399" s="163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63"/>
      <c r="B400" s="163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63"/>
      <c r="B401" s="163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63"/>
      <c r="B402" s="163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63"/>
      <c r="B403" s="163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63"/>
      <c r="B404" s="163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63"/>
      <c r="B405" s="163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63"/>
      <c r="B406" s="163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63"/>
      <c r="B407" s="163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63"/>
      <c r="B408" s="163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63"/>
      <c r="B409" s="163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63"/>
      <c r="B410" s="163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63"/>
      <c r="B411" s="163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63"/>
      <c r="B412" s="163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63"/>
      <c r="B413" s="163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63"/>
      <c r="B414" s="163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63"/>
      <c r="B415" s="163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63"/>
      <c r="B416" s="163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63"/>
      <c r="B417" s="163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63"/>
      <c r="B418" s="163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63"/>
      <c r="B419" s="163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63"/>
      <c r="B420" s="163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63"/>
      <c r="B421" s="163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63"/>
      <c r="B422" s="163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63"/>
      <c r="B423" s="163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63"/>
      <c r="B424" s="163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63"/>
      <c r="B425" s="163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63"/>
      <c r="B426" s="163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63"/>
      <c r="B427" s="163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63"/>
      <c r="B428" s="163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63"/>
      <c r="B429" s="163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63"/>
      <c r="B430" s="163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63"/>
      <c r="B431" s="163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63"/>
      <c r="B432" s="163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63"/>
      <c r="B433" s="163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63"/>
      <c r="B434" s="163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63"/>
      <c r="B435" s="163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63"/>
      <c r="B436" s="163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63"/>
      <c r="B437" s="163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63"/>
      <c r="B438" s="163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63"/>
      <c r="B439" s="163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63"/>
      <c r="B440" s="163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63"/>
      <c r="B441" s="163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63"/>
      <c r="B442" s="163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63"/>
      <c r="B443" s="163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63"/>
      <c r="B444" s="163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63"/>
      <c r="B445" s="163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63"/>
      <c r="B446" s="163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63"/>
      <c r="B447" s="163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63"/>
      <c r="B448" s="163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63"/>
      <c r="B449" s="163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63"/>
      <c r="B450" s="163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63"/>
      <c r="B451" s="163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63"/>
      <c r="B452" s="163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63"/>
      <c r="B453" s="163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63"/>
      <c r="B454" s="163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63"/>
      <c r="B455" s="163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63"/>
      <c r="B456" s="163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63"/>
      <c r="B457" s="163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63"/>
      <c r="B458" s="163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63"/>
      <c r="B459" s="163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63"/>
      <c r="B460" s="163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63"/>
      <c r="B461" s="163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63"/>
      <c r="B462" s="163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63"/>
      <c r="B463" s="163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63"/>
      <c r="B464" s="163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63"/>
      <c r="B465" s="163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63"/>
      <c r="B466" s="163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63"/>
      <c r="B467" s="163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63"/>
      <c r="B468" s="163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63"/>
      <c r="B469" s="163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63"/>
      <c r="B470" s="163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63"/>
      <c r="B471" s="163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63"/>
      <c r="B472" s="163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63"/>
      <c r="B473" s="163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63"/>
      <c r="B474" s="163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63"/>
      <c r="B475" s="163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63"/>
      <c r="B476" s="163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63"/>
      <c r="B477" s="163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63"/>
      <c r="B478" s="163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63"/>
      <c r="B479" s="163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63"/>
      <c r="B480" s="163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63"/>
      <c r="B481" s="163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63"/>
      <c r="B482" s="163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63"/>
      <c r="B483" s="163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63"/>
      <c r="B484" s="163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63"/>
      <c r="B485" s="163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63"/>
      <c r="B486" s="163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63"/>
      <c r="B487" s="163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63"/>
      <c r="B488" s="163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63"/>
      <c r="B489" s="163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63"/>
      <c r="B490" s="163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63"/>
      <c r="B491" s="163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63"/>
      <c r="B492" s="163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63"/>
      <c r="B493" s="163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63"/>
      <c r="B494" s="163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63"/>
      <c r="B495" s="163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63"/>
      <c r="B496" s="163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63"/>
      <c r="B497" s="163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63"/>
      <c r="B498" s="163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63"/>
      <c r="B499" s="163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63"/>
      <c r="B500" s="163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63"/>
      <c r="B501" s="163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63"/>
      <c r="B502" s="163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63"/>
      <c r="B503" s="163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63"/>
      <c r="B504" s="163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63"/>
      <c r="B505" s="163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63"/>
      <c r="B506" s="163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63"/>
      <c r="B507" s="163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63"/>
      <c r="B508" s="163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63"/>
      <c r="B509" s="163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63"/>
      <c r="B510" s="163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63"/>
      <c r="B511" s="163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63"/>
      <c r="B512" s="163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63"/>
      <c r="B513" s="163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63"/>
      <c r="B514" s="163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63"/>
      <c r="B515" s="163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63"/>
      <c r="B516" s="163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63"/>
      <c r="B517" s="163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63"/>
      <c r="B518" s="163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63"/>
      <c r="B519" s="163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63"/>
      <c r="B520" s="163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63"/>
      <c r="B521" s="163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63"/>
      <c r="B522" s="163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63"/>
      <c r="B523" s="163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63"/>
      <c r="B524" s="163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63"/>
      <c r="B525" s="163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63"/>
      <c r="B526" s="163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63"/>
      <c r="B527" s="163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63"/>
      <c r="B528" s="163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63"/>
      <c r="B529" s="163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63"/>
      <c r="B530" s="163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63"/>
      <c r="B531" s="163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63"/>
      <c r="B532" s="163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63"/>
      <c r="B533" s="163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63"/>
      <c r="B534" s="163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63"/>
      <c r="B535" s="163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63"/>
      <c r="B536" s="163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63"/>
      <c r="B537" s="163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63"/>
      <c r="B538" s="163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63"/>
      <c r="B539" s="163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63"/>
      <c r="B540" s="163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63"/>
      <c r="B541" s="163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63"/>
      <c r="B542" s="163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63"/>
      <c r="B543" s="163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63"/>
      <c r="B544" s="163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63"/>
      <c r="B545" s="163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63"/>
      <c r="B546" s="163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63"/>
      <c r="B547" s="163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63"/>
      <c r="B548" s="163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63"/>
      <c r="B549" s="163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63"/>
      <c r="B550" s="163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63"/>
      <c r="B551" s="163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63"/>
      <c r="B552" s="163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63"/>
      <c r="B553" s="163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63"/>
      <c r="B554" s="163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63"/>
      <c r="B555" s="163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63"/>
      <c r="B556" s="163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63"/>
      <c r="B557" s="163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63"/>
      <c r="B558" s="163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63"/>
      <c r="B559" s="163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63"/>
      <c r="B560" s="163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63"/>
      <c r="B561" s="163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63"/>
      <c r="B562" s="163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63"/>
      <c r="B563" s="163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63"/>
      <c r="B564" s="163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63"/>
      <c r="B565" s="163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63"/>
      <c r="B566" s="163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63"/>
      <c r="B567" s="163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63"/>
      <c r="B568" s="163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63"/>
      <c r="B569" s="163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63"/>
      <c r="B570" s="163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63"/>
      <c r="B571" s="163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63"/>
      <c r="B572" s="163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63"/>
      <c r="B573" s="163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63"/>
      <c r="B574" s="163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63"/>
      <c r="B575" s="163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63"/>
      <c r="B576" s="163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63"/>
      <c r="B577" s="163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63"/>
      <c r="B578" s="163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63"/>
      <c r="B579" s="163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63"/>
      <c r="B580" s="163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63"/>
      <c r="B581" s="163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63"/>
      <c r="B582" s="163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63"/>
      <c r="B583" s="163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63"/>
      <c r="B584" s="163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63"/>
      <c r="B585" s="163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63"/>
      <c r="B586" s="163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63"/>
      <c r="B587" s="163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63"/>
      <c r="B588" s="163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63"/>
      <c r="B589" s="163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63"/>
      <c r="B590" s="163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63"/>
      <c r="B591" s="163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63"/>
      <c r="B592" s="163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63"/>
      <c r="B593" s="163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63"/>
      <c r="B594" s="163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63"/>
      <c r="B595" s="163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63"/>
      <c r="B596" s="163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63"/>
      <c r="B597" s="163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63"/>
      <c r="B598" s="163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63"/>
      <c r="B599" s="163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63"/>
      <c r="B600" s="163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63"/>
      <c r="B601" s="163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63"/>
      <c r="B602" s="163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63"/>
      <c r="B603" s="163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63"/>
      <c r="B604" s="163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63"/>
      <c r="B605" s="163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63"/>
      <c r="B606" s="163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63"/>
      <c r="B607" s="163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63"/>
      <c r="B608" s="163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63"/>
      <c r="B609" s="163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63"/>
      <c r="B610" s="163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63"/>
      <c r="B611" s="163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63"/>
      <c r="B612" s="163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63"/>
      <c r="B613" s="163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63"/>
      <c r="B614" s="163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63"/>
      <c r="B615" s="163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63"/>
      <c r="B616" s="163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63"/>
      <c r="B617" s="163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63"/>
      <c r="B618" s="163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63"/>
      <c r="B619" s="163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63"/>
      <c r="B620" s="163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63"/>
      <c r="B621" s="163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63"/>
      <c r="B622" s="163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63"/>
      <c r="B623" s="163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63"/>
      <c r="B624" s="163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  <row r="625" spans="1:14" s="12" customFormat="1" ht="15" x14ac:dyDescent="0.2">
      <c r="A625" s="163"/>
      <c r="B625" s="163"/>
      <c r="E625" s="9"/>
      <c r="F625" s="9"/>
      <c r="G625" s="9"/>
      <c r="H625" s="9"/>
      <c r="I625" s="9"/>
      <c r="J625" s="9"/>
      <c r="K625" s="9"/>
      <c r="L625" s="10"/>
      <c r="M625" s="10"/>
      <c r="N625" s="10"/>
    </row>
    <row r="626" spans="1:14" s="12" customFormat="1" ht="15" x14ac:dyDescent="0.2">
      <c r="A626" s="163"/>
      <c r="B626" s="163"/>
      <c r="E626" s="9"/>
      <c r="F626" s="9"/>
      <c r="G626" s="9"/>
      <c r="H626" s="9"/>
      <c r="I626" s="9"/>
      <c r="J626" s="9"/>
      <c r="K626" s="9"/>
      <c r="L626" s="10"/>
      <c r="M626" s="10"/>
      <c r="N626" s="10"/>
    </row>
    <row r="627" spans="1:14" s="12" customFormat="1" ht="15" x14ac:dyDescent="0.2">
      <c r="A627" s="163"/>
      <c r="B627" s="163"/>
      <c r="E627" s="9"/>
      <c r="F627" s="9"/>
      <c r="G627" s="9"/>
      <c r="H627" s="9"/>
      <c r="I627" s="9"/>
      <c r="J627" s="9"/>
      <c r="K627" s="9"/>
      <c r="L627" s="10"/>
      <c r="M627" s="10"/>
      <c r="N627" s="10"/>
    </row>
    <row r="628" spans="1:14" s="12" customFormat="1" ht="15" x14ac:dyDescent="0.2">
      <c r="A628" s="163"/>
      <c r="B628" s="163"/>
      <c r="E628" s="9"/>
      <c r="F628" s="9"/>
      <c r="G628" s="9"/>
      <c r="H628" s="9"/>
      <c r="I628" s="9"/>
      <c r="J628" s="9"/>
      <c r="K628" s="9"/>
      <c r="L628" s="10"/>
      <c r="M628" s="10"/>
      <c r="N628" s="10"/>
    </row>
    <row r="629" spans="1:14" s="12" customFormat="1" ht="15" x14ac:dyDescent="0.2">
      <c r="A629" s="163"/>
      <c r="B629" s="163"/>
      <c r="E629" s="9"/>
      <c r="F629" s="9"/>
      <c r="G629" s="9"/>
      <c r="H629" s="9"/>
      <c r="I629" s="9"/>
      <c r="J629" s="9"/>
      <c r="K629" s="9"/>
      <c r="L629" s="10"/>
      <c r="M629" s="10"/>
      <c r="N629" s="10"/>
    </row>
    <row r="630" spans="1:14" s="12" customFormat="1" ht="15" x14ac:dyDescent="0.2">
      <c r="A630" s="163"/>
      <c r="B630" s="163"/>
      <c r="E630" s="9"/>
      <c r="F630" s="9"/>
      <c r="G630" s="9"/>
      <c r="H630" s="9"/>
      <c r="I630" s="9"/>
      <c r="J630" s="9"/>
      <c r="K630" s="9"/>
      <c r="L630" s="10"/>
      <c r="M630" s="10"/>
      <c r="N630" s="10"/>
    </row>
    <row r="631" spans="1:14" s="12" customFormat="1" ht="15" x14ac:dyDescent="0.2">
      <c r="A631" s="163"/>
      <c r="B631" s="163"/>
      <c r="E631" s="9"/>
      <c r="F631" s="9"/>
      <c r="G631" s="9"/>
      <c r="H631" s="9"/>
      <c r="I631" s="9"/>
      <c r="J631" s="9"/>
      <c r="K631" s="9"/>
      <c r="L631" s="10"/>
      <c r="M631" s="10"/>
      <c r="N631" s="10"/>
    </row>
    <row r="632" spans="1:14" s="12" customFormat="1" ht="15" x14ac:dyDescent="0.2">
      <c r="A632" s="163"/>
      <c r="B632" s="163"/>
      <c r="E632" s="9"/>
      <c r="F632" s="9"/>
      <c r="G632" s="9"/>
      <c r="H632" s="9"/>
      <c r="I632" s="9"/>
      <c r="J632" s="9"/>
      <c r="K632" s="9"/>
      <c r="L632" s="10"/>
      <c r="M632" s="10"/>
      <c r="N632" s="10"/>
    </row>
    <row r="633" spans="1:14" s="12" customFormat="1" ht="15" x14ac:dyDescent="0.2">
      <c r="A633" s="163"/>
      <c r="B633" s="163"/>
      <c r="E633" s="9"/>
      <c r="F633" s="9"/>
      <c r="G633" s="9"/>
      <c r="H633" s="9"/>
      <c r="I633" s="9"/>
      <c r="J633" s="9"/>
      <c r="K633" s="9"/>
      <c r="L633" s="10"/>
      <c r="M633" s="10"/>
      <c r="N633" s="10"/>
    </row>
    <row r="634" spans="1:14" s="12" customFormat="1" ht="15" x14ac:dyDescent="0.2">
      <c r="A634" s="163"/>
      <c r="B634" s="163"/>
      <c r="E634" s="9"/>
      <c r="F634" s="9"/>
      <c r="G634" s="9"/>
      <c r="H634" s="9"/>
      <c r="I634" s="9"/>
      <c r="J634" s="9"/>
      <c r="K634" s="9"/>
      <c r="L634" s="10"/>
      <c r="M634" s="10"/>
      <c r="N634" s="10"/>
    </row>
    <row r="635" spans="1:14" s="12" customFormat="1" ht="15" x14ac:dyDescent="0.2">
      <c r="A635" s="163"/>
      <c r="B635" s="163"/>
      <c r="E635" s="9"/>
      <c r="F635" s="9"/>
      <c r="G635" s="9"/>
      <c r="H635" s="9"/>
      <c r="I635" s="9"/>
      <c r="J635" s="9"/>
      <c r="K635" s="9"/>
      <c r="L635" s="10"/>
      <c r="M635" s="10"/>
      <c r="N635" s="10"/>
    </row>
    <row r="636" spans="1:14" s="12" customFormat="1" ht="15" x14ac:dyDescent="0.2">
      <c r="A636" s="163"/>
      <c r="B636" s="163"/>
      <c r="E636" s="9"/>
      <c r="F636" s="9"/>
      <c r="G636" s="9"/>
      <c r="H636" s="9"/>
      <c r="I636" s="9"/>
      <c r="J636" s="9"/>
      <c r="K636" s="9"/>
      <c r="L636" s="10"/>
      <c r="M636" s="10"/>
      <c r="N636" s="10"/>
    </row>
    <row r="637" spans="1:14" s="12" customFormat="1" ht="15" x14ac:dyDescent="0.2">
      <c r="A637" s="163"/>
      <c r="B637" s="163"/>
      <c r="E637" s="9"/>
      <c r="F637" s="9"/>
      <c r="G637" s="9"/>
      <c r="H637" s="9"/>
      <c r="I637" s="9"/>
      <c r="J637" s="9"/>
      <c r="K637" s="9"/>
      <c r="L637" s="10"/>
      <c r="M637" s="10"/>
      <c r="N637" s="10"/>
    </row>
    <row r="638" spans="1:14" s="12" customFormat="1" ht="15" x14ac:dyDescent="0.2">
      <c r="A638" s="163"/>
      <c r="B638" s="163"/>
      <c r="E638" s="9"/>
      <c r="F638" s="9"/>
      <c r="G638" s="9"/>
      <c r="H638" s="9"/>
      <c r="I638" s="9"/>
      <c r="J638" s="9"/>
      <c r="K638" s="9"/>
      <c r="L638" s="10"/>
      <c r="M638" s="10"/>
      <c r="N638" s="10"/>
    </row>
    <row r="639" spans="1:14" s="12" customFormat="1" ht="15" x14ac:dyDescent="0.2">
      <c r="A639" s="163"/>
      <c r="B639" s="163"/>
      <c r="E639" s="9"/>
      <c r="F639" s="9"/>
      <c r="G639" s="9"/>
      <c r="H639" s="9"/>
      <c r="I639" s="9"/>
      <c r="J639" s="9"/>
      <c r="K639" s="9"/>
      <c r="L639" s="10"/>
      <c r="M639" s="10"/>
      <c r="N639" s="10"/>
    </row>
    <row r="640" spans="1:14" s="12" customFormat="1" ht="15" x14ac:dyDescent="0.2">
      <c r="A640" s="163"/>
      <c r="B640" s="163"/>
      <c r="E640" s="9"/>
      <c r="F640" s="9"/>
      <c r="G640" s="9"/>
      <c r="H640" s="9"/>
      <c r="I640" s="9"/>
      <c r="J640" s="9"/>
      <c r="K640" s="9"/>
      <c r="L640" s="10"/>
      <c r="M640" s="10"/>
      <c r="N640" s="10"/>
    </row>
    <row r="641" spans="1:14" s="12" customFormat="1" ht="15" x14ac:dyDescent="0.2">
      <c r="A641" s="163"/>
      <c r="B641" s="163"/>
      <c r="E641" s="9"/>
      <c r="F641" s="9"/>
      <c r="G641" s="9"/>
      <c r="H641" s="9"/>
      <c r="I641" s="9"/>
      <c r="J641" s="9"/>
      <c r="K641" s="9"/>
      <c r="L641" s="10"/>
      <c r="M641" s="10"/>
      <c r="N641" s="10"/>
    </row>
  </sheetData>
  <mergeCells count="11">
    <mergeCell ref="A47:B47"/>
    <mergeCell ref="A48:N49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98425196850393704" header="0.51181102362204722" footer="0.51181102362204722"/>
  <pageSetup paperSize="9" scale="75" firstPageNumber="142" orientation="landscape" useFirstPageNumber="1" r:id="rId1"/>
  <headerFooter alignWithMargins="0">
    <oddFooter xml:space="preserve">&amp;L&amp;"Arial,Kurzíva"&amp;11Zastupitelstvo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I28" sqref="I28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83</v>
      </c>
      <c r="F2" s="306"/>
      <c r="G2" s="306"/>
      <c r="H2" s="306"/>
      <c r="I2" s="306"/>
    </row>
    <row r="3" spans="1:9" ht="9.75" customHeight="1" x14ac:dyDescent="0.4">
      <c r="A3" s="77"/>
      <c r="B3" s="77"/>
      <c r="C3" s="77"/>
      <c r="D3" s="77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175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176</v>
      </c>
      <c r="F6" s="28"/>
      <c r="G6" s="29" t="s">
        <v>3</v>
      </c>
      <c r="H6" s="30">
        <v>1022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79"/>
      <c r="I14" s="72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3442000</v>
      </c>
      <c r="F16" s="303"/>
      <c r="G16" s="4">
        <v>3441811.3</v>
      </c>
      <c r="H16" s="221">
        <v>3441811.3</v>
      </c>
      <c r="I16" s="221">
        <v>0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3442000</v>
      </c>
      <c r="F18" s="303"/>
      <c r="G18" s="4">
        <v>3441811.3</v>
      </c>
      <c r="H18" s="221">
        <v>3441811.3</v>
      </c>
      <c r="I18" s="221">
        <v>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0</v>
      </c>
      <c r="H20" s="120">
        <f>H18-H16+H17</f>
        <v>0</v>
      </c>
      <c r="I20" s="120">
        <f>I18-I16+I17</f>
        <v>0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0</v>
      </c>
      <c r="H21" s="120">
        <f>H20-H17</f>
        <v>0</v>
      </c>
      <c r="I21" s="120">
        <f>I20-I17</f>
        <v>0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0</v>
      </c>
      <c r="H25" s="71">
        <f>H21-H26</f>
        <v>0</v>
      </c>
      <c r="I25" s="215">
        <f>I21-I26</f>
        <v>0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222">
        <v>0</v>
      </c>
      <c r="I26" s="222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0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0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0</v>
      </c>
      <c r="H33" s="177"/>
      <c r="I33" s="177"/>
    </row>
    <row r="34" spans="1:9" ht="52.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0</v>
      </c>
      <c r="G41" s="86">
        <v>0</v>
      </c>
      <c r="H41" s="87"/>
      <c r="I41" s="49" t="str">
        <f>IF(F41=0,"nerozp.",G41/F41)</f>
        <v>nerozp.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8000</v>
      </c>
      <c r="F50" s="109">
        <v>0</v>
      </c>
      <c r="G50" s="55">
        <v>0</v>
      </c>
      <c r="H50" s="55">
        <f>E50+F50-G50</f>
        <v>8000</v>
      </c>
      <c r="I50" s="202">
        <v>8000</v>
      </c>
    </row>
    <row r="51" spans="1:9" x14ac:dyDescent="0.2">
      <c r="A51" s="56"/>
      <c r="B51" s="57"/>
      <c r="C51" s="57" t="s">
        <v>20</v>
      </c>
      <c r="D51" s="57"/>
      <c r="E51" s="116">
        <v>23197.040000000001</v>
      </c>
      <c r="F51" s="110">
        <v>45822</v>
      </c>
      <c r="G51" s="58">
        <v>44745</v>
      </c>
      <c r="H51" s="58">
        <f>E51+F51-G51</f>
        <v>24274.040000000008</v>
      </c>
      <c r="I51" s="59">
        <v>20552.04</v>
      </c>
    </row>
    <row r="52" spans="1:9" x14ac:dyDescent="0.2">
      <c r="A52" s="56"/>
      <c r="B52" s="57"/>
      <c r="C52" s="57" t="s">
        <v>64</v>
      </c>
      <c r="D52" s="57"/>
      <c r="E52" s="116">
        <v>308162.27</v>
      </c>
      <c r="F52" s="110">
        <v>0</v>
      </c>
      <c r="G52" s="58">
        <v>0</v>
      </c>
      <c r="H52" s="58">
        <f>E52+F52-G52</f>
        <v>308162.27</v>
      </c>
      <c r="I52" s="59">
        <v>308162.27</v>
      </c>
    </row>
    <row r="53" spans="1:9" x14ac:dyDescent="0.2">
      <c r="A53" s="56"/>
      <c r="B53" s="57"/>
      <c r="C53" s="181" t="s">
        <v>62</v>
      </c>
      <c r="D53" s="57"/>
      <c r="E53" s="116">
        <v>25782.1</v>
      </c>
      <c r="F53" s="110">
        <v>0</v>
      </c>
      <c r="G53" s="58">
        <v>0</v>
      </c>
      <c r="H53" s="58">
        <f>E53+F53-G53</f>
        <v>25782.1</v>
      </c>
      <c r="I53" s="59">
        <v>25782.1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365141.41</v>
      </c>
      <c r="F54" s="111">
        <f>F50+F51+F52+F53</f>
        <v>45822</v>
      </c>
      <c r="G54" s="107">
        <f>G50+G51+G52+G53</f>
        <v>44745</v>
      </c>
      <c r="H54" s="107">
        <f>H50+H51+H52+H53</f>
        <v>366218.41000000003</v>
      </c>
      <c r="I54" s="108">
        <f>SUM(I50:I53)</f>
        <v>362496.41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F47:F48"/>
    <mergeCell ref="C29:E29"/>
    <mergeCell ref="C32:F32"/>
    <mergeCell ref="H13:I13"/>
    <mergeCell ref="A43:I43"/>
    <mergeCell ref="H45:I45"/>
    <mergeCell ref="B33:F33"/>
    <mergeCell ref="A34:I34"/>
    <mergeCell ref="E7:I7"/>
    <mergeCell ref="A2:D2"/>
    <mergeCell ref="E2:I2"/>
    <mergeCell ref="E3:I3"/>
    <mergeCell ref="E4:I4"/>
    <mergeCell ref="E5:I5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4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I34" sqref="I3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86</v>
      </c>
      <c r="F2" s="306"/>
      <c r="G2" s="306"/>
      <c r="H2" s="306"/>
      <c r="I2" s="306"/>
    </row>
    <row r="3" spans="1:9" ht="9.75" customHeight="1" x14ac:dyDescent="0.4">
      <c r="A3" s="185"/>
      <c r="B3" s="185"/>
      <c r="C3" s="185"/>
      <c r="D3" s="185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177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178</v>
      </c>
      <c r="F6" s="28"/>
      <c r="G6" s="29" t="s">
        <v>3</v>
      </c>
      <c r="H6" s="30">
        <v>1024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182"/>
      <c r="I14" s="183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12776000</v>
      </c>
      <c r="F16" s="303"/>
      <c r="G16" s="4">
        <v>14663242.779999999</v>
      </c>
      <c r="H16" s="71">
        <v>14614614.939999999</v>
      </c>
      <c r="I16" s="71">
        <v>48627.840000000004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12786000</v>
      </c>
      <c r="F18" s="303"/>
      <c r="G18" s="4">
        <v>14703296.110000001</v>
      </c>
      <c r="H18" s="71">
        <v>14635412.9</v>
      </c>
      <c r="I18" s="71">
        <v>67883.209999999992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40053.330000001937</v>
      </c>
      <c r="H20" s="120">
        <f>H18-H16+H17</f>
        <v>20797.960000000894</v>
      </c>
      <c r="I20" s="120">
        <f>I18-I16+I17</f>
        <v>19255.369999999988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40053.330000001937</v>
      </c>
      <c r="H21" s="120">
        <f>H20-H17</f>
        <v>20797.960000000894</v>
      </c>
      <c r="I21" s="120">
        <f>I20-I17</f>
        <v>19255.369999999988</v>
      </c>
    </row>
    <row r="22" spans="1:9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40053.330000001937</v>
      </c>
      <c r="H25" s="71">
        <f>H21-H26</f>
        <v>20797.960000000894</v>
      </c>
      <c r="I25" s="215">
        <f>I21-I26</f>
        <v>19255.369999999988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71">
        <v>0</v>
      </c>
      <c r="I26" s="215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40053.33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f>20000+20053.33</f>
        <v>40053.33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0</v>
      </c>
      <c r="H33" s="177"/>
      <c r="I33" s="177"/>
    </row>
    <row r="34" spans="1:9" ht="28.5" customHeight="1" x14ac:dyDescent="0.2">
      <c r="A34" s="174"/>
      <c r="B34" s="174"/>
      <c r="C34" s="174"/>
      <c r="D34" s="174"/>
      <c r="E34" s="174"/>
      <c r="F34" s="174"/>
      <c r="G34" s="174"/>
      <c r="H34" s="174"/>
      <c r="I34" s="174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103458</v>
      </c>
      <c r="G41" s="86">
        <v>103458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68179</v>
      </c>
      <c r="F50" s="109">
        <v>0</v>
      </c>
      <c r="G50" s="55">
        <v>0</v>
      </c>
      <c r="H50" s="55">
        <f>E50+F50-G50</f>
        <v>68179</v>
      </c>
      <c r="I50" s="202">
        <v>68179</v>
      </c>
    </row>
    <row r="51" spans="1:9" x14ac:dyDescent="0.2">
      <c r="A51" s="56"/>
      <c r="B51" s="57"/>
      <c r="C51" s="57" t="s">
        <v>20</v>
      </c>
      <c r="D51" s="57"/>
      <c r="E51" s="116">
        <v>270410.78000000003</v>
      </c>
      <c r="F51" s="110">
        <v>191402.23999999999</v>
      </c>
      <c r="G51" s="58">
        <v>82552</v>
      </c>
      <c r="H51" s="58">
        <f>E51+F51-G51</f>
        <v>379261.02</v>
      </c>
      <c r="I51" s="59">
        <v>379099.82</v>
      </c>
    </row>
    <row r="52" spans="1:9" x14ac:dyDescent="0.2">
      <c r="A52" s="56"/>
      <c r="B52" s="57"/>
      <c r="C52" s="57" t="s">
        <v>64</v>
      </c>
      <c r="D52" s="57"/>
      <c r="E52" s="116">
        <v>558373.98</v>
      </c>
      <c r="F52" s="110">
        <v>128748.32</v>
      </c>
      <c r="G52" s="58">
        <v>116727</v>
      </c>
      <c r="H52" s="58">
        <f>E52+F52-G52</f>
        <v>570395.30000000005</v>
      </c>
      <c r="I52" s="59">
        <v>570395.30000000005</v>
      </c>
    </row>
    <row r="53" spans="1:9" x14ac:dyDescent="0.2">
      <c r="A53" s="56"/>
      <c r="B53" s="57"/>
      <c r="C53" s="181" t="s">
        <v>62</v>
      </c>
      <c r="D53" s="57"/>
      <c r="E53" s="116">
        <v>446769.88</v>
      </c>
      <c r="F53" s="110">
        <v>114398</v>
      </c>
      <c r="G53" s="58">
        <v>103458</v>
      </c>
      <c r="H53" s="58">
        <f>E53+F53-G53</f>
        <v>457709.88</v>
      </c>
      <c r="I53" s="59">
        <v>457709.88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1343733.6400000001</v>
      </c>
      <c r="F54" s="111">
        <f>F50+F51+F52+F53</f>
        <v>434548.56</v>
      </c>
      <c r="G54" s="107">
        <f>G50+G51+G52+G53</f>
        <v>302737</v>
      </c>
      <c r="H54" s="107">
        <f>H50+H51+H52+H53</f>
        <v>1475545.2000000002</v>
      </c>
      <c r="I54" s="108">
        <f>SUM(I50:I53)</f>
        <v>1475384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8">
    <mergeCell ref="F47:F48"/>
    <mergeCell ref="H13:I13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5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90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19" t="s">
        <v>167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>
        <v>49589768</v>
      </c>
      <c r="F6" s="28"/>
      <c r="G6" s="29" t="s">
        <v>3</v>
      </c>
      <c r="H6" s="30">
        <v>1040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40876000</v>
      </c>
      <c r="F16" s="303"/>
      <c r="G16" s="4">
        <v>45627492.899999999</v>
      </c>
      <c r="H16" s="221">
        <v>45598541.600000001</v>
      </c>
      <c r="I16" s="221">
        <v>28951.3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40903000</v>
      </c>
      <c r="F18" s="303"/>
      <c r="G18" s="4">
        <v>45655563.700000003</v>
      </c>
      <c r="H18" s="221">
        <v>45601465.200000003</v>
      </c>
      <c r="I18" s="221">
        <v>54098.5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28070.80000000447</v>
      </c>
      <c r="H20" s="120">
        <f>H18-H16+H17</f>
        <v>2923.6000000014901</v>
      </c>
      <c r="I20" s="120">
        <f>I18-I16+I17</f>
        <v>25147.200000000001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28070.80000000447</v>
      </c>
      <c r="H21" s="120">
        <f>H20-H17</f>
        <v>2923.6000000014901</v>
      </c>
      <c r="I21" s="120">
        <f>I20-I17</f>
        <v>25147.200000000001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18326.80000000447</v>
      </c>
      <c r="H25" s="71">
        <f>H21-H26</f>
        <v>-6820.3999999985099</v>
      </c>
      <c r="I25" s="215">
        <f>I21-I26</f>
        <v>25147.200000000001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9744</v>
      </c>
      <c r="H26" s="222">
        <v>9744</v>
      </c>
      <c r="I26" s="222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18326.8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18326.8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9744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48702</v>
      </c>
      <c r="H33" s="177"/>
      <c r="I33" s="177"/>
    </row>
    <row r="34" spans="1:9" ht="45" customHeight="1" x14ac:dyDescent="0.2">
      <c r="A34" s="318" t="s">
        <v>156</v>
      </c>
      <c r="B34" s="318"/>
      <c r="C34" s="318"/>
      <c r="D34" s="318"/>
      <c r="E34" s="318"/>
      <c r="F34" s="318"/>
      <c r="G34" s="318"/>
      <c r="H34" s="318"/>
      <c r="I34" s="31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58396</v>
      </c>
      <c r="G41" s="86">
        <v>58396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198004.58</v>
      </c>
      <c r="F50" s="109">
        <v>0</v>
      </c>
      <c r="G50" s="55">
        <v>0</v>
      </c>
      <c r="H50" s="55">
        <f>E50+F50-G50</f>
        <v>198004.58</v>
      </c>
      <c r="I50" s="202">
        <v>198004.58</v>
      </c>
    </row>
    <row r="51" spans="1:9" x14ac:dyDescent="0.2">
      <c r="A51" s="56"/>
      <c r="B51" s="57"/>
      <c r="C51" s="57" t="s">
        <v>20</v>
      </c>
      <c r="D51" s="57"/>
      <c r="E51" s="116">
        <v>723490.09</v>
      </c>
      <c r="F51" s="110">
        <v>615646</v>
      </c>
      <c r="G51" s="58">
        <v>791707</v>
      </c>
      <c r="H51" s="58">
        <f>E51+F51-G51</f>
        <v>547429.08999999985</v>
      </c>
      <c r="I51" s="59">
        <v>516933.09</v>
      </c>
    </row>
    <row r="52" spans="1:9" x14ac:dyDescent="0.2">
      <c r="A52" s="56"/>
      <c r="B52" s="57"/>
      <c r="C52" s="57" t="s">
        <v>64</v>
      </c>
      <c r="D52" s="57"/>
      <c r="E52" s="116">
        <v>61716.39</v>
      </c>
      <c r="F52" s="110">
        <v>110458.03</v>
      </c>
      <c r="G52" s="58">
        <v>27454</v>
      </c>
      <c r="H52" s="58">
        <f>E52+F52-G52</f>
        <v>144720.41999999998</v>
      </c>
      <c r="I52" s="59">
        <v>144720.42000000001</v>
      </c>
    </row>
    <row r="53" spans="1:9" x14ac:dyDescent="0.2">
      <c r="A53" s="56"/>
      <c r="B53" s="57"/>
      <c r="C53" s="181" t="s">
        <v>62</v>
      </c>
      <c r="D53" s="57"/>
      <c r="E53" s="116">
        <v>13388.12</v>
      </c>
      <c r="F53" s="110">
        <v>65196</v>
      </c>
      <c r="G53" s="58">
        <v>58396</v>
      </c>
      <c r="H53" s="58">
        <f>E53+F53-G53</f>
        <v>20188.119999999995</v>
      </c>
      <c r="I53" s="59">
        <v>20188.12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996599.17999999993</v>
      </c>
      <c r="F54" s="111">
        <f>F50+F51+F52+F53</f>
        <v>791300.03</v>
      </c>
      <c r="G54" s="107">
        <f>G50+G51+G52+G53</f>
        <v>877557</v>
      </c>
      <c r="H54" s="107">
        <f>H50+H51+H52+H53</f>
        <v>910342.20999999985</v>
      </c>
      <c r="I54" s="108">
        <f>SUM(I50:I53)</f>
        <v>879846.21000000008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6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C9" sqref="C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94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179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180</v>
      </c>
      <c r="F6" s="28"/>
      <c r="G6" s="29" t="s">
        <v>3</v>
      </c>
      <c r="H6" s="30">
        <v>1041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50624000</v>
      </c>
      <c r="F16" s="303"/>
      <c r="G16" s="4">
        <v>54801374.869999997</v>
      </c>
      <c r="H16" s="71">
        <v>54445244.399999999</v>
      </c>
      <c r="I16" s="71">
        <v>356130.47000000003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50676000</v>
      </c>
      <c r="F18" s="303"/>
      <c r="G18" s="4">
        <v>54898650.689999998</v>
      </c>
      <c r="H18" s="71">
        <v>54448307.689999998</v>
      </c>
      <c r="I18" s="71">
        <v>450343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97275.820000000298</v>
      </c>
      <c r="H20" s="120">
        <f>H18-H16+H17</f>
        <v>3063.2899999991059</v>
      </c>
      <c r="I20" s="120">
        <f>I18-I16+I17</f>
        <v>94212.52999999997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97275.820000000298</v>
      </c>
      <c r="H21" s="120">
        <f>H20-H17</f>
        <v>3063.2899999991059</v>
      </c>
      <c r="I21" s="120">
        <f>I20-I17</f>
        <v>94212.52999999997</v>
      </c>
    </row>
    <row r="22" spans="1:9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97275.820000000298</v>
      </c>
      <c r="H25" s="71">
        <f>H21-H26</f>
        <v>3063.2899999991059</v>
      </c>
      <c r="I25" s="215">
        <f>I21-I26</f>
        <v>94212.52999999997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71">
        <v>0</v>
      </c>
      <c r="I26" s="215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97275.82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97275.82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0</v>
      </c>
      <c r="H33" s="177"/>
      <c r="I33" s="177"/>
    </row>
    <row r="34" spans="1:9" ht="28.5" customHeight="1" x14ac:dyDescent="0.2">
      <c r="A34" s="228"/>
      <c r="B34" s="228"/>
      <c r="C34" s="228"/>
      <c r="D34" s="228"/>
      <c r="E34" s="228"/>
      <c r="F34" s="228"/>
      <c r="G34" s="228"/>
      <c r="H34" s="228"/>
      <c r="I34" s="22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876600</v>
      </c>
      <c r="G41" s="86">
        <v>876600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62100</v>
      </c>
      <c r="F50" s="109">
        <v>15000</v>
      </c>
      <c r="G50" s="55">
        <v>13400</v>
      </c>
      <c r="H50" s="55">
        <f>E50+F50-G50</f>
        <v>63700</v>
      </c>
      <c r="I50" s="202">
        <v>63700</v>
      </c>
    </row>
    <row r="51" spans="1:9" x14ac:dyDescent="0.2">
      <c r="A51" s="56"/>
      <c r="B51" s="57"/>
      <c r="C51" s="57" t="s">
        <v>20</v>
      </c>
      <c r="D51" s="57"/>
      <c r="E51" s="116">
        <v>654086.12</v>
      </c>
      <c r="F51" s="110">
        <v>618343.52</v>
      </c>
      <c r="G51" s="58">
        <v>451308</v>
      </c>
      <c r="H51" s="58">
        <f>E51+F51-G51</f>
        <v>821121.64000000013</v>
      </c>
      <c r="I51" s="59">
        <v>759859.12</v>
      </c>
    </row>
    <row r="52" spans="1:9" x14ac:dyDescent="0.2">
      <c r="A52" s="56"/>
      <c r="B52" s="57"/>
      <c r="C52" s="57" t="s">
        <v>64</v>
      </c>
      <c r="D52" s="57"/>
      <c r="E52" s="116">
        <v>3002457.99</v>
      </c>
      <c r="F52" s="110">
        <v>1631398.47</v>
      </c>
      <c r="G52" s="58">
        <v>2843607.5</v>
      </c>
      <c r="H52" s="58">
        <f>E52+F52-G52</f>
        <v>1790248.96</v>
      </c>
      <c r="I52" s="59">
        <v>1653478.96</v>
      </c>
    </row>
    <row r="53" spans="1:9" x14ac:dyDescent="0.2">
      <c r="A53" s="56"/>
      <c r="B53" s="57"/>
      <c r="C53" s="181" t="s">
        <v>62</v>
      </c>
      <c r="D53" s="57"/>
      <c r="E53" s="116">
        <v>782565.41</v>
      </c>
      <c r="F53" s="110">
        <v>969788</v>
      </c>
      <c r="G53" s="58">
        <v>876600</v>
      </c>
      <c r="H53" s="58">
        <f>E53+F53-G53</f>
        <v>875753.41000000015</v>
      </c>
      <c r="I53" s="59">
        <v>875753.41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4501209.5200000005</v>
      </c>
      <c r="F54" s="111">
        <f>F50+F51+F52+F53</f>
        <v>3234529.99</v>
      </c>
      <c r="G54" s="107">
        <f>G50+G51+G52+G53</f>
        <v>4184915.5</v>
      </c>
      <c r="H54" s="107">
        <f>H50+H51+H52+H53</f>
        <v>3550824.0100000002</v>
      </c>
      <c r="I54" s="108">
        <f>SUM(I50:I53)</f>
        <v>3352791.49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8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7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L34" sqref="L3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98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181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>
        <v>49589792</v>
      </c>
      <c r="F6" s="28"/>
      <c r="G6" s="29" t="s">
        <v>3</v>
      </c>
      <c r="H6" s="30">
        <v>1111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39989000</v>
      </c>
      <c r="F16" s="303"/>
      <c r="G16" s="4">
        <v>42517587.159999989</v>
      </c>
      <c r="H16" s="221">
        <v>41852456.539999992</v>
      </c>
      <c r="I16" s="221">
        <v>665130.62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40476000</v>
      </c>
      <c r="F18" s="303"/>
      <c r="G18" s="4">
        <v>43074787.140000001</v>
      </c>
      <c r="H18" s="221">
        <v>42314915.230000004</v>
      </c>
      <c r="I18" s="221">
        <v>759871.91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557199.98000001162</v>
      </c>
      <c r="H20" s="120">
        <f>H18-H16+H17</f>
        <v>462458.69000001252</v>
      </c>
      <c r="I20" s="120">
        <f>I18-I16+I17</f>
        <v>94741.290000000037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557199.98000001162</v>
      </c>
      <c r="H21" s="120">
        <f>H20-H17</f>
        <v>462458.69000001252</v>
      </c>
      <c r="I21" s="120">
        <f>I20-I17</f>
        <v>94741.290000000037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71677.97000001173</v>
      </c>
      <c r="H25" s="71">
        <f>H21-H26</f>
        <v>-3459.4099999874015</v>
      </c>
      <c r="I25" s="215">
        <f>I21-I26</f>
        <v>75137.380000000034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485522.00999999989</v>
      </c>
      <c r="H26" s="222">
        <v>465918.09999999992</v>
      </c>
      <c r="I26" s="222">
        <v>19603.91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71677.97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f>14000+57677.97</f>
        <v>71677.97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485522.00999999989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3430023.37</v>
      </c>
      <c r="H33" s="177"/>
      <c r="I33" s="177"/>
    </row>
    <row r="34" spans="1:9" ht="45" customHeight="1" x14ac:dyDescent="0.2">
      <c r="A34" s="318" t="s">
        <v>157</v>
      </c>
      <c r="B34" s="318"/>
      <c r="C34" s="318"/>
      <c r="D34" s="318"/>
      <c r="E34" s="318"/>
      <c r="F34" s="318"/>
      <c r="G34" s="318"/>
      <c r="H34" s="318"/>
      <c r="I34" s="31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1190427</v>
      </c>
      <c r="G41" s="86">
        <v>1190427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5000</v>
      </c>
      <c r="F50" s="109">
        <v>14000</v>
      </c>
      <c r="G50" s="55">
        <v>14000</v>
      </c>
      <c r="H50" s="55">
        <f>E50+F50-G50</f>
        <v>5000</v>
      </c>
      <c r="I50" s="202">
        <v>5000</v>
      </c>
    </row>
    <row r="51" spans="1:9" x14ac:dyDescent="0.2">
      <c r="A51" s="56"/>
      <c r="B51" s="57"/>
      <c r="C51" s="57" t="s">
        <v>20</v>
      </c>
      <c r="D51" s="57"/>
      <c r="E51" s="116">
        <v>236821.14</v>
      </c>
      <c r="F51" s="110">
        <v>495568.84</v>
      </c>
      <c r="G51" s="58">
        <v>374224.48</v>
      </c>
      <c r="H51" s="58">
        <f>E51+F51-G51</f>
        <v>358165.5</v>
      </c>
      <c r="I51" s="59">
        <v>314249.78000000003</v>
      </c>
    </row>
    <row r="52" spans="1:9" x14ac:dyDescent="0.2">
      <c r="A52" s="56"/>
      <c r="B52" s="57"/>
      <c r="C52" s="57" t="s">
        <v>64</v>
      </c>
      <c r="D52" s="57"/>
      <c r="E52" s="116">
        <v>1368803.5</v>
      </c>
      <c r="F52" s="110">
        <v>965521.26</v>
      </c>
      <c r="G52" s="58">
        <v>786120.52</v>
      </c>
      <c r="H52" s="58">
        <f>E52+F52-G52</f>
        <v>1548204.2399999998</v>
      </c>
      <c r="I52" s="59">
        <v>1155437.72</v>
      </c>
    </row>
    <row r="53" spans="1:9" x14ac:dyDescent="0.2">
      <c r="A53" s="56"/>
      <c r="B53" s="57"/>
      <c r="C53" s="181" t="s">
        <v>62</v>
      </c>
      <c r="D53" s="57"/>
      <c r="E53" s="116">
        <v>586090.59</v>
      </c>
      <c r="F53" s="110">
        <v>1573772</v>
      </c>
      <c r="G53" s="58">
        <v>1632874.51</v>
      </c>
      <c r="H53" s="58">
        <f>E53+F53-G53</f>
        <v>526988.07999999984</v>
      </c>
      <c r="I53" s="59">
        <v>526988.07999999996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2196715.23</v>
      </c>
      <c r="F54" s="111">
        <f>F50+F51+F52+F53</f>
        <v>3048862.1</v>
      </c>
      <c r="G54" s="107">
        <f>G50+G51+G52+G53</f>
        <v>2807219.51</v>
      </c>
      <c r="H54" s="107">
        <f>H50+H51+H52+H53</f>
        <v>2438357.8199999994</v>
      </c>
      <c r="I54" s="108">
        <f>SUM(I50:I53)</f>
        <v>2001675.58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8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C9" sqref="C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102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182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>
        <v>49589687</v>
      </c>
      <c r="F6" s="28"/>
      <c r="G6" s="29" t="s">
        <v>3</v>
      </c>
      <c r="H6" s="30">
        <v>1112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23900000</v>
      </c>
      <c r="F16" s="303"/>
      <c r="G16" s="4">
        <v>26444614.68</v>
      </c>
      <c r="H16" s="71">
        <v>26279604.079999998</v>
      </c>
      <c r="I16" s="71">
        <v>165010.6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24068000</v>
      </c>
      <c r="F18" s="303"/>
      <c r="G18" s="4">
        <v>26820092</v>
      </c>
      <c r="H18" s="71">
        <v>26406471</v>
      </c>
      <c r="I18" s="71">
        <v>413621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375477.3200000003</v>
      </c>
      <c r="H20" s="120">
        <f>H18-H16+H17</f>
        <v>126866.92000000179</v>
      </c>
      <c r="I20" s="120">
        <f>I18-I16+I17</f>
        <v>248610.4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375477.3200000003</v>
      </c>
      <c r="H21" s="120">
        <f>H20-H17</f>
        <v>126866.92000000179</v>
      </c>
      <c r="I21" s="120">
        <f>I20-I17</f>
        <v>248610.4</v>
      </c>
    </row>
    <row r="22" spans="1:9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375477.3200000003</v>
      </c>
      <c r="H25" s="71">
        <f>H21-H26</f>
        <v>126866.92000000179</v>
      </c>
      <c r="I25" s="215">
        <f>I21-I26</f>
        <v>248610.4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71">
        <v>0</v>
      </c>
      <c r="I26" s="215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375477.32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5000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370477.32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1111233</v>
      </c>
      <c r="H33" s="177"/>
      <c r="I33" s="177"/>
    </row>
    <row r="34" spans="1:9" ht="28.5" customHeight="1" x14ac:dyDescent="0.2">
      <c r="A34" s="228"/>
      <c r="B34" s="228"/>
      <c r="C34" s="228"/>
      <c r="D34" s="228"/>
      <c r="E34" s="228"/>
      <c r="F34" s="228"/>
      <c r="G34" s="228"/>
      <c r="H34" s="228"/>
      <c r="I34" s="22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206109</v>
      </c>
      <c r="G41" s="86">
        <v>206109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15000</v>
      </c>
      <c r="F50" s="109">
        <v>0</v>
      </c>
      <c r="G50" s="55">
        <v>0</v>
      </c>
      <c r="H50" s="55">
        <f>E50+F50-G50</f>
        <v>15000</v>
      </c>
      <c r="I50" s="202">
        <v>15000</v>
      </c>
    </row>
    <row r="51" spans="1:9" x14ac:dyDescent="0.2">
      <c r="A51" s="56"/>
      <c r="B51" s="57"/>
      <c r="C51" s="57" t="s">
        <v>20</v>
      </c>
      <c r="D51" s="57"/>
      <c r="E51" s="116">
        <v>849678.91</v>
      </c>
      <c r="F51" s="110">
        <v>284670</v>
      </c>
      <c r="G51" s="58">
        <v>101659</v>
      </c>
      <c r="H51" s="58">
        <f>E51+F51-G51</f>
        <v>1032689.9100000001</v>
      </c>
      <c r="I51" s="59">
        <v>905302.91</v>
      </c>
    </row>
    <row r="52" spans="1:9" x14ac:dyDescent="0.2">
      <c r="A52" s="56"/>
      <c r="B52" s="57"/>
      <c r="C52" s="57" t="s">
        <v>64</v>
      </c>
      <c r="D52" s="57"/>
      <c r="E52" s="116">
        <v>535237.93000000005</v>
      </c>
      <c r="F52" s="110">
        <v>734201.02</v>
      </c>
      <c r="G52" s="58">
        <v>299448</v>
      </c>
      <c r="H52" s="58">
        <f>E52+F52-G52</f>
        <v>969990.95000000019</v>
      </c>
      <c r="I52" s="59">
        <v>760913.89</v>
      </c>
    </row>
    <row r="53" spans="1:9" x14ac:dyDescent="0.2">
      <c r="A53" s="56"/>
      <c r="B53" s="57"/>
      <c r="C53" s="181" t="s">
        <v>62</v>
      </c>
      <c r="D53" s="57"/>
      <c r="E53" s="116">
        <v>337692.05</v>
      </c>
      <c r="F53" s="110">
        <v>2900678.5</v>
      </c>
      <c r="G53" s="58">
        <v>2965960.5</v>
      </c>
      <c r="H53" s="58">
        <f>E53+F53-G53</f>
        <v>272410.04999999981</v>
      </c>
      <c r="I53" s="59">
        <v>96505.63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1737608.8900000001</v>
      </c>
      <c r="F54" s="111">
        <f>F50+F51+F52+F53</f>
        <v>3919549.52</v>
      </c>
      <c r="G54" s="107">
        <f>G50+G51+G52+G53</f>
        <v>3367067.5</v>
      </c>
      <c r="H54" s="107">
        <f>H50+H51+H52+H53</f>
        <v>2290090.91</v>
      </c>
      <c r="I54" s="108">
        <f>SUM(I50:I53)</f>
        <v>1777722.4300000002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8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9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H30" sqref="H30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105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183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>
        <v>843113</v>
      </c>
      <c r="F6" s="28"/>
      <c r="G6" s="29" t="s">
        <v>3</v>
      </c>
      <c r="H6" s="30">
        <v>1135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68941000</v>
      </c>
      <c r="F16" s="303"/>
      <c r="G16" s="4">
        <v>70302228.319999993</v>
      </c>
      <c r="H16" s="221">
        <v>69070468.269999996</v>
      </c>
      <c r="I16" s="221">
        <v>1231760.05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69575000</v>
      </c>
      <c r="F18" s="303"/>
      <c r="G18" s="4">
        <v>71412041.539999992</v>
      </c>
      <c r="H18" s="221">
        <v>69861756.969999999</v>
      </c>
      <c r="I18" s="221">
        <v>1550284.5699999998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1109813.2199999988</v>
      </c>
      <c r="H20" s="120">
        <f>H18-H16+H17</f>
        <v>791288.70000000298</v>
      </c>
      <c r="I20" s="120">
        <f>I18-I16+I17</f>
        <v>318524.51999999979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1109813.2199999988</v>
      </c>
      <c r="H21" s="120">
        <f>H20-H17</f>
        <v>791288.70000000298</v>
      </c>
      <c r="I21" s="120">
        <f>I20-I17</f>
        <v>318524.51999999979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695153.21999999881</v>
      </c>
      <c r="H25" s="71">
        <f>H21-H26</f>
        <v>376628.70000000298</v>
      </c>
      <c r="I25" s="215">
        <f>I21-I26</f>
        <v>318524.51999999979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414660</v>
      </c>
      <c r="H26" s="222">
        <v>414660</v>
      </c>
      <c r="I26" s="222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695153.22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20000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f>30000+645153.22</f>
        <v>675153.22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414660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1318804</v>
      </c>
      <c r="H33" s="177"/>
      <c r="I33" s="177"/>
    </row>
    <row r="34" spans="1:9" ht="45" customHeight="1" x14ac:dyDescent="0.2">
      <c r="A34" s="318" t="s">
        <v>158</v>
      </c>
      <c r="B34" s="318"/>
      <c r="C34" s="318"/>
      <c r="D34" s="318"/>
      <c r="E34" s="318"/>
      <c r="F34" s="318"/>
      <c r="G34" s="318"/>
      <c r="H34" s="318"/>
      <c r="I34" s="31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2570127</v>
      </c>
      <c r="G41" s="86">
        <v>2570127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198441</v>
      </c>
      <c r="F50" s="109">
        <v>18000</v>
      </c>
      <c r="G50" s="55">
        <v>26900</v>
      </c>
      <c r="H50" s="55">
        <f>E50+F50-G50</f>
        <v>189541</v>
      </c>
      <c r="I50" s="202">
        <v>189541</v>
      </c>
    </row>
    <row r="51" spans="1:9" x14ac:dyDescent="0.2">
      <c r="A51" s="56"/>
      <c r="B51" s="57"/>
      <c r="C51" s="57" t="s">
        <v>20</v>
      </c>
      <c r="D51" s="57"/>
      <c r="E51" s="116">
        <v>407305.27</v>
      </c>
      <c r="F51" s="110">
        <v>767871.64</v>
      </c>
      <c r="G51" s="58">
        <v>691876</v>
      </c>
      <c r="H51" s="58">
        <f>E51+F51-G51</f>
        <v>483300.91000000015</v>
      </c>
      <c r="I51" s="59">
        <v>506303.99</v>
      </c>
    </row>
    <row r="52" spans="1:9" x14ac:dyDescent="0.2">
      <c r="A52" s="56"/>
      <c r="B52" s="57"/>
      <c r="C52" s="57" t="s">
        <v>64</v>
      </c>
      <c r="D52" s="57"/>
      <c r="E52" s="116">
        <v>820543.06</v>
      </c>
      <c r="F52" s="110">
        <v>1196504.6099999999</v>
      </c>
      <c r="G52" s="58">
        <v>965310</v>
      </c>
      <c r="H52" s="58">
        <f>E52+F52-G52</f>
        <v>1051737.67</v>
      </c>
      <c r="I52" s="59">
        <v>1051737.67</v>
      </c>
    </row>
    <row r="53" spans="1:9" x14ac:dyDescent="0.2">
      <c r="A53" s="56"/>
      <c r="B53" s="57"/>
      <c r="C53" s="181" t="s">
        <v>62</v>
      </c>
      <c r="D53" s="57"/>
      <c r="E53" s="116">
        <v>663299.94999999995</v>
      </c>
      <c r="F53" s="110">
        <v>3332127</v>
      </c>
      <c r="G53" s="58">
        <v>3607369.58</v>
      </c>
      <c r="H53" s="58">
        <f>E53+F53-G53</f>
        <v>388057.37000000011</v>
      </c>
      <c r="I53" s="59">
        <v>388057.37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2089589.28</v>
      </c>
      <c r="F54" s="111">
        <f>F50+F51+F52+F53</f>
        <v>5314503.25</v>
      </c>
      <c r="G54" s="107">
        <f>G50+G51+G52+G53</f>
        <v>5291455.58</v>
      </c>
      <c r="H54" s="107">
        <f>H50+H51+H52+H53</f>
        <v>2112636.9500000002</v>
      </c>
      <c r="I54" s="108">
        <f>SUM(I50:I53)</f>
        <v>2135640.0299999998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0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C9" sqref="C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109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184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04" t="s">
        <v>168</v>
      </c>
      <c r="F6" s="28"/>
      <c r="G6" s="29" t="s">
        <v>3</v>
      </c>
      <c r="H6" s="30">
        <v>1136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31641000</v>
      </c>
      <c r="F16" s="303"/>
      <c r="G16" s="4">
        <v>32848108.879999999</v>
      </c>
      <c r="H16" s="71">
        <v>32531749.140000001</v>
      </c>
      <c r="I16" s="71">
        <v>316359.74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32033000</v>
      </c>
      <c r="F18" s="303"/>
      <c r="G18" s="4">
        <v>33460495.719999999</v>
      </c>
      <c r="H18" s="71">
        <v>33117500.719999999</v>
      </c>
      <c r="I18" s="71">
        <v>342995.00000000006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612386.83999999985</v>
      </c>
      <c r="H20" s="120">
        <f>H18-H16+H17</f>
        <v>585751.57999999821</v>
      </c>
      <c r="I20" s="120">
        <f>I18-I16+I17</f>
        <v>26635.260000000068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612386.83999999985</v>
      </c>
      <c r="H21" s="120">
        <f>H20-H17</f>
        <v>585751.57999999821</v>
      </c>
      <c r="I21" s="120">
        <f>I20-I17</f>
        <v>26635.260000000068</v>
      </c>
    </row>
    <row r="22" spans="1:9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265446.55999999982</v>
      </c>
      <c r="H25" s="71">
        <f>H21-H26</f>
        <v>238811.29999999818</v>
      </c>
      <c r="I25" s="215">
        <f>I21-I26</f>
        <v>26635.260000000068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346940.28</v>
      </c>
      <c r="H26" s="71">
        <v>346940.28</v>
      </c>
      <c r="I26" s="215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customHeight="1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265446.56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5000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260446.56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346940.28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3043856.64</v>
      </c>
      <c r="H33" s="177"/>
      <c r="I33" s="177"/>
    </row>
    <row r="34" spans="1:9" ht="45" customHeight="1" x14ac:dyDescent="0.2">
      <c r="A34" s="318" t="s">
        <v>159</v>
      </c>
      <c r="B34" s="318"/>
      <c r="C34" s="318"/>
      <c r="D34" s="318"/>
      <c r="E34" s="318"/>
      <c r="F34" s="318"/>
      <c r="G34" s="318"/>
      <c r="H34" s="318"/>
      <c r="I34" s="31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30000</v>
      </c>
      <c r="G37" s="86">
        <v>27284</v>
      </c>
      <c r="H37" s="87"/>
      <c r="I37" s="49">
        <f>IF(F37=0,"nerozp.",G37/F37)</f>
        <v>0.90946666666666665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1108648</v>
      </c>
      <c r="G41" s="86">
        <v>1108648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82900</v>
      </c>
      <c r="F50" s="109">
        <v>5000</v>
      </c>
      <c r="G50" s="55">
        <v>5000</v>
      </c>
      <c r="H50" s="55">
        <f>E50+F50-G50</f>
        <v>82900</v>
      </c>
      <c r="I50" s="202">
        <v>74300</v>
      </c>
    </row>
    <row r="51" spans="1:9" x14ac:dyDescent="0.2">
      <c r="A51" s="56"/>
      <c r="B51" s="57"/>
      <c r="C51" s="57" t="s">
        <v>20</v>
      </c>
      <c r="D51" s="57"/>
      <c r="E51" s="116">
        <v>118117.11</v>
      </c>
      <c r="F51" s="110">
        <v>352593</v>
      </c>
      <c r="G51" s="58">
        <v>335769</v>
      </c>
      <c r="H51" s="58">
        <f>E51+F51-G51</f>
        <v>134941.10999999999</v>
      </c>
      <c r="I51" s="59">
        <v>145037.10999999999</v>
      </c>
    </row>
    <row r="52" spans="1:9" x14ac:dyDescent="0.2">
      <c r="A52" s="56"/>
      <c r="B52" s="57"/>
      <c r="C52" s="57" t="s">
        <v>64</v>
      </c>
      <c r="D52" s="57"/>
      <c r="E52" s="116">
        <v>1336296.3500000001</v>
      </c>
      <c r="F52" s="110">
        <v>977346.31</v>
      </c>
      <c r="G52" s="58">
        <v>969340.15</v>
      </c>
      <c r="H52" s="58">
        <f>E52+F52-G52</f>
        <v>1344302.5100000002</v>
      </c>
      <c r="I52" s="59">
        <v>1122344.8899999999</v>
      </c>
    </row>
    <row r="53" spans="1:9" x14ac:dyDescent="0.2">
      <c r="A53" s="56"/>
      <c r="B53" s="57"/>
      <c r="C53" s="181" t="s">
        <v>62</v>
      </c>
      <c r="D53" s="57"/>
      <c r="E53" s="116">
        <v>658351.1</v>
      </c>
      <c r="F53" s="110">
        <v>4717076.1999999993</v>
      </c>
      <c r="G53" s="58">
        <v>5053470</v>
      </c>
      <c r="H53" s="58">
        <f>E53+F53-G53</f>
        <v>321957.29999999888</v>
      </c>
      <c r="I53" s="59">
        <v>97773.95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2195664.56</v>
      </c>
      <c r="F54" s="111">
        <f>F50+F51+F52+F53</f>
        <v>6052015.5099999998</v>
      </c>
      <c r="G54" s="107">
        <f>G50+G51+G52+G53</f>
        <v>6363579.1500000004</v>
      </c>
      <c r="H54" s="107">
        <f>H50+H51+H52+H53</f>
        <v>1884100.919999999</v>
      </c>
      <c r="I54" s="108">
        <f>SUM(I50:I53)</f>
        <v>1439455.95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1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I32" sqref="I32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112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185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>
        <v>843105</v>
      </c>
      <c r="F6" s="28"/>
      <c r="G6" s="29" t="s">
        <v>3</v>
      </c>
      <c r="H6" s="30">
        <v>1137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14493000</v>
      </c>
      <c r="F16" s="303"/>
      <c r="G16" s="4">
        <v>12698473.17</v>
      </c>
      <c r="H16" s="221">
        <v>12629721.17</v>
      </c>
      <c r="I16" s="221">
        <v>68752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14528000</v>
      </c>
      <c r="F18" s="303"/>
      <c r="G18" s="4">
        <v>12787510.51</v>
      </c>
      <c r="H18" s="221">
        <v>12699838.51</v>
      </c>
      <c r="I18" s="221">
        <v>87672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89037.339999999851</v>
      </c>
      <c r="H20" s="120">
        <f>H18-H16+H17</f>
        <v>70117.339999999851</v>
      </c>
      <c r="I20" s="120">
        <f>I18-I16+I17</f>
        <v>18920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89037.339999999851</v>
      </c>
      <c r="H21" s="120">
        <f>H20-H17</f>
        <v>70117.339999999851</v>
      </c>
      <c r="I21" s="120">
        <f>I20-I17</f>
        <v>18920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53913.339999999851</v>
      </c>
      <c r="H25" s="71">
        <f>H21-H26</f>
        <v>34993.339999999851</v>
      </c>
      <c r="I25" s="215">
        <f>I21-I26</f>
        <v>18920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35124</v>
      </c>
      <c r="H26" s="222">
        <v>35124</v>
      </c>
      <c r="I26" s="222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53913.34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5000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f>5780+43133.34</f>
        <v>48913.34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35124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139540</v>
      </c>
      <c r="H33" s="177"/>
      <c r="I33" s="177"/>
    </row>
    <row r="34" spans="1:9" ht="45" customHeight="1" x14ac:dyDescent="0.2">
      <c r="A34" s="318" t="s">
        <v>160</v>
      </c>
      <c r="B34" s="318"/>
      <c r="C34" s="318"/>
      <c r="D34" s="318"/>
      <c r="E34" s="318"/>
      <c r="F34" s="318"/>
      <c r="G34" s="318"/>
      <c r="H34" s="318"/>
      <c r="I34" s="31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16000</v>
      </c>
      <c r="G37" s="86">
        <v>16000</v>
      </c>
      <c r="H37" s="87"/>
      <c r="I37" s="49">
        <f>IF(F37=0,"nerozp.",G37/F37)</f>
        <v>1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454608</v>
      </c>
      <c r="G41" s="86">
        <v>454608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39969</v>
      </c>
      <c r="F50" s="109">
        <v>5000</v>
      </c>
      <c r="G50" s="55">
        <v>5000</v>
      </c>
      <c r="H50" s="55">
        <f>E50+F50-G50</f>
        <v>39969</v>
      </c>
      <c r="I50" s="202">
        <v>39969</v>
      </c>
    </row>
    <row r="51" spans="1:9" x14ac:dyDescent="0.2">
      <c r="A51" s="56"/>
      <c r="B51" s="57"/>
      <c r="C51" s="57" t="s">
        <v>20</v>
      </c>
      <c r="D51" s="57"/>
      <c r="E51" s="116">
        <v>54562.96</v>
      </c>
      <c r="F51" s="110">
        <v>158796</v>
      </c>
      <c r="G51" s="58">
        <v>168635</v>
      </c>
      <c r="H51" s="58">
        <f>E51+F51-G51</f>
        <v>44723.959999999992</v>
      </c>
      <c r="I51" s="59">
        <v>30281.96</v>
      </c>
    </row>
    <row r="52" spans="1:9" x14ac:dyDescent="0.2">
      <c r="A52" s="56"/>
      <c r="B52" s="57"/>
      <c r="C52" s="57" t="s">
        <v>64</v>
      </c>
      <c r="D52" s="57"/>
      <c r="E52" s="116">
        <v>330200.24000000005</v>
      </c>
      <c r="F52" s="110">
        <v>313714.39</v>
      </c>
      <c r="G52" s="58">
        <v>265835</v>
      </c>
      <c r="H52" s="58">
        <f>E52+F52-G52</f>
        <v>378079.63000000012</v>
      </c>
      <c r="I52" s="59">
        <v>378079.63</v>
      </c>
    </row>
    <row r="53" spans="1:9" x14ac:dyDescent="0.2">
      <c r="A53" s="56"/>
      <c r="B53" s="57"/>
      <c r="C53" s="181" t="s">
        <v>62</v>
      </c>
      <c r="D53" s="57"/>
      <c r="E53" s="116">
        <v>94324</v>
      </c>
      <c r="F53" s="110">
        <v>510114</v>
      </c>
      <c r="G53" s="58">
        <v>527823</v>
      </c>
      <c r="H53" s="58">
        <f>E53+F53-G53</f>
        <v>76615</v>
      </c>
      <c r="I53" s="59">
        <v>76615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519056.20000000007</v>
      </c>
      <c r="F54" s="111">
        <f>F50+F51+F52+F53</f>
        <v>987624.39</v>
      </c>
      <c r="G54" s="107">
        <f>G50+G51+G52+G53</f>
        <v>967293</v>
      </c>
      <c r="H54" s="107">
        <f>H50+H51+H52+H53</f>
        <v>539387.59000000008</v>
      </c>
      <c r="I54" s="108">
        <f>SUM(I50:I53)</f>
        <v>524945.59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2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I32" sqref="I32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115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186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>
        <v>852384</v>
      </c>
      <c r="F6" s="28"/>
      <c r="G6" s="29" t="s">
        <v>3</v>
      </c>
      <c r="H6" s="30">
        <v>1138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29193000</v>
      </c>
      <c r="F16" s="303"/>
      <c r="G16" s="4">
        <v>32949556.830000002</v>
      </c>
      <c r="H16" s="71">
        <v>31201444.610000003</v>
      </c>
      <c r="I16" s="71">
        <v>1748112.2199999997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16630</v>
      </c>
      <c r="H17" s="5">
        <v>554.53</v>
      </c>
      <c r="I17" s="5">
        <v>16075.47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29312000</v>
      </c>
      <c r="F18" s="303"/>
      <c r="G18" s="4">
        <v>33178795.230000004</v>
      </c>
      <c r="H18" s="71">
        <v>31027202.130000003</v>
      </c>
      <c r="I18" s="71">
        <v>2151593.1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245868.40000000224</v>
      </c>
      <c r="H20" s="120">
        <f>H18-H16+H17</f>
        <v>-173687.95000000045</v>
      </c>
      <c r="I20" s="120">
        <f>I18-I16+I17</f>
        <v>419556.35000000033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229238.40000000224</v>
      </c>
      <c r="H21" s="120">
        <f>H20-H17</f>
        <v>-174242.48000000045</v>
      </c>
      <c r="I21" s="120">
        <f>I20-I17</f>
        <v>403480.88000000035</v>
      </c>
    </row>
    <row r="22" spans="1:9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111374.40000000224</v>
      </c>
      <c r="H25" s="71">
        <f>H21-H26</f>
        <v>-276170.48000000045</v>
      </c>
      <c r="I25" s="215">
        <f>I21-I26</f>
        <v>387544.88000000035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117864</v>
      </c>
      <c r="H26" s="71">
        <v>101928</v>
      </c>
      <c r="I26" s="215">
        <v>15936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111374.39999999999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22000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f>6600+82774.4</f>
        <v>89374.399999999994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117864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350916</v>
      </c>
      <c r="H33" s="177"/>
      <c r="I33" s="177"/>
    </row>
    <row r="34" spans="1:9" ht="45" customHeight="1" x14ac:dyDescent="0.2">
      <c r="A34" s="318" t="s">
        <v>161</v>
      </c>
      <c r="B34" s="318"/>
      <c r="C34" s="318"/>
      <c r="D34" s="318"/>
      <c r="E34" s="318"/>
      <c r="F34" s="318"/>
      <c r="G34" s="318"/>
      <c r="H34" s="318"/>
      <c r="I34" s="31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900</v>
      </c>
      <c r="G37" s="86">
        <v>900</v>
      </c>
      <c r="H37" s="87"/>
      <c r="I37" s="49">
        <f>IF(F37=0,"nerozp.",G37/F37)</f>
        <v>1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726673</v>
      </c>
      <c r="G41" s="86">
        <v>726673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10000</v>
      </c>
      <c r="F50" s="109">
        <v>26000</v>
      </c>
      <c r="G50" s="55">
        <v>24600</v>
      </c>
      <c r="H50" s="55">
        <f>E50+F50-G50</f>
        <v>11400</v>
      </c>
      <c r="I50" s="202">
        <v>11400</v>
      </c>
    </row>
    <row r="51" spans="1:9" x14ac:dyDescent="0.2">
      <c r="A51" s="56"/>
      <c r="B51" s="57"/>
      <c r="C51" s="57" t="s">
        <v>20</v>
      </c>
      <c r="D51" s="57"/>
      <c r="E51" s="116">
        <v>52527.74</v>
      </c>
      <c r="F51" s="110">
        <v>338237</v>
      </c>
      <c r="G51" s="58">
        <v>369664.4</v>
      </c>
      <c r="H51" s="58">
        <f>E51+F51-G51</f>
        <v>21100.339999999967</v>
      </c>
      <c r="I51" s="59">
        <v>29246.34</v>
      </c>
    </row>
    <row r="52" spans="1:9" x14ac:dyDescent="0.2">
      <c r="A52" s="56"/>
      <c r="B52" s="57"/>
      <c r="C52" s="57" t="s">
        <v>64</v>
      </c>
      <c r="D52" s="57"/>
      <c r="E52" s="116">
        <v>563623.06999999995</v>
      </c>
      <c r="F52" s="110">
        <v>467840.45</v>
      </c>
      <c r="G52" s="58">
        <v>260341.2</v>
      </c>
      <c r="H52" s="58">
        <f>E52+F52-G52</f>
        <v>771122.32000000007</v>
      </c>
      <c r="I52" s="59">
        <v>324794.95</v>
      </c>
    </row>
    <row r="53" spans="1:9" x14ac:dyDescent="0.2">
      <c r="A53" s="56"/>
      <c r="B53" s="57"/>
      <c r="C53" s="181" t="s">
        <v>62</v>
      </c>
      <c r="D53" s="57"/>
      <c r="E53" s="116">
        <v>8445.19</v>
      </c>
      <c r="F53" s="110">
        <v>1228252</v>
      </c>
      <c r="G53" s="58">
        <v>1111273</v>
      </c>
      <c r="H53" s="58">
        <f>E53+F53-G53</f>
        <v>125424.18999999994</v>
      </c>
      <c r="I53" s="59">
        <v>125424.19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634595.99999999988</v>
      </c>
      <c r="F54" s="111">
        <f>F50+F51+F52+F53</f>
        <v>2060329.45</v>
      </c>
      <c r="G54" s="107">
        <f>G50+G51+G52+G53</f>
        <v>1765878.6</v>
      </c>
      <c r="H54" s="107">
        <f>H50+H51+H52+H53</f>
        <v>929046.85</v>
      </c>
      <c r="I54" s="108">
        <f>SUM(I50:I53)</f>
        <v>490865.48000000004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3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G31" sqref="G3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118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187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>
        <v>851167</v>
      </c>
      <c r="F6" s="28"/>
      <c r="G6" s="29" t="s">
        <v>3</v>
      </c>
      <c r="H6" s="30">
        <v>1140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66805000</v>
      </c>
      <c r="F16" s="303"/>
      <c r="G16" s="4">
        <v>68879766.480000004</v>
      </c>
      <c r="H16" s="221">
        <v>67554603.150000006</v>
      </c>
      <c r="I16" s="221">
        <v>1325163.33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68638000</v>
      </c>
      <c r="F18" s="303"/>
      <c r="G18" s="4">
        <v>70991859.190000013</v>
      </c>
      <c r="H18" s="221">
        <v>69175816.580000013</v>
      </c>
      <c r="I18" s="221">
        <v>1816042.61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2112092.7100000083</v>
      </c>
      <c r="H20" s="120">
        <f>H18-H16+H17</f>
        <v>1621213.4300000072</v>
      </c>
      <c r="I20" s="120">
        <f>I18-I16+I17</f>
        <v>490879.28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2112092.7100000083</v>
      </c>
      <c r="H21" s="120">
        <f>H20-H17</f>
        <v>1621213.4300000072</v>
      </c>
      <c r="I21" s="120">
        <f>I20-I17</f>
        <v>490879.28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701852.71000000834</v>
      </c>
      <c r="H25" s="71">
        <f>H21-H26</f>
        <v>210973.43000000715</v>
      </c>
      <c r="I25" s="215">
        <f>I21-I26</f>
        <v>490879.28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1410240</v>
      </c>
      <c r="H26" s="222">
        <v>1410240</v>
      </c>
      <c r="I26" s="222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701852.71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8000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f>32000+661852.71</f>
        <v>693852.71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1410240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5564851.0800000001</v>
      </c>
      <c r="H33" s="177"/>
      <c r="I33" s="177"/>
    </row>
    <row r="34" spans="1:9" ht="45" customHeight="1" x14ac:dyDescent="0.2">
      <c r="A34" s="318" t="s">
        <v>162</v>
      </c>
      <c r="B34" s="318"/>
      <c r="C34" s="318"/>
      <c r="D34" s="318"/>
      <c r="E34" s="318"/>
      <c r="F34" s="318"/>
      <c r="G34" s="318"/>
      <c r="H34" s="318"/>
      <c r="I34" s="31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800000</v>
      </c>
      <c r="G37" s="86">
        <v>789760</v>
      </c>
      <c r="H37" s="87"/>
      <c r="I37" s="49">
        <f>IF(F37=0,"nerozp.",G37/F37)</f>
        <v>0.98719999999999997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2408412</v>
      </c>
      <c r="G41" s="86">
        <v>2408412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84328</v>
      </c>
      <c r="F50" s="109">
        <v>0</v>
      </c>
      <c r="G50" s="55">
        <v>0</v>
      </c>
      <c r="H50" s="55">
        <f>E50+F50-G50</f>
        <v>84328</v>
      </c>
      <c r="I50" s="202">
        <v>84328</v>
      </c>
    </row>
    <row r="51" spans="1:9" x14ac:dyDescent="0.2">
      <c r="A51" s="56"/>
      <c r="B51" s="57"/>
      <c r="C51" s="57" t="s">
        <v>20</v>
      </c>
      <c r="D51" s="57"/>
      <c r="E51" s="116">
        <v>427969.4</v>
      </c>
      <c r="F51" s="110">
        <v>749690</v>
      </c>
      <c r="G51" s="58">
        <v>836384</v>
      </c>
      <c r="H51" s="58">
        <f>E51+F51-G51</f>
        <v>341275.39999999991</v>
      </c>
      <c r="I51" s="59">
        <v>299554.58</v>
      </c>
    </row>
    <row r="52" spans="1:9" x14ac:dyDescent="0.2">
      <c r="A52" s="56"/>
      <c r="B52" s="57"/>
      <c r="C52" s="57" t="s">
        <v>64</v>
      </c>
      <c r="D52" s="57"/>
      <c r="E52" s="116">
        <v>948078.65</v>
      </c>
      <c r="F52" s="110">
        <v>1599209.95</v>
      </c>
      <c r="G52" s="58">
        <v>1002688.66</v>
      </c>
      <c r="H52" s="58">
        <f>E52+F52-G52</f>
        <v>1544599.94</v>
      </c>
      <c r="I52" s="59">
        <v>1544599.94</v>
      </c>
    </row>
    <row r="53" spans="1:9" x14ac:dyDescent="0.2">
      <c r="A53" s="56"/>
      <c r="B53" s="57"/>
      <c r="C53" s="181" t="s">
        <v>62</v>
      </c>
      <c r="D53" s="57"/>
      <c r="E53" s="116">
        <v>450594.55</v>
      </c>
      <c r="F53" s="110">
        <v>4111120</v>
      </c>
      <c r="G53" s="58">
        <v>4022591.53</v>
      </c>
      <c r="H53" s="58">
        <f>E53+F53-G53</f>
        <v>539123.02</v>
      </c>
      <c r="I53" s="59">
        <v>539123.02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1910970.6</v>
      </c>
      <c r="F54" s="111">
        <f>F50+F51+F52+F53</f>
        <v>6460019.9500000002</v>
      </c>
      <c r="G54" s="107">
        <f>G50+G51+G52+G53</f>
        <v>5861664.1899999995</v>
      </c>
      <c r="H54" s="107">
        <f>H50+H51+H52+H53</f>
        <v>2509326.36</v>
      </c>
      <c r="I54" s="108">
        <f>SUM(I50:I53)</f>
        <v>2467605.54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4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C9" sqref="C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121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188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>
        <v>60045035</v>
      </c>
      <c r="F6" s="28"/>
      <c r="G6" s="29" t="s">
        <v>3</v>
      </c>
      <c r="H6" s="30">
        <v>1153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22549000</v>
      </c>
      <c r="F16" s="303"/>
      <c r="G16" s="4">
        <v>24481418.890000001</v>
      </c>
      <c r="H16" s="71">
        <v>21245083.620000001</v>
      </c>
      <c r="I16" s="71">
        <v>3236335.27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67930</v>
      </c>
      <c r="H17" s="5">
        <v>18263</v>
      </c>
      <c r="I17" s="5">
        <v>49667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22638000</v>
      </c>
      <c r="F18" s="303"/>
      <c r="G18" s="4">
        <v>24487893.610000003</v>
      </c>
      <c r="H18" s="71">
        <v>20828670.990000002</v>
      </c>
      <c r="I18" s="71">
        <v>3659222.62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74404.720000002533</v>
      </c>
      <c r="H20" s="120">
        <f>H18-H16+H17</f>
        <v>-398149.62999999896</v>
      </c>
      <c r="I20" s="120">
        <f>I18-I16+I17</f>
        <v>472554.35000000009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6474.7200000025332</v>
      </c>
      <c r="H21" s="120">
        <f>H20-H17</f>
        <v>-416412.62999999896</v>
      </c>
      <c r="I21" s="120">
        <f>I20-I17</f>
        <v>422887.35000000009</v>
      </c>
    </row>
    <row r="22" spans="1:9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-82325.279999997467</v>
      </c>
      <c r="H25" s="71">
        <f>H21-H26</f>
        <v>-505212.62999999896</v>
      </c>
      <c r="I25" s="215">
        <f>I21-I26</f>
        <v>422887.35000000009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88800</v>
      </c>
      <c r="H26" s="71">
        <v>88800</v>
      </c>
      <c r="I26" s="215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0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0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88800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432434</v>
      </c>
      <c r="H33" s="177"/>
      <c r="I33" s="177"/>
    </row>
    <row r="34" spans="1:9" ht="42" customHeight="1" x14ac:dyDescent="0.2">
      <c r="A34" s="320" t="s">
        <v>163</v>
      </c>
      <c r="B34" s="321"/>
      <c r="C34" s="321"/>
      <c r="D34" s="321"/>
      <c r="E34" s="321"/>
      <c r="F34" s="321"/>
      <c r="G34" s="321"/>
      <c r="H34" s="321"/>
      <c r="I34" s="321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25700</v>
      </c>
      <c r="G37" s="86">
        <v>18896</v>
      </c>
      <c r="H37" s="87"/>
      <c r="I37" s="49">
        <f>IF(F37=0,"nerozp.",G37/F37)</f>
        <v>0.73525291828793771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0.13</v>
      </c>
      <c r="G40" s="86">
        <v>0.13</v>
      </c>
      <c r="H40" s="87"/>
      <c r="I40" s="49">
        <f>IF(F40=0,"nerozp.",G40/F40)</f>
        <v>1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1306785</v>
      </c>
      <c r="G41" s="86">
        <v>1306785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25692</v>
      </c>
      <c r="F50" s="109">
        <v>40000</v>
      </c>
      <c r="G50" s="55">
        <v>40000</v>
      </c>
      <c r="H50" s="55">
        <f>E50+F50-G50</f>
        <v>25692</v>
      </c>
      <c r="I50" s="202">
        <v>25692</v>
      </c>
    </row>
    <row r="51" spans="1:9" x14ac:dyDescent="0.2">
      <c r="A51" s="56"/>
      <c r="B51" s="57"/>
      <c r="C51" s="57" t="s">
        <v>20</v>
      </c>
      <c r="D51" s="57"/>
      <c r="E51" s="116">
        <v>165996.74</v>
      </c>
      <c r="F51" s="110">
        <v>195442</v>
      </c>
      <c r="G51" s="58">
        <v>202633</v>
      </c>
      <c r="H51" s="58">
        <f>E51+F51-G51</f>
        <v>158805.74</v>
      </c>
      <c r="I51" s="59">
        <v>106917.74</v>
      </c>
    </row>
    <row r="52" spans="1:9" x14ac:dyDescent="0.2">
      <c r="A52" s="56"/>
      <c r="B52" s="57"/>
      <c r="C52" s="57" t="s">
        <v>64</v>
      </c>
      <c r="D52" s="57"/>
      <c r="E52" s="116">
        <v>1901687.0699999998</v>
      </c>
      <c r="F52" s="110">
        <v>713579.95</v>
      </c>
      <c r="G52" s="58">
        <v>1638008.1800000002</v>
      </c>
      <c r="H52" s="58">
        <f>E52+F52-G52</f>
        <v>977258.83999999939</v>
      </c>
      <c r="I52" s="59">
        <v>977258.84</v>
      </c>
    </row>
    <row r="53" spans="1:9" x14ac:dyDescent="0.2">
      <c r="A53" s="56"/>
      <c r="B53" s="57"/>
      <c r="C53" s="181" t="s">
        <v>62</v>
      </c>
      <c r="D53" s="57"/>
      <c r="E53" s="116">
        <v>109888.1</v>
      </c>
      <c r="F53" s="110">
        <v>2331636.2400000002</v>
      </c>
      <c r="G53" s="58">
        <v>2437838.48</v>
      </c>
      <c r="H53" s="58">
        <f>E53+F53-G53</f>
        <v>3685.8600000003353</v>
      </c>
      <c r="I53" s="59">
        <v>3685.86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2203263.9099999997</v>
      </c>
      <c r="F54" s="111">
        <f>F50+F51+F52+F53</f>
        <v>3280658.1900000004</v>
      </c>
      <c r="G54" s="107">
        <f>G50+G51+G52+G53</f>
        <v>4318479.66</v>
      </c>
      <c r="H54" s="107">
        <f>H50+H51+H52+H53</f>
        <v>1165442.4399999997</v>
      </c>
      <c r="I54" s="108">
        <f>SUM(I50:I53)</f>
        <v>1113554.4400000002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5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H31" sqref="H3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124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189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190</v>
      </c>
      <c r="F6" s="28"/>
      <c r="G6" s="29" t="s">
        <v>3</v>
      </c>
      <c r="H6" s="30">
        <v>1154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16709000</v>
      </c>
      <c r="F16" s="303"/>
      <c r="G16" s="4">
        <v>17330564.659999996</v>
      </c>
      <c r="H16" s="221">
        <v>16994432.919999998</v>
      </c>
      <c r="I16" s="221">
        <v>336131.74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16709000</v>
      </c>
      <c r="F18" s="303"/>
      <c r="G18" s="4">
        <v>17387278.900000002</v>
      </c>
      <c r="H18" s="221">
        <v>16843902.380000003</v>
      </c>
      <c r="I18" s="221">
        <v>543376.52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56714.240000005811</v>
      </c>
      <c r="H20" s="120">
        <f>H18-H16+H17</f>
        <v>-150530.53999999538</v>
      </c>
      <c r="I20" s="120">
        <f>I18-I16+I17</f>
        <v>207244.78000000003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56714.240000005811</v>
      </c>
      <c r="H21" s="120">
        <f>H20-H17</f>
        <v>-150530.53999999538</v>
      </c>
      <c r="I21" s="120">
        <f>I20-I17</f>
        <v>207244.78000000003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56714.240000005811</v>
      </c>
      <c r="H25" s="71">
        <f>H21-H26</f>
        <v>-150530.53999999538</v>
      </c>
      <c r="I25" s="215">
        <f>I21-I26</f>
        <v>207244.78000000003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222">
        <v>0</v>
      </c>
      <c r="I26" s="222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56714.239999999998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f>10000+46714.24</f>
        <v>56714.239999999998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0</v>
      </c>
      <c r="H33" s="177"/>
      <c r="I33" s="177"/>
    </row>
    <row r="34" spans="1:9" ht="32.2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250000</v>
      </c>
      <c r="G37" s="86">
        <v>246159</v>
      </c>
      <c r="H37" s="87"/>
      <c r="I37" s="49">
        <f>IF(F37=0,"nerozp.",G37/F37)</f>
        <v>0.98463599999999996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274239</v>
      </c>
      <c r="G41" s="86">
        <v>274239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121478</v>
      </c>
      <c r="F50" s="109">
        <v>0</v>
      </c>
      <c r="G50" s="55">
        <v>35447</v>
      </c>
      <c r="H50" s="55">
        <f>E50+F50-G50</f>
        <v>86031</v>
      </c>
      <c r="I50" s="202">
        <v>86031</v>
      </c>
    </row>
    <row r="51" spans="1:9" x14ac:dyDescent="0.2">
      <c r="A51" s="56"/>
      <c r="B51" s="57"/>
      <c r="C51" s="57" t="s">
        <v>20</v>
      </c>
      <c r="D51" s="57"/>
      <c r="E51" s="116">
        <v>113809.02</v>
      </c>
      <c r="F51" s="110">
        <v>196899.24</v>
      </c>
      <c r="G51" s="58">
        <v>197082</v>
      </c>
      <c r="H51" s="58">
        <f>E51+F51-G51</f>
        <v>113626.26000000001</v>
      </c>
      <c r="I51" s="59">
        <v>93549.6</v>
      </c>
    </row>
    <row r="52" spans="1:9" x14ac:dyDescent="0.2">
      <c r="A52" s="56"/>
      <c r="B52" s="57"/>
      <c r="C52" s="57" t="s">
        <v>64</v>
      </c>
      <c r="D52" s="57"/>
      <c r="E52" s="116">
        <v>976684.91</v>
      </c>
      <c r="F52" s="110">
        <v>359843.49</v>
      </c>
      <c r="G52" s="58">
        <v>357504.18</v>
      </c>
      <c r="H52" s="58">
        <f>E52+F52-G52</f>
        <v>979024.22</v>
      </c>
      <c r="I52" s="59">
        <v>979024.22</v>
      </c>
    </row>
    <row r="53" spans="1:9" x14ac:dyDescent="0.2">
      <c r="A53" s="56"/>
      <c r="B53" s="57"/>
      <c r="C53" s="181" t="s">
        <v>62</v>
      </c>
      <c r="D53" s="57"/>
      <c r="E53" s="116">
        <v>275836.74</v>
      </c>
      <c r="F53" s="110">
        <v>428131</v>
      </c>
      <c r="G53" s="58">
        <v>603850</v>
      </c>
      <c r="H53" s="58">
        <f>E53+F53-G53</f>
        <v>100117.73999999999</v>
      </c>
      <c r="I53" s="59">
        <v>100117.74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1487808.6700000002</v>
      </c>
      <c r="F54" s="111">
        <f>F50+F51+F52+F53</f>
        <v>984873.73</v>
      </c>
      <c r="G54" s="107">
        <f>G50+G51+G52+G53</f>
        <v>1193883.18</v>
      </c>
      <c r="H54" s="107">
        <f>H50+H51+H52+H53</f>
        <v>1278799.22</v>
      </c>
      <c r="I54" s="108">
        <f>SUM(I50:I53)</f>
        <v>1258722.56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6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G31" sqref="G3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127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191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192</v>
      </c>
      <c r="F6" s="28"/>
      <c r="G6" s="29" t="s">
        <v>3</v>
      </c>
      <c r="H6" s="30">
        <v>1163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22792000</v>
      </c>
      <c r="F16" s="303"/>
      <c r="G16" s="4">
        <v>25205389.93</v>
      </c>
      <c r="H16" s="71">
        <v>24558756.379999999</v>
      </c>
      <c r="I16" s="71">
        <v>646633.55000000005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22937000</v>
      </c>
      <c r="F18" s="303"/>
      <c r="G18" s="4">
        <v>25317503.84</v>
      </c>
      <c r="H18" s="71">
        <v>24567444.379999999</v>
      </c>
      <c r="I18" s="71">
        <v>750059.46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112113.91000000015</v>
      </c>
      <c r="H20" s="120">
        <f>H18-H16+H17</f>
        <v>8688</v>
      </c>
      <c r="I20" s="120">
        <f>I18-I16+I17</f>
        <v>103425.90999999992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112113.91000000015</v>
      </c>
      <c r="H21" s="120">
        <f>H20-H17</f>
        <v>8688</v>
      </c>
      <c r="I21" s="120">
        <f>I20-I17</f>
        <v>103425.90999999992</v>
      </c>
    </row>
    <row r="22" spans="1:9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103425.91000000015</v>
      </c>
      <c r="H25" s="71">
        <f>H21-H26</f>
        <v>0</v>
      </c>
      <c r="I25" s="215">
        <f>I21-I26</f>
        <v>103425.90999999992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8688</v>
      </c>
      <c r="H26" s="71">
        <v>8688</v>
      </c>
      <c r="I26" s="215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103425.91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9000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f>6000+88425.91</f>
        <v>94425.91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8688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32580</v>
      </c>
      <c r="H33" s="177"/>
      <c r="I33" s="177"/>
    </row>
    <row r="34" spans="1:9" ht="45" customHeight="1" x14ac:dyDescent="0.2">
      <c r="A34" s="318" t="s">
        <v>164</v>
      </c>
      <c r="B34" s="318"/>
      <c r="C34" s="318"/>
      <c r="D34" s="318"/>
      <c r="E34" s="318"/>
      <c r="F34" s="318"/>
      <c r="G34" s="318"/>
      <c r="H34" s="318"/>
      <c r="I34" s="31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85165</v>
      </c>
      <c r="G41" s="86">
        <v>85165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8300</v>
      </c>
      <c r="F50" s="109">
        <v>16000</v>
      </c>
      <c r="G50" s="55">
        <v>14800</v>
      </c>
      <c r="H50" s="55">
        <f>E50+F50-G50</f>
        <v>9500</v>
      </c>
      <c r="I50" s="202">
        <v>9500</v>
      </c>
    </row>
    <row r="51" spans="1:9" x14ac:dyDescent="0.2">
      <c r="A51" s="56"/>
      <c r="B51" s="57"/>
      <c r="C51" s="57" t="s">
        <v>20</v>
      </c>
      <c r="D51" s="57"/>
      <c r="E51" s="116">
        <v>85351.49</v>
      </c>
      <c r="F51" s="110">
        <v>284503.8</v>
      </c>
      <c r="G51" s="58">
        <v>210227</v>
      </c>
      <c r="H51" s="58">
        <f>E51+F51-G51</f>
        <v>159628.28999999998</v>
      </c>
      <c r="I51" s="59">
        <v>128531.97</v>
      </c>
    </row>
    <row r="52" spans="1:9" x14ac:dyDescent="0.2">
      <c r="A52" s="56"/>
      <c r="B52" s="57"/>
      <c r="C52" s="57" t="s">
        <v>64</v>
      </c>
      <c r="D52" s="57"/>
      <c r="E52" s="116">
        <v>402140.36000000004</v>
      </c>
      <c r="F52" s="110">
        <v>349527.88</v>
      </c>
      <c r="G52" s="58">
        <v>308861.47000000003</v>
      </c>
      <c r="H52" s="58">
        <f>E52+F52-G52</f>
        <v>442806.76999999996</v>
      </c>
      <c r="I52" s="59">
        <v>442806.76999999996</v>
      </c>
    </row>
    <row r="53" spans="1:9" x14ac:dyDescent="0.2">
      <c r="A53" s="56"/>
      <c r="B53" s="57"/>
      <c r="C53" s="181" t="s">
        <v>62</v>
      </c>
      <c r="D53" s="57"/>
      <c r="E53" s="116">
        <v>39213.21</v>
      </c>
      <c r="F53" s="110">
        <v>94636</v>
      </c>
      <c r="G53" s="58">
        <v>85165</v>
      </c>
      <c r="H53" s="58">
        <f>E53+F53-G53</f>
        <v>48684.209999999992</v>
      </c>
      <c r="I53" s="59">
        <v>48684.21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535005.06000000006</v>
      </c>
      <c r="F54" s="111">
        <f>F50+F51+F52+F53</f>
        <v>744667.67999999993</v>
      </c>
      <c r="G54" s="107">
        <f>G50+G51+G52+G53</f>
        <v>619053.47</v>
      </c>
      <c r="H54" s="107">
        <f>H50+H51+H52+H53</f>
        <v>660619.2699999999</v>
      </c>
      <c r="I54" s="108">
        <f>SUM(I50:I53)</f>
        <v>629522.94999999995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7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C11" sqref="C1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130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19" t="s">
        <v>169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193</v>
      </c>
      <c r="F6" s="28"/>
      <c r="G6" s="29" t="s">
        <v>3</v>
      </c>
      <c r="H6" s="30">
        <v>1174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27579000</v>
      </c>
      <c r="F16" s="303"/>
      <c r="G16" s="4">
        <v>29182041.550000001</v>
      </c>
      <c r="H16" s="221">
        <v>28847394.57</v>
      </c>
      <c r="I16" s="221">
        <v>334646.98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28660000</v>
      </c>
      <c r="F18" s="303"/>
      <c r="G18" s="4">
        <v>30101730.690000001</v>
      </c>
      <c r="H18" s="221">
        <v>29554499.690000001</v>
      </c>
      <c r="I18" s="221">
        <v>547231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919689.1400000006</v>
      </c>
      <c r="H20" s="120">
        <f>H18-H16+H17</f>
        <v>707105.12000000104</v>
      </c>
      <c r="I20" s="120">
        <f>I18-I16+I17</f>
        <v>212584.02000000002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919689.1400000006</v>
      </c>
      <c r="H21" s="120">
        <f>H20-H17</f>
        <v>707105.12000000104</v>
      </c>
      <c r="I21" s="120">
        <f>I20-I17</f>
        <v>212584.02000000002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3575.7900000005029</v>
      </c>
      <c r="H25" s="71">
        <f>H21-H26</f>
        <v>-209008.22999999905</v>
      </c>
      <c r="I25" s="215">
        <f>I21-I26</f>
        <v>212584.02000000002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916113.35000000009</v>
      </c>
      <c r="H26" s="222">
        <v>916113.35000000009</v>
      </c>
      <c r="I26" s="222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3575.79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2800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775.79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916113.35000000009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2193406.7999999998</v>
      </c>
      <c r="H33" s="177"/>
      <c r="I33" s="177"/>
    </row>
    <row r="34" spans="1:9" ht="45" customHeight="1" x14ac:dyDescent="0.2">
      <c r="A34" s="318" t="s">
        <v>165</v>
      </c>
      <c r="B34" s="318"/>
      <c r="C34" s="318"/>
      <c r="D34" s="318"/>
      <c r="E34" s="318"/>
      <c r="F34" s="318"/>
      <c r="G34" s="318"/>
      <c r="H34" s="318"/>
      <c r="I34" s="31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10000</v>
      </c>
      <c r="G37" s="86">
        <v>660</v>
      </c>
      <c r="H37" s="87"/>
      <c r="I37" s="49">
        <f>IF(F37=0,"nerozp.",G37/F37)</f>
        <v>6.6000000000000003E-2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1955462</v>
      </c>
      <c r="G41" s="86">
        <v>1955462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6380</v>
      </c>
      <c r="F50" s="109">
        <v>2900</v>
      </c>
      <c r="G50" s="55">
        <v>5000</v>
      </c>
      <c r="H50" s="55">
        <f>E50+F50-G50</f>
        <v>4280</v>
      </c>
      <c r="I50" s="202">
        <v>4280</v>
      </c>
    </row>
    <row r="51" spans="1:9" x14ac:dyDescent="0.2">
      <c r="A51" s="56"/>
      <c r="B51" s="57"/>
      <c r="C51" s="57" t="s">
        <v>20</v>
      </c>
      <c r="D51" s="57"/>
      <c r="E51" s="116">
        <v>65713.8</v>
      </c>
      <c r="F51" s="110">
        <v>287678</v>
      </c>
      <c r="G51" s="58">
        <v>292401.3</v>
      </c>
      <c r="H51" s="58">
        <f>E51+F51-G51</f>
        <v>60990.5</v>
      </c>
      <c r="I51" s="59">
        <v>34954.5</v>
      </c>
    </row>
    <row r="52" spans="1:9" x14ac:dyDescent="0.2">
      <c r="A52" s="56"/>
      <c r="B52" s="57"/>
      <c r="C52" s="57" t="s">
        <v>64</v>
      </c>
      <c r="D52" s="57"/>
      <c r="E52" s="116">
        <v>1040599.1399999999</v>
      </c>
      <c r="F52" s="110">
        <v>312965.57</v>
      </c>
      <c r="G52" s="58">
        <v>295488</v>
      </c>
      <c r="H52" s="58">
        <f>E52+F52-G52</f>
        <v>1058076.71</v>
      </c>
      <c r="I52" s="59">
        <v>1058076.71</v>
      </c>
    </row>
    <row r="53" spans="1:9" x14ac:dyDescent="0.2">
      <c r="A53" s="56"/>
      <c r="B53" s="57"/>
      <c r="C53" s="181" t="s">
        <v>62</v>
      </c>
      <c r="D53" s="57"/>
      <c r="E53" s="116">
        <v>414635.56</v>
      </c>
      <c r="F53" s="110">
        <v>2237910</v>
      </c>
      <c r="G53" s="58">
        <v>2428703</v>
      </c>
      <c r="H53" s="58">
        <f>E53+F53-G53</f>
        <v>223842.56000000006</v>
      </c>
      <c r="I53" s="59">
        <v>223842.56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1527328.5</v>
      </c>
      <c r="F54" s="111">
        <f>F50+F51+F52+F53</f>
        <v>2841453.5700000003</v>
      </c>
      <c r="G54" s="107">
        <f>G50+G51+G52+G53</f>
        <v>3021592.3</v>
      </c>
      <c r="H54" s="107">
        <f>H50+H51+H52+H53</f>
        <v>1347189.77</v>
      </c>
      <c r="I54" s="108">
        <f>SUM(I50:I53)</f>
        <v>1321153.77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8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C10" sqref="C9:C10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133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194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195</v>
      </c>
      <c r="F6" s="28"/>
      <c r="G6" s="29" t="s">
        <v>3</v>
      </c>
      <c r="H6" s="30">
        <v>1222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20201000</v>
      </c>
      <c r="F16" s="303"/>
      <c r="G16" s="4">
        <v>19124938</v>
      </c>
      <c r="H16" s="71">
        <v>19124938</v>
      </c>
      <c r="I16" s="71">
        <v>0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20201000</v>
      </c>
      <c r="F18" s="303"/>
      <c r="G18" s="4">
        <v>19186210</v>
      </c>
      <c r="H18" s="71">
        <v>19186210</v>
      </c>
      <c r="I18" s="71">
        <v>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61272</v>
      </c>
      <c r="H20" s="120">
        <f>H18-H16+H17</f>
        <v>61272</v>
      </c>
      <c r="I20" s="120">
        <f>I18-I16+I17</f>
        <v>0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61272</v>
      </c>
      <c r="H21" s="120">
        <f>H20-H17</f>
        <v>61272</v>
      </c>
      <c r="I21" s="120">
        <f>I20-I17</f>
        <v>0</v>
      </c>
    </row>
    <row r="22" spans="1:9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61272</v>
      </c>
      <c r="H25" s="71">
        <f>H21-H26</f>
        <v>61272</v>
      </c>
      <c r="I25" s="215">
        <f>I21-I26</f>
        <v>0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71">
        <v>0</v>
      </c>
      <c r="I26" s="215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61272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61272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0</v>
      </c>
      <c r="H33" s="177"/>
      <c r="I33" s="177"/>
    </row>
    <row r="34" spans="1:9" ht="28.5" customHeight="1" x14ac:dyDescent="0.2">
      <c r="A34" s="228"/>
      <c r="B34" s="228"/>
      <c r="C34" s="228"/>
      <c r="D34" s="228"/>
      <c r="E34" s="228"/>
      <c r="F34" s="228"/>
      <c r="G34" s="228"/>
      <c r="H34" s="228"/>
      <c r="I34" s="22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55000</v>
      </c>
      <c r="G37" s="86">
        <v>55000</v>
      </c>
      <c r="H37" s="87"/>
      <c r="I37" s="49">
        <f>IF(F37=0,"nerozp.",G37/F37)</f>
        <v>1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37622</v>
      </c>
      <c r="G41" s="86">
        <v>37622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49476</v>
      </c>
      <c r="F50" s="109">
        <v>0</v>
      </c>
      <c r="G50" s="55">
        <v>0</v>
      </c>
      <c r="H50" s="55">
        <f>E50+F50-G50</f>
        <v>49476</v>
      </c>
      <c r="I50" s="202">
        <v>49476</v>
      </c>
    </row>
    <row r="51" spans="1:9" x14ac:dyDescent="0.2">
      <c r="A51" s="56"/>
      <c r="B51" s="57"/>
      <c r="C51" s="57" t="s">
        <v>20</v>
      </c>
      <c r="D51" s="57"/>
      <c r="E51" s="116">
        <v>135330.66</v>
      </c>
      <c r="F51" s="110">
        <v>252049.34</v>
      </c>
      <c r="G51" s="58">
        <v>186585</v>
      </c>
      <c r="H51" s="58">
        <f>E51+F51-G51</f>
        <v>200795</v>
      </c>
      <c r="I51" s="59">
        <v>180545.76</v>
      </c>
    </row>
    <row r="52" spans="1:9" x14ac:dyDescent="0.2">
      <c r="A52" s="56"/>
      <c r="B52" s="57"/>
      <c r="C52" s="57" t="s">
        <v>64</v>
      </c>
      <c r="D52" s="57"/>
      <c r="E52" s="116">
        <v>86106.4</v>
      </c>
      <c r="F52" s="110">
        <v>43701</v>
      </c>
      <c r="G52" s="58">
        <v>40000</v>
      </c>
      <c r="H52" s="58">
        <f>E52+F52-G52</f>
        <v>89807.4</v>
      </c>
      <c r="I52" s="59">
        <v>89807.4</v>
      </c>
    </row>
    <row r="53" spans="1:9" x14ac:dyDescent="0.2">
      <c r="A53" s="56"/>
      <c r="B53" s="57"/>
      <c r="C53" s="181" t="s">
        <v>62</v>
      </c>
      <c r="D53" s="57"/>
      <c r="E53" s="116">
        <v>21121.33</v>
      </c>
      <c r="F53" s="110">
        <v>81622</v>
      </c>
      <c r="G53" s="58">
        <v>88537.59</v>
      </c>
      <c r="H53" s="58">
        <f>E53+F53-G53</f>
        <v>14205.740000000005</v>
      </c>
      <c r="I53" s="59">
        <v>14205.74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292034.39</v>
      </c>
      <c r="F54" s="111">
        <f>F50+F51+F52+F53</f>
        <v>377372.33999999997</v>
      </c>
      <c r="G54" s="107">
        <f>G50+G51+G52+G53</f>
        <v>315122.58999999997</v>
      </c>
      <c r="H54" s="107">
        <f>H50+H51+H52+H53</f>
        <v>354284.14</v>
      </c>
      <c r="I54" s="108">
        <f>SUM(I50:I53)</f>
        <v>334034.90000000002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8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9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A9" sqref="A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170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19" t="s">
        <v>171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>
        <v>409014</v>
      </c>
      <c r="F6" s="28"/>
      <c r="G6" s="29" t="s">
        <v>3</v>
      </c>
      <c r="H6" s="30">
        <v>1223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45663000</v>
      </c>
      <c r="F16" s="303"/>
      <c r="G16" s="4">
        <v>45793595.32</v>
      </c>
      <c r="H16" s="221">
        <v>44730738.030000001</v>
      </c>
      <c r="I16" s="221">
        <v>1062857.29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46113000</v>
      </c>
      <c r="F18" s="303"/>
      <c r="G18" s="4">
        <v>45830908.490000002</v>
      </c>
      <c r="H18" s="221">
        <v>44585781.57</v>
      </c>
      <c r="I18" s="221">
        <v>1245126.9200000002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37313.170000001788</v>
      </c>
      <c r="H20" s="120">
        <f>H18-H16+H17</f>
        <v>-144956.46000000089</v>
      </c>
      <c r="I20" s="120">
        <f>I18-I16+I17</f>
        <v>182269.63000000012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37313.170000001788</v>
      </c>
      <c r="H21" s="120">
        <f>H20-H17</f>
        <v>-144956.46000000089</v>
      </c>
      <c r="I21" s="120">
        <f>I20-I17</f>
        <v>182269.63000000012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-125079.10999999821</v>
      </c>
      <c r="H25" s="71">
        <f>H21-H26</f>
        <v>-307348.74000000092</v>
      </c>
      <c r="I25" s="215">
        <f>I21-I26</f>
        <v>182269.63000000012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162392.28</v>
      </c>
      <c r="H26" s="222">
        <v>162392.28</v>
      </c>
      <c r="I26" s="222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0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0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162392.28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377286.68</v>
      </c>
      <c r="H33" s="177"/>
      <c r="I33" s="177"/>
    </row>
    <row r="34" spans="1:9" ht="45" customHeight="1" x14ac:dyDescent="0.2">
      <c r="A34" s="320" t="s">
        <v>166</v>
      </c>
      <c r="B34" s="321"/>
      <c r="C34" s="321"/>
      <c r="D34" s="321"/>
      <c r="E34" s="321"/>
      <c r="F34" s="321"/>
      <c r="G34" s="321"/>
      <c r="H34" s="321"/>
      <c r="I34" s="321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60000</v>
      </c>
      <c r="G37" s="86">
        <v>54772</v>
      </c>
      <c r="H37" s="87"/>
      <c r="I37" s="49">
        <f>IF(F37=0,"nerozp.",G37/F37)</f>
        <v>0.91286666666666672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938400</v>
      </c>
      <c r="G41" s="86">
        <v>938400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31533.119999999999</v>
      </c>
      <c r="F50" s="109">
        <v>5000</v>
      </c>
      <c r="G50" s="55">
        <v>0</v>
      </c>
      <c r="H50" s="55">
        <f>E50+F50-G50</f>
        <v>36533.119999999995</v>
      </c>
      <c r="I50" s="202">
        <v>36533.120000000003</v>
      </c>
    </row>
    <row r="51" spans="1:9" x14ac:dyDescent="0.2">
      <c r="A51" s="56"/>
      <c r="B51" s="57"/>
      <c r="C51" s="57" t="s">
        <v>20</v>
      </c>
      <c r="D51" s="57"/>
      <c r="E51" s="116">
        <v>116810.03</v>
      </c>
      <c r="F51" s="110">
        <v>546015.64</v>
      </c>
      <c r="G51" s="58">
        <v>489426.24</v>
      </c>
      <c r="H51" s="58">
        <f>E51+F51-G51</f>
        <v>173399.43000000005</v>
      </c>
      <c r="I51" s="59">
        <v>148962.49</v>
      </c>
    </row>
    <row r="52" spans="1:9" x14ac:dyDescent="0.2">
      <c r="A52" s="56"/>
      <c r="B52" s="57"/>
      <c r="C52" s="57" t="s">
        <v>64</v>
      </c>
      <c r="D52" s="57"/>
      <c r="E52" s="116">
        <v>1472924.9</v>
      </c>
      <c r="F52" s="110">
        <v>1987448.36</v>
      </c>
      <c r="G52" s="58">
        <v>950610.44</v>
      </c>
      <c r="H52" s="58">
        <f>E52+F52-G52</f>
        <v>2509762.8199999998</v>
      </c>
      <c r="I52" s="59">
        <v>2509762.8200000003</v>
      </c>
    </row>
    <row r="53" spans="1:9" x14ac:dyDescent="0.2">
      <c r="A53" s="56"/>
      <c r="B53" s="57"/>
      <c r="C53" s="181" t="s">
        <v>62</v>
      </c>
      <c r="D53" s="57"/>
      <c r="E53" s="116">
        <v>412453.84</v>
      </c>
      <c r="F53" s="110">
        <v>1836202.8600000003</v>
      </c>
      <c r="G53" s="58">
        <v>1775239.45</v>
      </c>
      <c r="H53" s="58">
        <f>E53+F53-G53</f>
        <v>473417.25000000023</v>
      </c>
      <c r="I53" s="59">
        <v>473417.25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2033721.89</v>
      </c>
      <c r="F54" s="111">
        <f>F50+F51+F52+F53</f>
        <v>4374666.8600000003</v>
      </c>
      <c r="G54" s="107">
        <f>G50+G51+G52+G53</f>
        <v>3215276.13</v>
      </c>
      <c r="H54" s="107">
        <f>H50+H51+H52+H53</f>
        <v>3193112.62</v>
      </c>
      <c r="I54" s="108">
        <f>SUM(I50:I53)</f>
        <v>3168675.68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0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I32" sqref="I32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140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19" t="s">
        <v>172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196</v>
      </c>
      <c r="F6" s="28"/>
      <c r="G6" s="29" t="s">
        <v>3</v>
      </c>
      <c r="H6" s="30">
        <v>1311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10924000</v>
      </c>
      <c r="F16" s="303"/>
      <c r="G16" s="4">
        <v>10982769.969999999</v>
      </c>
      <c r="H16" s="71">
        <v>10977619.969999999</v>
      </c>
      <c r="I16" s="71">
        <v>5150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10924000</v>
      </c>
      <c r="F18" s="303"/>
      <c r="G18" s="4">
        <v>11282342.4</v>
      </c>
      <c r="H18" s="71">
        <v>11272892.4</v>
      </c>
      <c r="I18" s="71">
        <v>9450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299572.43000000156</v>
      </c>
      <c r="H20" s="120">
        <f>H18-H16+H17</f>
        <v>295272.43000000156</v>
      </c>
      <c r="I20" s="120">
        <f>I18-I16+I17</f>
        <v>4300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299572.43000000156</v>
      </c>
      <c r="H21" s="120">
        <f>H20-H17</f>
        <v>295272.43000000156</v>
      </c>
      <c r="I21" s="120">
        <f>I20-I17</f>
        <v>4300</v>
      </c>
    </row>
    <row r="22" spans="1:9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299572.43000000156</v>
      </c>
      <c r="H25" s="71">
        <f>H21-H26</f>
        <v>295272.43000000156</v>
      </c>
      <c r="I25" s="215">
        <f>I21-I26</f>
        <v>4300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71">
        <v>0</v>
      </c>
      <c r="I26" s="215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299572.43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f>25000+274572.43</f>
        <v>299572.43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0</v>
      </c>
      <c r="H33" s="177"/>
      <c r="I33" s="177"/>
    </row>
    <row r="34" spans="1:9" ht="28.5" customHeight="1" x14ac:dyDescent="0.2">
      <c r="A34" s="228"/>
      <c r="B34" s="228"/>
      <c r="C34" s="228"/>
      <c r="D34" s="228"/>
      <c r="E34" s="228"/>
      <c r="F34" s="228"/>
      <c r="G34" s="228"/>
      <c r="H34" s="228"/>
      <c r="I34" s="22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84640</v>
      </c>
      <c r="G41" s="86">
        <v>84640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42692</v>
      </c>
      <c r="F50" s="109">
        <v>0</v>
      </c>
      <c r="G50" s="55">
        <v>305</v>
      </c>
      <c r="H50" s="55">
        <f>E50+F50-G50</f>
        <v>42387</v>
      </c>
      <c r="I50" s="202">
        <v>42692</v>
      </c>
    </row>
    <row r="51" spans="1:9" x14ac:dyDescent="0.2">
      <c r="A51" s="56"/>
      <c r="B51" s="57"/>
      <c r="C51" s="57" t="s">
        <v>20</v>
      </c>
      <c r="D51" s="57"/>
      <c r="E51" s="116">
        <v>87227.54</v>
      </c>
      <c r="F51" s="110">
        <v>141312</v>
      </c>
      <c r="G51" s="58">
        <v>120854</v>
      </c>
      <c r="H51" s="58">
        <f>E51+F51-G51</f>
        <v>107685.53999999998</v>
      </c>
      <c r="I51" s="59">
        <v>96367.54</v>
      </c>
    </row>
    <row r="52" spans="1:9" x14ac:dyDescent="0.2">
      <c r="A52" s="56"/>
      <c r="B52" s="57"/>
      <c r="C52" s="57" t="s">
        <v>64</v>
      </c>
      <c r="D52" s="57"/>
      <c r="E52" s="116">
        <v>414280.35</v>
      </c>
      <c r="F52" s="110">
        <v>257256.47</v>
      </c>
      <c r="G52" s="58">
        <v>149967.4</v>
      </c>
      <c r="H52" s="58">
        <f>E52+F52-G52</f>
        <v>521569.41999999993</v>
      </c>
      <c r="I52" s="59">
        <v>521569.42</v>
      </c>
    </row>
    <row r="53" spans="1:9" x14ac:dyDescent="0.2">
      <c r="A53" s="56"/>
      <c r="B53" s="57"/>
      <c r="C53" s="181" t="s">
        <v>62</v>
      </c>
      <c r="D53" s="57"/>
      <c r="E53" s="116">
        <v>19354.3</v>
      </c>
      <c r="F53" s="110">
        <v>243591.40000000002</v>
      </c>
      <c r="G53" s="58">
        <v>234607.4</v>
      </c>
      <c r="H53" s="58">
        <f>E53+F53-G53</f>
        <v>28338.300000000017</v>
      </c>
      <c r="I53" s="59">
        <v>28338.3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563554.19000000006</v>
      </c>
      <c r="F54" s="111">
        <f>F50+F51+F52+F53</f>
        <v>642159.87</v>
      </c>
      <c r="G54" s="107">
        <f>G50+G51+G52+G53</f>
        <v>505733.80000000005</v>
      </c>
      <c r="H54" s="107">
        <f>H50+H51+H52+H53</f>
        <v>699980.26</v>
      </c>
      <c r="I54" s="108">
        <f>SUM(I50:I53)</f>
        <v>688967.26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8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1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13" zoomScaleNormal="100" workbookViewId="0">
      <selection activeCell="K40" sqref="K40:L40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142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197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198</v>
      </c>
      <c r="F6" s="28"/>
      <c r="G6" s="29" t="s">
        <v>3</v>
      </c>
      <c r="H6" s="30">
        <v>1312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17177000</v>
      </c>
      <c r="F16" s="303"/>
      <c r="G16" s="4">
        <v>17945589.460000001</v>
      </c>
      <c r="H16" s="221">
        <v>17902587.460000001</v>
      </c>
      <c r="I16" s="221">
        <v>43002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17177000</v>
      </c>
      <c r="F18" s="303"/>
      <c r="G18" s="4">
        <v>18021244</v>
      </c>
      <c r="H18" s="221">
        <v>17978242</v>
      </c>
      <c r="I18" s="221">
        <v>43002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75654.539999999106</v>
      </c>
      <c r="H20" s="120">
        <f>H18-H16+H17</f>
        <v>75654.539999999106</v>
      </c>
      <c r="I20" s="120">
        <f>I18-I16+I17</f>
        <v>0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75654.539999999106</v>
      </c>
      <c r="H21" s="120">
        <f>H20-H17</f>
        <v>75654.539999999106</v>
      </c>
      <c r="I21" s="120">
        <f>I20-I17</f>
        <v>0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75654.539999999106</v>
      </c>
      <c r="H25" s="71">
        <f>H21-H26</f>
        <v>75654.539999999106</v>
      </c>
      <c r="I25" s="215">
        <f>I21-I26</f>
        <v>0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222">
        <v>0</v>
      </c>
      <c r="I26" s="222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75654.539999999994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75654.539999999994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0</v>
      </c>
      <c r="H33" s="177"/>
      <c r="I33" s="177"/>
    </row>
    <row r="34" spans="1:9" ht="29.2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19513</v>
      </c>
      <c r="G41" s="86">
        <v>19513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69261.149999999994</v>
      </c>
      <c r="F50" s="109">
        <v>0</v>
      </c>
      <c r="G50" s="55">
        <v>0</v>
      </c>
      <c r="H50" s="55">
        <f>E50+F50-G50</f>
        <v>69261.149999999994</v>
      </c>
      <c r="I50" s="202">
        <v>69261.149999999994</v>
      </c>
    </row>
    <row r="51" spans="1:9" x14ac:dyDescent="0.2">
      <c r="A51" s="56"/>
      <c r="B51" s="57"/>
      <c r="C51" s="57" t="s">
        <v>20</v>
      </c>
      <c r="D51" s="57"/>
      <c r="E51" s="116">
        <v>191382.39999999999</v>
      </c>
      <c r="F51" s="110">
        <v>232937</v>
      </c>
      <c r="G51" s="58">
        <v>148860</v>
      </c>
      <c r="H51" s="58">
        <f>E51+F51-G51</f>
        <v>275459.40000000002</v>
      </c>
      <c r="I51" s="59">
        <v>219958.39999999999</v>
      </c>
    </row>
    <row r="52" spans="1:9" x14ac:dyDescent="0.2">
      <c r="A52" s="56"/>
      <c r="B52" s="57"/>
      <c r="C52" s="57" t="s">
        <v>64</v>
      </c>
      <c r="D52" s="57"/>
      <c r="E52" s="116">
        <v>117763.01999999999</v>
      </c>
      <c r="F52" s="110">
        <v>84525.69</v>
      </c>
      <c r="G52" s="58">
        <v>20000</v>
      </c>
      <c r="H52" s="58">
        <f>E52+F52-G52</f>
        <v>182288.71</v>
      </c>
      <c r="I52" s="59">
        <v>182288.71000000002</v>
      </c>
    </row>
    <row r="53" spans="1:9" x14ac:dyDescent="0.2">
      <c r="A53" s="56"/>
      <c r="B53" s="57"/>
      <c r="C53" s="181" t="s">
        <v>62</v>
      </c>
      <c r="D53" s="57"/>
      <c r="E53" s="116">
        <v>53085.3</v>
      </c>
      <c r="F53" s="110">
        <v>21459</v>
      </c>
      <c r="G53" s="58">
        <v>19513</v>
      </c>
      <c r="H53" s="58">
        <f>E53+F53-G53</f>
        <v>55031.3</v>
      </c>
      <c r="I53" s="59">
        <v>55031.3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431491.86999999994</v>
      </c>
      <c r="F54" s="111">
        <f>F50+F51+F52+F53</f>
        <v>338921.69</v>
      </c>
      <c r="G54" s="107">
        <f>G50+G51+G52+G53</f>
        <v>188373</v>
      </c>
      <c r="H54" s="107">
        <f>H50+H51+H52+H53</f>
        <v>582040.56000000006</v>
      </c>
      <c r="I54" s="108">
        <f>SUM(I50:I53)</f>
        <v>526539.56000000006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2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H19" sqref="H1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145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07" t="s">
        <v>199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200</v>
      </c>
      <c r="F6" s="28"/>
      <c r="G6" s="29" t="s">
        <v>3</v>
      </c>
      <c r="H6" s="30">
        <v>1313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21516000</v>
      </c>
      <c r="F16" s="303"/>
      <c r="G16" s="4">
        <v>21991037.68</v>
      </c>
      <c r="H16" s="71">
        <v>21934157.169999998</v>
      </c>
      <c r="I16" s="71">
        <v>56880.51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21521000</v>
      </c>
      <c r="F18" s="303"/>
      <c r="G18" s="4">
        <v>21993448.300000001</v>
      </c>
      <c r="H18" s="71">
        <v>21922008.300000001</v>
      </c>
      <c r="I18" s="71">
        <v>71440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2410.6200000010431</v>
      </c>
      <c r="H20" s="120">
        <f>H18-H16+H17</f>
        <v>-12148.869999997318</v>
      </c>
      <c r="I20" s="120">
        <f>I18-I16+I17</f>
        <v>14559.489999999998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2410.6200000010431</v>
      </c>
      <c r="H21" s="120">
        <f>H20-H17</f>
        <v>-12148.869999997318</v>
      </c>
      <c r="I21" s="120">
        <f>I20-I17</f>
        <v>14559.489999999998</v>
      </c>
    </row>
    <row r="22" spans="1:9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2410.6200000010431</v>
      </c>
      <c r="H25" s="71">
        <f>H21-H26</f>
        <v>-12148.869999997318</v>
      </c>
      <c r="I25" s="215">
        <f>I21-I26</f>
        <v>14559.489999999998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71">
        <v>0</v>
      </c>
      <c r="I26" s="215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2410.62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v>2410.62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0</v>
      </c>
      <c r="H33" s="177"/>
      <c r="I33" s="177"/>
    </row>
    <row r="34" spans="1:9" ht="28.5" customHeight="1" x14ac:dyDescent="0.2">
      <c r="A34" s="228"/>
      <c r="B34" s="228"/>
      <c r="C34" s="228"/>
      <c r="D34" s="228"/>
      <c r="E34" s="228"/>
      <c r="F34" s="228"/>
      <c r="G34" s="228"/>
      <c r="H34" s="228"/>
      <c r="I34" s="228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0</v>
      </c>
      <c r="G37" s="86">
        <v>0</v>
      </c>
      <c r="H37" s="87"/>
      <c r="I37" s="49" t="str">
        <f>IF(F37=0,"nerozp.",G37/F37)</f>
        <v>nerozp.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14402</v>
      </c>
      <c r="G41" s="86">
        <v>14402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138419</v>
      </c>
      <c r="F50" s="109">
        <v>0</v>
      </c>
      <c r="G50" s="55">
        <v>0</v>
      </c>
      <c r="H50" s="55">
        <f>E50+F50-G50</f>
        <v>138419</v>
      </c>
      <c r="I50" s="202">
        <v>138419</v>
      </c>
    </row>
    <row r="51" spans="1:9" x14ac:dyDescent="0.2">
      <c r="A51" s="56"/>
      <c r="B51" s="57"/>
      <c r="C51" s="57" t="s">
        <v>20</v>
      </c>
      <c r="D51" s="57"/>
      <c r="E51" s="116">
        <v>738325.72</v>
      </c>
      <c r="F51" s="110">
        <v>287357</v>
      </c>
      <c r="G51" s="58">
        <v>217115</v>
      </c>
      <c r="H51" s="58">
        <f>E51+F51-G51</f>
        <v>808567.72</v>
      </c>
      <c r="I51" s="59">
        <v>790074.72</v>
      </c>
    </row>
    <row r="52" spans="1:9" x14ac:dyDescent="0.2">
      <c r="A52" s="56"/>
      <c r="B52" s="57"/>
      <c r="C52" s="57" t="s">
        <v>64</v>
      </c>
      <c r="D52" s="57"/>
      <c r="E52" s="116">
        <v>539540.47999999998</v>
      </c>
      <c r="F52" s="110">
        <v>93524.56</v>
      </c>
      <c r="G52" s="58">
        <v>200000</v>
      </c>
      <c r="H52" s="58">
        <f>E52+F52-G52</f>
        <v>433065.04000000004</v>
      </c>
      <c r="I52" s="59">
        <v>433065.04</v>
      </c>
    </row>
    <row r="53" spans="1:9" x14ac:dyDescent="0.2">
      <c r="A53" s="56"/>
      <c r="B53" s="57"/>
      <c r="C53" s="181" t="s">
        <v>62</v>
      </c>
      <c r="D53" s="57"/>
      <c r="E53" s="116">
        <v>110587.1</v>
      </c>
      <c r="F53" s="110">
        <v>215402</v>
      </c>
      <c r="G53" s="58">
        <v>113352</v>
      </c>
      <c r="H53" s="58">
        <f>E53+F53-G53</f>
        <v>212637.09999999998</v>
      </c>
      <c r="I53" s="59">
        <v>212637.1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1526872.3</v>
      </c>
      <c r="F54" s="111">
        <f>F50+F51+F52+F53</f>
        <v>596283.56000000006</v>
      </c>
      <c r="G54" s="107">
        <f>G50+G51+G52+G53</f>
        <v>530467</v>
      </c>
      <c r="H54" s="107">
        <f>H50+H51+H52+H53</f>
        <v>1592688.8599999999</v>
      </c>
      <c r="I54" s="108">
        <f>SUM(I50:I53)</f>
        <v>1574195.86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8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3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abSelected="1" zoomScaleNormal="100" workbookViewId="0">
      <selection activeCell="I30" sqref="I30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305" t="s">
        <v>1</v>
      </c>
      <c r="B2" s="305"/>
      <c r="C2" s="305"/>
      <c r="D2" s="305"/>
      <c r="E2" s="306" t="s">
        <v>148</v>
      </c>
      <c r="F2" s="306"/>
      <c r="G2" s="306"/>
      <c r="H2" s="306"/>
      <c r="I2" s="306"/>
    </row>
    <row r="3" spans="1:9" ht="9.75" customHeight="1" x14ac:dyDescent="0.4">
      <c r="A3" s="224"/>
      <c r="B3" s="224"/>
      <c r="C3" s="224"/>
      <c r="D3" s="224"/>
      <c r="E3" s="304" t="s">
        <v>23</v>
      </c>
      <c r="F3" s="304"/>
      <c r="G3" s="304"/>
      <c r="H3" s="304"/>
      <c r="I3" s="304"/>
    </row>
    <row r="4" spans="1:9" ht="15.75" x14ac:dyDescent="0.25">
      <c r="A4" s="26" t="s">
        <v>2</v>
      </c>
      <c r="E4" s="319" t="s">
        <v>173</v>
      </c>
      <c r="F4" s="307"/>
      <c r="G4" s="307"/>
      <c r="H4" s="307"/>
      <c r="I4" s="307"/>
    </row>
    <row r="5" spans="1:9" ht="7.5" customHeight="1" x14ac:dyDescent="0.3">
      <c r="A5" s="27"/>
      <c r="E5" s="304" t="s">
        <v>23</v>
      </c>
      <c r="F5" s="304"/>
      <c r="G5" s="304"/>
      <c r="H5" s="304"/>
      <c r="I5" s="304"/>
    </row>
    <row r="6" spans="1:9" ht="19.5" x14ac:dyDescent="0.4">
      <c r="A6" s="25" t="s">
        <v>35</v>
      </c>
      <c r="E6" s="28" t="s">
        <v>201</v>
      </c>
      <c r="F6" s="28"/>
      <c r="G6" s="29" t="s">
        <v>3</v>
      </c>
      <c r="H6" s="30">
        <v>1354</v>
      </c>
      <c r="I6" s="31"/>
    </row>
    <row r="7" spans="1:9" ht="8.25" customHeight="1" x14ac:dyDescent="0.4">
      <c r="A7" s="25"/>
      <c r="E7" s="304" t="s">
        <v>24</v>
      </c>
      <c r="F7" s="304"/>
      <c r="G7" s="304"/>
      <c r="H7" s="304"/>
      <c r="I7" s="304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0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0" t="s">
        <v>7</v>
      </c>
      <c r="F12" s="301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300" t="s">
        <v>11</v>
      </c>
      <c r="F13" s="301"/>
      <c r="G13" s="82"/>
      <c r="H13" s="311" t="s">
        <v>37</v>
      </c>
      <c r="I13" s="31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225"/>
      <c r="I14" s="226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2">
        <v>6192000</v>
      </c>
      <c r="F16" s="303"/>
      <c r="G16" s="4">
        <v>7024164.6299999999</v>
      </c>
      <c r="H16" s="221">
        <v>7024164.6299999999</v>
      </c>
      <c r="I16" s="221">
        <v>0</v>
      </c>
    </row>
    <row r="17" spans="1:9" ht="18" x14ac:dyDescent="0.35">
      <c r="A17" s="208" t="s">
        <v>6</v>
      </c>
      <c r="B17" s="2"/>
      <c r="C17" s="209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2">
        <v>6192000</v>
      </c>
      <c r="F18" s="303"/>
      <c r="G18" s="4">
        <v>7386843.5600000005</v>
      </c>
      <c r="H18" s="221">
        <v>7386843.5600000005</v>
      </c>
      <c r="I18" s="221">
        <v>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7" customFormat="1" ht="15" x14ac:dyDescent="0.3">
      <c r="A20" s="126" t="s">
        <v>75</v>
      </c>
      <c r="B20" s="126"/>
      <c r="C20" s="122"/>
      <c r="D20" s="126"/>
      <c r="E20" s="126"/>
      <c r="F20" s="126"/>
      <c r="G20" s="120">
        <f>G18-G16+G17</f>
        <v>362678.93000000063</v>
      </c>
      <c r="H20" s="120">
        <f>H18-H16+H17</f>
        <v>362678.93000000063</v>
      </c>
      <c r="I20" s="120">
        <f>I18-I16+I17</f>
        <v>0</v>
      </c>
    </row>
    <row r="21" spans="1:9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362678.93000000063</v>
      </c>
      <c r="H21" s="120">
        <f>H20-H17</f>
        <v>362678.93000000063</v>
      </c>
      <c r="I21" s="120">
        <f>I20-I17</f>
        <v>0</v>
      </c>
    </row>
    <row r="22" spans="1:9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9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9" s="121" customFormat="1" ht="18.75" x14ac:dyDescent="0.4">
      <c r="A24" s="36" t="s">
        <v>76</v>
      </c>
      <c r="H24" s="120"/>
      <c r="I24" s="120"/>
    </row>
    <row r="25" spans="1:9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3">
        <f>G21-G26</f>
        <v>362678.93000000063</v>
      </c>
      <c r="H25" s="71">
        <f>H21-H26</f>
        <v>362678.93000000063</v>
      </c>
      <c r="I25" s="215">
        <f>I21-I26</f>
        <v>0</v>
      </c>
    </row>
    <row r="26" spans="1:9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222">
        <v>0</v>
      </c>
      <c r="I26" s="222">
        <v>0</v>
      </c>
    </row>
    <row r="27" spans="1:9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9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9" s="121" customFormat="1" ht="16.5" customHeight="1" x14ac:dyDescent="0.3">
      <c r="A29" s="126"/>
      <c r="B29" s="126"/>
      <c r="C29" s="309" t="s">
        <v>14</v>
      </c>
      <c r="D29" s="309"/>
      <c r="E29" s="309"/>
      <c r="F29" s="128"/>
      <c r="G29" s="203">
        <f>G30+G31</f>
        <v>362678.93</v>
      </c>
      <c r="H29" s="129"/>
      <c r="I29" s="130"/>
    </row>
    <row r="30" spans="1:9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0</v>
      </c>
      <c r="H30" s="129"/>
      <c r="I30" s="130"/>
    </row>
    <row r="31" spans="1:9" s="137" customFormat="1" ht="18.75" x14ac:dyDescent="0.4">
      <c r="A31" s="131"/>
      <c r="B31" s="131"/>
      <c r="C31" s="138"/>
      <c r="D31" s="133"/>
      <c r="E31" s="139"/>
      <c r="F31" s="135" t="s">
        <v>64</v>
      </c>
      <c r="G31" s="136">
        <f>40000+322678.93</f>
        <v>362678.93</v>
      </c>
      <c r="H31" s="129"/>
      <c r="I31" s="130"/>
    </row>
    <row r="32" spans="1:9" s="137" customFormat="1" ht="18.75" x14ac:dyDescent="0.4">
      <c r="A32" s="131"/>
      <c r="B32" s="140"/>
      <c r="C32" s="310" t="s">
        <v>46</v>
      </c>
      <c r="D32" s="310"/>
      <c r="E32" s="310"/>
      <c r="F32" s="310"/>
      <c r="G32" s="203">
        <f>G26</f>
        <v>0</v>
      </c>
      <c r="H32" s="129"/>
      <c r="I32" s="130"/>
    </row>
    <row r="33" spans="1:9" s="3" customFormat="1" ht="20.25" customHeight="1" x14ac:dyDescent="0.3">
      <c r="A33" s="175"/>
      <c r="B33" s="315" t="s">
        <v>79</v>
      </c>
      <c r="C33" s="315"/>
      <c r="D33" s="315"/>
      <c r="E33" s="315"/>
      <c r="F33" s="315"/>
      <c r="G33" s="176">
        <v>0</v>
      </c>
      <c r="H33" s="177"/>
      <c r="I33" s="177"/>
    </row>
    <row r="34" spans="1:9" ht="30.7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9" ht="16.5" x14ac:dyDescent="0.35">
      <c r="A37" s="85" t="s">
        <v>22</v>
      </c>
      <c r="B37" s="48"/>
      <c r="C37" s="1"/>
      <c r="D37" s="48"/>
      <c r="E37" s="84"/>
      <c r="F37" s="86">
        <v>350000</v>
      </c>
      <c r="G37" s="86">
        <v>260690</v>
      </c>
      <c r="H37" s="87"/>
      <c r="I37" s="49">
        <f>IF(F37=0,"nerozp.",G37/F37)</f>
        <v>0.7448285714285714</v>
      </c>
    </row>
    <row r="38" spans="1:9" ht="16.5" hidden="1" x14ac:dyDescent="0.35">
      <c r="A38" s="85" t="s">
        <v>71</v>
      </c>
      <c r="B38" s="48"/>
      <c r="C38" s="1"/>
      <c r="D38" s="48"/>
      <c r="E38" s="84"/>
      <c r="F38" s="86">
        <v>0</v>
      </c>
      <c r="G38" s="86">
        <v>0</v>
      </c>
      <c r="H38" s="87"/>
      <c r="I38" s="49" t="e">
        <f>G38/F38</f>
        <v>#DIV/0!</v>
      </c>
    </row>
    <row r="39" spans="1:9" ht="16.5" hidden="1" x14ac:dyDescent="0.35">
      <c r="A39" s="85" t="s">
        <v>72</v>
      </c>
      <c r="B39" s="48"/>
      <c r="C39" s="1"/>
      <c r="D39" s="48"/>
      <c r="E39" s="84"/>
      <c r="F39" s="86">
        <v>0</v>
      </c>
      <c r="G39" s="86">
        <v>0</v>
      </c>
      <c r="H39" s="87"/>
      <c r="I39" s="49" t="e">
        <f>G39/F39</f>
        <v>#DIV/0!</v>
      </c>
    </row>
    <row r="40" spans="1:9" ht="16.5" x14ac:dyDescent="0.35">
      <c r="A40" s="85" t="s">
        <v>63</v>
      </c>
      <c r="B40" s="48"/>
      <c r="C40" s="1"/>
      <c r="D40" s="88"/>
      <c r="E40" s="88"/>
      <c r="F40" s="86">
        <v>0</v>
      </c>
      <c r="G40" s="86">
        <v>0</v>
      </c>
      <c r="H40" s="87"/>
      <c r="I40" s="49" t="str">
        <f>IF(F40=0,"nerozp.",G40/F40)</f>
        <v>nerozp.</v>
      </c>
    </row>
    <row r="41" spans="1:9" ht="16.5" x14ac:dyDescent="0.35">
      <c r="A41" s="85" t="s">
        <v>60</v>
      </c>
      <c r="B41" s="48"/>
      <c r="C41" s="1"/>
      <c r="D41" s="84"/>
      <c r="E41" s="84"/>
      <c r="F41" s="86">
        <v>6910</v>
      </c>
      <c r="G41" s="86">
        <v>6910</v>
      </c>
      <c r="H41" s="87"/>
      <c r="I41" s="49">
        <f>IF(F41=0,"nerozp.",G41/F41)</f>
        <v>1</v>
      </c>
    </row>
    <row r="42" spans="1:9" ht="16.5" x14ac:dyDescent="0.35">
      <c r="A42" s="85" t="s">
        <v>61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9" x14ac:dyDescent="0.2">
      <c r="A43" s="313" t="s">
        <v>59</v>
      </c>
      <c r="B43" s="314"/>
      <c r="C43" s="314"/>
      <c r="D43" s="314"/>
      <c r="E43" s="314"/>
      <c r="F43" s="314"/>
      <c r="G43" s="314"/>
      <c r="H43" s="314"/>
      <c r="I43" s="314"/>
    </row>
    <row r="44" spans="1:9" ht="20.25" customHeight="1" x14ac:dyDescent="0.2">
      <c r="A44" s="227"/>
      <c r="B44" s="227"/>
      <c r="C44" s="227"/>
      <c r="D44" s="227"/>
      <c r="E44" s="227"/>
      <c r="F44" s="227"/>
      <c r="G44" s="227"/>
      <c r="H44" s="227"/>
      <c r="I44" s="227"/>
    </row>
    <row r="45" spans="1:9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311" t="s">
        <v>30</v>
      </c>
      <c r="I45" s="312"/>
    </row>
    <row r="46" spans="1:9" ht="18.75" thickTop="1" x14ac:dyDescent="0.35">
      <c r="A46" s="89"/>
      <c r="B46" s="90"/>
      <c r="C46" s="91"/>
      <c r="D46" s="90"/>
      <c r="E46" s="112" t="s">
        <v>80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9" x14ac:dyDescent="0.2">
      <c r="A47" s="95"/>
      <c r="B47" s="96"/>
      <c r="C47" s="96"/>
      <c r="D47" s="96"/>
      <c r="E47" s="113"/>
      <c r="F47" s="308"/>
      <c r="G47" s="97"/>
      <c r="H47" s="98">
        <v>43465</v>
      </c>
      <c r="I47" s="99">
        <v>43465</v>
      </c>
    </row>
    <row r="48" spans="1:9" x14ac:dyDescent="0.2">
      <c r="A48" s="95"/>
      <c r="B48" s="96"/>
      <c r="C48" s="96"/>
      <c r="D48" s="96"/>
      <c r="E48" s="113"/>
      <c r="F48" s="308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40195</v>
      </c>
      <c r="F50" s="109">
        <v>0</v>
      </c>
      <c r="G50" s="55">
        <v>0</v>
      </c>
      <c r="H50" s="55">
        <f>E50+F50-G50</f>
        <v>40195</v>
      </c>
      <c r="I50" s="202">
        <v>40195</v>
      </c>
    </row>
    <row r="51" spans="1:9" x14ac:dyDescent="0.2">
      <c r="A51" s="56"/>
      <c r="B51" s="57"/>
      <c r="C51" s="57" t="s">
        <v>20</v>
      </c>
      <c r="D51" s="57"/>
      <c r="E51" s="116">
        <v>69295.16</v>
      </c>
      <c r="F51" s="110">
        <v>68530</v>
      </c>
      <c r="G51" s="58">
        <v>49403</v>
      </c>
      <c r="H51" s="58">
        <f>E51+F51-G51</f>
        <v>88422.16</v>
      </c>
      <c r="I51" s="59">
        <v>80398.16</v>
      </c>
    </row>
    <row r="52" spans="1:9" x14ac:dyDescent="0.2">
      <c r="A52" s="56"/>
      <c r="B52" s="57"/>
      <c r="C52" s="57" t="s">
        <v>64</v>
      </c>
      <c r="D52" s="57"/>
      <c r="E52" s="116">
        <v>521729.77</v>
      </c>
      <c r="F52" s="110">
        <v>398126.20999999996</v>
      </c>
      <c r="G52" s="58">
        <v>135999.21</v>
      </c>
      <c r="H52" s="58">
        <f>E52+F52-G52</f>
        <v>783856.77</v>
      </c>
      <c r="I52" s="59">
        <v>783856.77</v>
      </c>
    </row>
    <row r="53" spans="1:9" x14ac:dyDescent="0.2">
      <c r="A53" s="56"/>
      <c r="B53" s="57"/>
      <c r="C53" s="181" t="s">
        <v>62</v>
      </c>
      <c r="D53" s="57"/>
      <c r="E53" s="116">
        <v>12590.78</v>
      </c>
      <c r="F53" s="110">
        <v>7900</v>
      </c>
      <c r="G53" s="58">
        <v>6910</v>
      </c>
      <c r="H53" s="58">
        <f>E53+F53-G53</f>
        <v>13580.779999999999</v>
      </c>
      <c r="I53" s="59">
        <v>13580.78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643810.71000000008</v>
      </c>
      <c r="F54" s="111">
        <f>F50+F51+F52+F53</f>
        <v>474556.20999999996</v>
      </c>
      <c r="G54" s="107">
        <f>G50+G51+G52+G53</f>
        <v>192312.21</v>
      </c>
      <c r="H54" s="107">
        <f>H50+H51+H52+H53</f>
        <v>926054.71000000008</v>
      </c>
      <c r="I54" s="108">
        <f>SUM(I50:I53)</f>
        <v>918030.71000000008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4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23</vt:i4>
      </vt:variant>
    </vt:vector>
  </HeadingPairs>
  <TitlesOfParts>
    <vt:vector size="45" baseType="lpstr">
      <vt:lpstr>Rekapitulace dle oblasti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1153</vt:lpstr>
      <vt:lpstr>1154</vt:lpstr>
      <vt:lpstr>1163</vt:lpstr>
      <vt:lpstr>1174</vt:lpstr>
      <vt:lpstr>1222</vt:lpstr>
      <vt:lpstr>1223</vt:lpstr>
      <vt:lpstr>1311</vt:lpstr>
      <vt:lpstr>1312</vt:lpstr>
      <vt:lpstr>1313</vt:lpstr>
      <vt:lpstr>1354</vt:lpstr>
      <vt:lpstr>'Rekapitulace dle oblasti'!A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'1153'!Oblast_tisku</vt:lpstr>
      <vt:lpstr>'1154'!Oblast_tisku</vt:lpstr>
      <vt:lpstr>'1163'!Oblast_tisku</vt:lpstr>
      <vt:lpstr>'1174'!Oblast_tisku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2019-05-28T04:53:08Z</cp:lastPrinted>
  <dcterms:created xsi:type="dcterms:W3CDTF">2008-01-24T08:46:29Z</dcterms:created>
  <dcterms:modified xsi:type="dcterms:W3CDTF">2019-06-04T07:45:54Z</dcterms:modified>
</cp:coreProperties>
</file>