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/>
  </bookViews>
  <sheets>
    <sheet name="Rekapitulace dle oblasti" sheetId="26" r:id="rId1"/>
    <sheet name="1016" sheetId="41" r:id="rId2"/>
    <sheet name="1017" sheetId="42" r:id="rId3"/>
    <sheet name="1106" sheetId="43" r:id="rId4"/>
    <sheet name="1125" sheetId="44" r:id="rId5"/>
    <sheet name="1126" sheetId="25" r:id="rId6"/>
    <sheet name="1127" sheetId="27" r:id="rId7"/>
    <sheet name="1151" sheetId="45" r:id="rId8"/>
    <sheet name="1161" sheetId="46" r:id="rId9"/>
    <sheet name="1212" sheetId="47" r:id="rId10"/>
    <sheet name="1305" sheetId="48" r:id="rId11"/>
    <sheet name="1402" sheetId="49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0">'Rekapitulace dle oblasti'!$A$64597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'1402'!$A$1:$I$54</definedName>
    <definedName name="_xlnm.Print_Area" localSheetId="0">'Rekapitulace dle oblasti'!$A$1:$N$35</definedName>
  </definedNames>
  <calcPr calcId="162913"/>
</workbook>
</file>

<file path=xl/calcChain.xml><?xml version="1.0" encoding="utf-8"?>
<calcChain xmlns="http://schemas.openxmlformats.org/spreadsheetml/2006/main">
  <c r="G31" i="47" l="1"/>
  <c r="G31" i="27"/>
  <c r="G31" i="25"/>
  <c r="G31" i="44"/>
  <c r="G31" i="43"/>
  <c r="G31" i="41"/>
  <c r="I54" i="49" l="1"/>
  <c r="G54" i="49"/>
  <c r="F54" i="49"/>
  <c r="E54" i="49"/>
  <c r="H53" i="49"/>
  <c r="M22" i="26" l="1"/>
  <c r="M21" i="26"/>
  <c r="M20" i="26"/>
  <c r="M19" i="26"/>
  <c r="M18" i="26"/>
  <c r="M15" i="26"/>
  <c r="M14" i="26"/>
  <c r="M13" i="26"/>
  <c r="L22" i="26"/>
  <c r="L21" i="26"/>
  <c r="L20" i="26"/>
  <c r="L19" i="26"/>
  <c r="L18" i="26"/>
  <c r="L15" i="26"/>
  <c r="L14" i="26"/>
  <c r="L13" i="26"/>
  <c r="L12" i="26"/>
  <c r="G22" i="26"/>
  <c r="G21" i="26"/>
  <c r="G20" i="26"/>
  <c r="G19" i="26"/>
  <c r="G18" i="26"/>
  <c r="G15" i="26"/>
  <c r="G14" i="26"/>
  <c r="G13" i="26"/>
  <c r="F13" i="26"/>
  <c r="F22" i="26"/>
  <c r="F21" i="26"/>
  <c r="F20" i="26"/>
  <c r="F19" i="26"/>
  <c r="F18" i="26"/>
  <c r="F15" i="26"/>
  <c r="F14" i="26"/>
  <c r="F12" i="26"/>
  <c r="E22" i="26"/>
  <c r="E21" i="26"/>
  <c r="E20" i="26"/>
  <c r="E19" i="26"/>
  <c r="E18" i="26"/>
  <c r="E15" i="26"/>
  <c r="E14" i="26"/>
  <c r="E13" i="26"/>
  <c r="E12" i="26"/>
  <c r="M12" i="26" l="1"/>
  <c r="G12" i="26"/>
  <c r="H52" i="49" l="1"/>
  <c r="H51" i="49"/>
  <c r="I42" i="49"/>
  <c r="I41" i="49"/>
  <c r="I40" i="49"/>
  <c r="I39" i="49"/>
  <c r="I38" i="49"/>
  <c r="I37" i="49"/>
  <c r="G29" i="49"/>
  <c r="G26" i="49"/>
  <c r="I20" i="49"/>
  <c r="I21" i="49" s="1"/>
  <c r="I25" i="49" s="1"/>
  <c r="H20" i="49"/>
  <c r="H21" i="49" s="1"/>
  <c r="H25" i="49" s="1"/>
  <c r="G20" i="49"/>
  <c r="G21" i="49" s="1"/>
  <c r="G32" i="49" l="1"/>
  <c r="I22" i="26"/>
  <c r="G25" i="49"/>
  <c r="H22" i="26"/>
  <c r="H50" i="49"/>
  <c r="H54" i="49" s="1"/>
  <c r="H53" i="48" l="1"/>
  <c r="H52" i="48"/>
  <c r="H51" i="48"/>
  <c r="I54" i="48"/>
  <c r="G54" i="48"/>
  <c r="F54" i="48"/>
  <c r="E54" i="48"/>
  <c r="I42" i="48"/>
  <c r="I41" i="48"/>
  <c r="I40" i="48"/>
  <c r="I39" i="48"/>
  <c r="I38" i="48"/>
  <c r="I37" i="48"/>
  <c r="G29" i="48"/>
  <c r="G26" i="48"/>
  <c r="H21" i="48"/>
  <c r="H25" i="48" s="1"/>
  <c r="H20" i="48"/>
  <c r="G20" i="48"/>
  <c r="G21" i="48" s="1"/>
  <c r="I20" i="48"/>
  <c r="I21" i="48" s="1"/>
  <c r="I25" i="48" s="1"/>
  <c r="G25" i="48" l="1"/>
  <c r="H21" i="26"/>
  <c r="G32" i="48"/>
  <c r="I21" i="26"/>
  <c r="H50" i="48"/>
  <c r="H54" i="48" s="1"/>
  <c r="K21" i="26" l="1"/>
  <c r="J21" i="26"/>
  <c r="H53" i="47"/>
  <c r="H52" i="47"/>
  <c r="H51" i="47"/>
  <c r="I54" i="47"/>
  <c r="G54" i="47"/>
  <c r="F54" i="47"/>
  <c r="E54" i="47"/>
  <c r="I42" i="47"/>
  <c r="I41" i="47"/>
  <c r="I40" i="47"/>
  <c r="I39" i="47"/>
  <c r="I38" i="47"/>
  <c r="I37" i="47"/>
  <c r="G29" i="47"/>
  <c r="G26" i="47"/>
  <c r="I20" i="47"/>
  <c r="I21" i="47" s="1"/>
  <c r="I25" i="47" s="1"/>
  <c r="H20" i="47"/>
  <c r="H21" i="47" s="1"/>
  <c r="H25" i="47" s="1"/>
  <c r="G20" i="47"/>
  <c r="G21" i="47" s="1"/>
  <c r="H20" i="26" s="1"/>
  <c r="G32" i="47" l="1"/>
  <c r="I20" i="26"/>
  <c r="K20" i="26" s="1"/>
  <c r="G25" i="47"/>
  <c r="H50" i="47"/>
  <c r="H54" i="47" s="1"/>
  <c r="J20" i="26" l="1"/>
  <c r="H53" i="46"/>
  <c r="H52" i="46"/>
  <c r="H51" i="46"/>
  <c r="I54" i="46"/>
  <c r="H50" i="46"/>
  <c r="G54" i="46"/>
  <c r="F54" i="46"/>
  <c r="E54" i="46"/>
  <c r="I42" i="46"/>
  <c r="I41" i="46"/>
  <c r="I40" i="46"/>
  <c r="I39" i="46"/>
  <c r="I38" i="46"/>
  <c r="I37" i="46"/>
  <c r="G29" i="46"/>
  <c r="G26" i="46"/>
  <c r="I20" i="46"/>
  <c r="I21" i="46" s="1"/>
  <c r="I25" i="46" s="1"/>
  <c r="H20" i="46"/>
  <c r="H21" i="46" s="1"/>
  <c r="H25" i="46" s="1"/>
  <c r="G20" i="46"/>
  <c r="G21" i="46" s="1"/>
  <c r="G32" i="46" l="1"/>
  <c r="I19" i="26"/>
  <c r="G25" i="46"/>
  <c r="H19" i="26"/>
  <c r="H54" i="46"/>
  <c r="J19" i="26" l="1"/>
  <c r="K19" i="26"/>
  <c r="H53" i="45"/>
  <c r="H52" i="45"/>
  <c r="H51" i="45"/>
  <c r="I54" i="45"/>
  <c r="H50" i="45"/>
  <c r="G54" i="45"/>
  <c r="F54" i="45"/>
  <c r="E54" i="45"/>
  <c r="I42" i="45"/>
  <c r="I41" i="45"/>
  <c r="I40" i="45"/>
  <c r="I39" i="45"/>
  <c r="I38" i="45"/>
  <c r="I37" i="45"/>
  <c r="G29" i="45"/>
  <c r="G26" i="45"/>
  <c r="I20" i="45"/>
  <c r="I21" i="45" s="1"/>
  <c r="I25" i="45" s="1"/>
  <c r="H20" i="45"/>
  <c r="H21" i="45" s="1"/>
  <c r="H25" i="45" s="1"/>
  <c r="G20" i="45"/>
  <c r="G21" i="45" s="1"/>
  <c r="G32" i="45" l="1"/>
  <c r="I18" i="26"/>
  <c r="G25" i="45"/>
  <c r="H18" i="26"/>
  <c r="H54" i="45"/>
  <c r="J18" i="26" l="1"/>
  <c r="K18" i="26"/>
  <c r="H53" i="27"/>
  <c r="I54" i="27"/>
  <c r="G54" i="27"/>
  <c r="F54" i="27"/>
  <c r="E54" i="27"/>
  <c r="I42" i="27"/>
  <c r="I40" i="27"/>
  <c r="I39" i="27"/>
  <c r="I38" i="27"/>
  <c r="M17" i="26"/>
  <c r="L17" i="26"/>
  <c r="G26" i="27"/>
  <c r="I20" i="27"/>
  <c r="I21" i="27" s="1"/>
  <c r="I25" i="27" s="1"/>
  <c r="G17" i="26"/>
  <c r="F17" i="26"/>
  <c r="E17" i="26"/>
  <c r="G32" i="27" l="1"/>
  <c r="I17" i="26"/>
  <c r="I41" i="27"/>
  <c r="H20" i="27"/>
  <c r="H21" i="27" s="1"/>
  <c r="H25" i="27" s="1"/>
  <c r="H52" i="27"/>
  <c r="I37" i="27"/>
  <c r="H51" i="27"/>
  <c r="G20" i="27"/>
  <c r="G21" i="27" s="1"/>
  <c r="H17" i="26" s="1"/>
  <c r="G29" i="27"/>
  <c r="G25" i="27"/>
  <c r="H50" i="27"/>
  <c r="H54" i="27" s="1"/>
  <c r="J17" i="26" l="1"/>
  <c r="K17" i="26"/>
  <c r="H52" i="25"/>
  <c r="I54" i="25"/>
  <c r="G54" i="25"/>
  <c r="F54" i="25"/>
  <c r="I42" i="25"/>
  <c r="I40" i="25"/>
  <c r="I39" i="25"/>
  <c r="I38" i="25"/>
  <c r="I37" i="25"/>
  <c r="M16" i="26"/>
  <c r="L16" i="26"/>
  <c r="G29" i="25"/>
  <c r="G26" i="25"/>
  <c r="H20" i="25"/>
  <c r="H21" i="25" s="1"/>
  <c r="H25" i="25" s="1"/>
  <c r="G16" i="26"/>
  <c r="F16" i="26"/>
  <c r="F23" i="26" s="1"/>
  <c r="E16" i="26"/>
  <c r="I20" i="25" l="1"/>
  <c r="I21" i="25" s="1"/>
  <c r="I25" i="25" s="1"/>
  <c r="G32" i="25"/>
  <c r="I16" i="26"/>
  <c r="G20" i="25"/>
  <c r="G21" i="25" s="1"/>
  <c r="H53" i="25"/>
  <c r="I41" i="25"/>
  <c r="E54" i="25"/>
  <c r="H51" i="25"/>
  <c r="H50" i="25"/>
  <c r="G25" i="25" l="1"/>
  <c r="H16" i="26"/>
  <c r="H54" i="25"/>
  <c r="H53" i="43"/>
  <c r="H52" i="43"/>
  <c r="H51" i="43"/>
  <c r="I54" i="43"/>
  <c r="G54" i="43"/>
  <c r="F54" i="43"/>
  <c r="H50" i="43"/>
  <c r="I42" i="43"/>
  <c r="I41" i="43"/>
  <c r="I40" i="43"/>
  <c r="I39" i="43"/>
  <c r="I38" i="43"/>
  <c r="I37" i="43"/>
  <c r="G29" i="43"/>
  <c r="G26" i="43"/>
  <c r="I20" i="43"/>
  <c r="I21" i="43" s="1"/>
  <c r="I25" i="43" s="1"/>
  <c r="H20" i="43"/>
  <c r="H21" i="43" s="1"/>
  <c r="H25" i="43" s="1"/>
  <c r="G20" i="43"/>
  <c r="G21" i="43" s="1"/>
  <c r="G32" i="43" l="1"/>
  <c r="I14" i="26"/>
  <c r="G25" i="43"/>
  <c r="H14" i="26"/>
  <c r="K16" i="26"/>
  <c r="J16" i="26"/>
  <c r="H54" i="43"/>
  <c r="E54" i="43"/>
  <c r="K14" i="26" l="1"/>
  <c r="J14" i="26"/>
  <c r="H53" i="44"/>
  <c r="H52" i="44"/>
  <c r="H51" i="44"/>
  <c r="I54" i="44"/>
  <c r="G54" i="44"/>
  <c r="F54" i="44"/>
  <c r="E54" i="44"/>
  <c r="I42" i="44"/>
  <c r="I41" i="44"/>
  <c r="I40" i="44"/>
  <c r="I39" i="44"/>
  <c r="I38" i="44"/>
  <c r="I37" i="44"/>
  <c r="G29" i="44"/>
  <c r="G26" i="44"/>
  <c r="G20" i="44"/>
  <c r="G21" i="44" s="1"/>
  <c r="I20" i="44"/>
  <c r="I21" i="44" s="1"/>
  <c r="I25" i="44" s="1"/>
  <c r="H20" i="44"/>
  <c r="H21" i="44" s="1"/>
  <c r="H25" i="44" s="1"/>
  <c r="H53" i="42"/>
  <c r="H52" i="42"/>
  <c r="H51" i="42"/>
  <c r="I54" i="42"/>
  <c r="G54" i="42"/>
  <c r="H50" i="42"/>
  <c r="H54" i="42" s="1"/>
  <c r="E54" i="42"/>
  <c r="I42" i="42"/>
  <c r="I41" i="42"/>
  <c r="I40" i="42"/>
  <c r="I39" i="42"/>
  <c r="I38" i="42"/>
  <c r="I37" i="42"/>
  <c r="G29" i="42"/>
  <c r="G26" i="42"/>
  <c r="G20" i="42"/>
  <c r="G21" i="42" s="1"/>
  <c r="H20" i="42"/>
  <c r="H21" i="42" s="1"/>
  <c r="H25" i="42" s="1"/>
  <c r="I20" i="42"/>
  <c r="I21" i="42" s="1"/>
  <c r="I25" i="42" s="1"/>
  <c r="G25" i="44" l="1"/>
  <c r="H15" i="26"/>
  <c r="G32" i="44"/>
  <c r="I15" i="26"/>
  <c r="G25" i="42"/>
  <c r="H13" i="26"/>
  <c r="G32" i="42"/>
  <c r="I13" i="26"/>
  <c r="H50" i="44"/>
  <c r="H54" i="44" s="1"/>
  <c r="F54" i="42"/>
  <c r="K15" i="26" l="1"/>
  <c r="J15" i="26"/>
  <c r="K13" i="26"/>
  <c r="J13" i="26"/>
  <c r="H53" i="41"/>
  <c r="H52" i="41"/>
  <c r="H51" i="41"/>
  <c r="I54" i="41"/>
  <c r="G54" i="41"/>
  <c r="H50" i="41"/>
  <c r="E54" i="41"/>
  <c r="I42" i="41"/>
  <c r="I41" i="41"/>
  <c r="I40" i="41"/>
  <c r="I39" i="41"/>
  <c r="I38" i="41"/>
  <c r="I37" i="41"/>
  <c r="G29" i="41"/>
  <c r="G26" i="41"/>
  <c r="H21" i="41"/>
  <c r="H20" i="41"/>
  <c r="G20" i="41"/>
  <c r="G21" i="41" s="1"/>
  <c r="I20" i="41"/>
  <c r="H25" i="41" l="1"/>
  <c r="I21" i="41"/>
  <c r="G32" i="41"/>
  <c r="I12" i="26"/>
  <c r="H54" i="41"/>
  <c r="G25" i="41"/>
  <c r="H12" i="26"/>
  <c r="F54" i="41"/>
  <c r="I25" i="41" l="1"/>
  <c r="N23" i="26"/>
  <c r="L23" i="26"/>
  <c r="I23" i="26" l="1"/>
  <c r="J12" i="26"/>
  <c r="M23" i="26" l="1"/>
  <c r="N24" i="26" s="1"/>
  <c r="E23" i="26" l="1"/>
  <c r="H27" i="26" l="1"/>
  <c r="J22" i="26" l="1"/>
  <c r="K22" i="26"/>
  <c r="G23" i="26" l="1"/>
  <c r="H28" i="26" l="1"/>
  <c r="H23" i="26"/>
  <c r="K12" i="26"/>
  <c r="H33" i="26" s="1"/>
  <c r="K23" i="26" l="1"/>
  <c r="J23" i="26"/>
  <c r="H32" i="26"/>
  <c r="K24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<sst xmlns="http://schemas.openxmlformats.org/spreadsheetml/2006/main" count="764" uniqueCount="134">
  <si>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</si>
  <si>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</si>
  <si>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</si>
  <si>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</si>
  <si>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</si>
  <si>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</si>
  <si>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</si>
  <si>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</si>
  <si>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</si>
  <si>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</si>
  <si>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</si>
  <si>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</si>
  <si>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</si>
  <si>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</si>
  <si>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</si>
  <si>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</si>
  <si>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</si>
  <si>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</si>
  <si>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</si>
  <si>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</si>
  <si>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</si>
  <si>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</si>
  <si>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</si>
  <si>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</si>
  <si>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</si>
  <si>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</si>
  <si>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</si>
  <si>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</si>
  <si>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</si>
  <si>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</si>
  <si>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</si>
  <si>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</si>
  <si>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</si>
  <si>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</si>
  <si>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</si>
  <si>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</si>
  <si>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</si>
  <si>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</si>
  <si>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</si>
  <si>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</si>
  <si>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</si>
  <si>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</si>
  <si>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</si>
  <si>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</si>
  <si>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</si>
  <si>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</si>
  <si>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</si>
  <si>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</si>
  <si>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</si>
  <si>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</si>
  <si>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</si>
  <si>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</si>
  <si>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</si>
  <si>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</si>
  <si>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</si>
  <si>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</si>
  <si>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</si>
  <si>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</si>
  <si>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</si>
  <si>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</si>
  <si>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</si>
  <si>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</si>
  <si>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</si>
  <si>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</si>
  <si>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</si>
  <si>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</si>
  <si>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</si>
  <si>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</si>
  <si>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</si>
  <si>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</si>
  <si>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</si>
  <si>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</si>
  <si>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</si>
  <si>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</si>
  <si>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</si>
  <si>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</si>
  <si>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</si>
  <si>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</si>
  <si>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</si>
  <si>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</si>
  <si>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</si>
  <si>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t>Příspěvkové organizace v oblasti školství (Prostějov)</t>
  </si>
  <si>
    <t>Střední škola, Základní škola a Mateřská škola Prostějov, Komenského 10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</si>
  <si>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</si>
  <si>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</si>
  <si>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</si>
  <si>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</si>
  <si>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</si>
  <si>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</si>
  <si>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</si>
  <si>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</si>
  <si>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</si>
  <si>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Střední odborná škola průmyslová a Střední odborné učiliště strojírenské, Prostějov, Lidická 4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</si>
  <si>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</si>
  <si>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</si>
  <si>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</si>
  <si>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</si>
  <si>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</si>
  <si>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</si>
  <si>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</si>
  <si>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</si>
  <si>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1/30</t>
  </si>
  <si>
    <t>Základní umělěcká škola Konice, Na Příhonech 425</t>
  </si>
  <si>
    <t>Na Příhonech 425</t>
  </si>
  <si>
    <t>798 52 Konice</t>
  </si>
  <si>
    <t>Dětský domov a Školní jídelna Plumlov, Balkán 333</t>
  </si>
  <si>
    <t>Balkán 333</t>
  </si>
  <si>
    <t>798 03 Plumlov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</si>
  <si>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Prostějov skončilo:</t>
    </r>
  </si>
  <si>
    <t xml:space="preserve"> - 10 organizací se zlepšeným výsledkem hospodaření  v celkové výši  </t>
  </si>
  <si>
    <r>
      <t xml:space="preserve"> -</t>
    </r>
    <r>
      <rPr>
        <sz val="9"/>
        <color rgb="FFFF0000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 xml:space="preserve">1 organizace se zhoršeným výsledkem hospodaření v celkové výši </t>
    </r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</si>
  <si>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0 organizací s vyrovnaným výsledkem hospodaření</t>
    </r>
  </si>
  <si>
    <t xml:space="preserve"> - 1 organizace se zhoršeným výsledkem hospodaření v celkové výši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</si>
  <si>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10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</si>
  <si>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219 011,73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</si>
  <si>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33 866,44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</si>
  <si>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59 070,70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</si>
  <si>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248 059,78 Kč.</t>
  </si>
  <si>
    <t>Dětský domov a Školní jídelna, Plumlov, Balkán 333</t>
  </si>
  <si>
    <t>Komenského 80/10, 796 01 Prostějov</t>
  </si>
  <si>
    <t>nám. Spojenců 17, 796 01 Prostějov</t>
  </si>
  <si>
    <t>nám. E. Husserla 1, 796 01 Prostějov</t>
  </si>
  <si>
    <t>Kollárova 3/2602, 796 01 Prostějov</t>
  </si>
  <si>
    <t>Organizace skončila ve ztrátě, která činí -9 986,25 Kč. Ztráta bude pokryta ze zlepšeného VH v násl. letech.</t>
  </si>
  <si>
    <t>Usnesením Zastupitelstva Olomouckého kraje UZ/6/35/2017 ze dne 18. 9. 2017 došlo k 1. 1. 2018 k sloučení příspěvkových organizací a to Dětského domova a Školní jídelny, Plumlov, Balkán 333 a Dětského domova a Školní jídelny, Konice, Vrchlického 369. Výsledek hospodaření bude ve výši 27 322,25 Kč převeden do rezervního fondu nástupnické organizace, a to Dětského domova a Školní jídelny, Plumlov, Balkán 333.</t>
  </si>
  <si>
    <t>Lidická 86, 796 01 Prostějov</t>
  </si>
  <si>
    <t>Vápenice 2986/1, 796 62 Prostějov</t>
  </si>
  <si>
    <t>Střední odborná škola průmyslová a Střední odborné učiliště strojírenské, Prostějov , Lidická 4</t>
  </si>
  <si>
    <t>Lidická 1686/4, Prostějov, 796 01</t>
  </si>
  <si>
    <t>Palackého 18, 796 01  Prostějov</t>
  </si>
  <si>
    <t>Vápenice 2985/3, 796 01 Prostějov</t>
  </si>
  <si>
    <t>Základní umělecká škola Konice, Na Příhonech 425</t>
  </si>
  <si>
    <t>Na Příhonech 425, 798 52 Konice</t>
  </si>
  <si>
    <t>Balkán 333,798 03 Plumlov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</si>
</sst>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8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4" xfId="0" applyNumberFormat="1" applyFill="1" applyBorder="1" applyAlignment="1" applyProtection="1">
      <alignment horizontal="right"/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40" xfId="0" applyNumberFormat="1" applyFill="1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Alignment="1" applyProtection="1">
      <protection hidden="1"/>
    </xf>
    <xf numFmtId="4" fontId="33" fillId="0" borderId="50" xfId="0" applyNumberFormat="1" applyFont="1" applyFill="1" applyBorder="1"/>
    <xf numFmtId="0" fontId="33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33" fillId="0" borderId="53" xfId="0" applyNumberFormat="1" applyFont="1" applyFill="1" applyBorder="1"/>
    <xf numFmtId="4" fontId="33" fillId="0" borderId="54" xfId="0" applyNumberFormat="1" applyFont="1" applyFill="1" applyBorder="1"/>
    <xf numFmtId="2" fontId="33" fillId="0" borderId="51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right"/>
    </xf>
    <xf numFmtId="4" fontId="2" fillId="0" borderId="57" xfId="0" applyNumberFormat="1" applyFont="1" applyFill="1" applyBorder="1"/>
    <xf numFmtId="4" fontId="0" fillId="0" borderId="18" xfId="0" applyNumberFormat="1" applyFill="1" applyBorder="1" applyProtection="1">
      <protection hidden="1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" fontId="2" fillId="0" borderId="59" xfId="0" applyNumberFormat="1" applyFont="1" applyFill="1" applyBorder="1"/>
    <xf numFmtId="4" fontId="2" fillId="0" borderId="17" xfId="0" applyNumberFormat="1" applyFont="1" applyFill="1" applyBorder="1"/>
    <xf numFmtId="0" fontId="4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3" fillId="0" borderId="14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0" fontId="1" fillId="0" borderId="45" xfId="0" applyFont="1" applyFill="1" applyBorder="1"/>
    <xf numFmtId="0" fontId="7" fillId="0" borderId="56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 wrapText="1" shrinkToFit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 wrapText="1" shrinkToFit="1"/>
    </xf>
    <xf numFmtId="0" fontId="4" fillId="0" borderId="0" xfId="0" applyFont="1" applyFill="1" applyAlignment="1" applyProtection="1">
      <protection hidden="1"/>
    </xf>
    <xf numFmtId="4" fontId="2" fillId="0" borderId="30" xfId="0" applyNumberFormat="1" applyFont="1" applyFill="1" applyBorder="1"/>
    <xf numFmtId="4" fontId="2" fillId="0" borderId="44" xfId="0" applyNumberFormat="1" applyFont="1" applyFill="1" applyBorder="1"/>
    <xf numFmtId="4" fontId="2" fillId="0" borderId="63" xfId="0" applyNumberFormat="1" applyFont="1" applyFill="1" applyBorder="1"/>
    <xf numFmtId="4" fontId="2" fillId="0" borderId="58" xfId="0" applyNumberFormat="1" applyFont="1" applyFill="1" applyBorder="1"/>
    <xf numFmtId="4" fontId="2" fillId="0" borderId="73" xfId="0" applyNumberFormat="1" applyFont="1" applyFill="1" applyBorder="1"/>
    <xf numFmtId="4" fontId="2" fillId="0" borderId="67" xfId="0" applyNumberFormat="1" applyFont="1" applyFill="1" applyBorder="1"/>
    <xf numFmtId="4" fontId="2" fillId="0" borderId="55" xfId="0" applyNumberFormat="1" applyFont="1" applyFill="1" applyBorder="1"/>
    <xf numFmtId="4" fontId="2" fillId="0" borderId="74" xfId="0" applyNumberFormat="1" applyFont="1" applyFill="1" applyBorder="1"/>
    <xf numFmtId="4" fontId="2" fillId="0" borderId="1" xfId="0" applyNumberFormat="1" applyFont="1" applyFill="1" applyBorder="1"/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24" xfId="0" applyNumberFormat="1" applyFont="1" applyFill="1" applyBorder="1"/>
    <xf numFmtId="4" fontId="2" fillId="0" borderId="75" xfId="0" applyNumberFormat="1" applyFont="1" applyFill="1" applyBorder="1"/>
    <xf numFmtId="4" fontId="33" fillId="0" borderId="13" xfId="0" applyNumberFormat="1" applyFont="1" applyFill="1" applyBorder="1"/>
    <xf numFmtId="4" fontId="2" fillId="0" borderId="46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4" fontId="2" fillId="0" borderId="44" xfId="0" applyNumberFormat="1" applyFont="1" applyFill="1" applyBorder="1" applyAlignment="1">
      <alignment horizontal="right"/>
    </xf>
    <xf numFmtId="4" fontId="2" fillId="0" borderId="47" xfId="0" applyNumberFormat="1" applyFont="1" applyFill="1" applyBorder="1" applyAlignment="1">
      <alignment horizontal="right"/>
    </xf>
    <xf numFmtId="0" fontId="1" fillId="0" borderId="59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vertical="center" wrapText="1"/>
    </xf>
    <xf numFmtId="0" fontId="1" fillId="0" borderId="61" xfId="1" applyNumberFormat="1" applyFont="1" applyFill="1" applyBorder="1" applyAlignment="1"/>
    <xf numFmtId="0" fontId="1" fillId="0" borderId="62" xfId="1" applyFont="1" applyFill="1" applyBorder="1"/>
    <xf numFmtId="0" fontId="1" fillId="0" borderId="63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vertical="center"/>
    </xf>
    <xf numFmtId="0" fontId="1" fillId="0" borderId="65" xfId="1" applyNumberFormat="1" applyFont="1" applyFill="1" applyBorder="1"/>
    <xf numFmtId="0" fontId="1" fillId="0" borderId="66" xfId="1" applyFont="1" applyFill="1" applyBorder="1"/>
    <xf numFmtId="0" fontId="1" fillId="0" borderId="67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vertical="center" wrapText="1"/>
    </xf>
    <xf numFmtId="0" fontId="1" fillId="0" borderId="31" xfId="1" applyFont="1" applyFill="1" applyBorder="1"/>
    <xf numFmtId="0" fontId="1" fillId="0" borderId="68" xfId="1" applyFont="1" applyFill="1" applyBorder="1" applyAlignment="1">
      <alignment vertical="center"/>
    </xf>
    <xf numFmtId="0" fontId="1" fillId="0" borderId="49" xfId="1" applyFont="1" applyFill="1" applyBorder="1" applyAlignment="1">
      <alignment horizontal="left" vertical="center" wrapText="1"/>
    </xf>
    <xf numFmtId="0" fontId="1" fillId="0" borderId="69" xfId="1" applyFont="1" applyFill="1" applyBorder="1"/>
    <xf numFmtId="0" fontId="1" fillId="0" borderId="28" xfId="1" applyFont="1" applyFill="1" applyBorder="1"/>
    <xf numFmtId="0" fontId="1" fillId="0" borderId="70" xfId="1" applyFont="1" applyFill="1" applyBorder="1"/>
    <xf numFmtId="0" fontId="1" fillId="0" borderId="0" xfId="1" applyFont="1" applyFill="1" applyBorder="1"/>
    <xf numFmtId="0" fontId="1" fillId="0" borderId="49" xfId="1" applyFont="1" applyFill="1" applyBorder="1" applyAlignment="1">
      <alignment vertical="center"/>
    </xf>
    <xf numFmtId="0" fontId="1" fillId="0" borderId="69" xfId="1" applyFont="1" applyFill="1" applyBorder="1" applyAlignment="1">
      <alignment wrapText="1"/>
    </xf>
    <xf numFmtId="0" fontId="1" fillId="0" borderId="72" xfId="1" applyFont="1" applyFill="1" applyBorder="1"/>
    <xf numFmtId="0" fontId="1" fillId="0" borderId="71" xfId="1" applyFont="1" applyFill="1" applyBorder="1"/>
    <xf numFmtId="4" fontId="41" fillId="0" borderId="54" xfId="0" applyNumberFormat="1" applyFont="1" applyFill="1" applyBorder="1" applyAlignment="1">
      <alignment horizontal="right"/>
    </xf>
    <xf numFmtId="4" fontId="41" fillId="0" borderId="73" xfId="0" applyNumberFormat="1" applyFont="1" applyFill="1" applyBorder="1" applyAlignment="1">
      <alignment horizontal="right"/>
    </xf>
    <xf numFmtId="4" fontId="41" fillId="0" borderId="30" xfId="0" applyNumberFormat="1" applyFont="1" applyFill="1" applyBorder="1" applyAlignment="1">
      <alignment horizontal="right"/>
    </xf>
    <xf numFmtId="4" fontId="41" fillId="0" borderId="57" xfId="0" applyNumberFormat="1" applyFont="1" applyFill="1" applyBorder="1" applyAlignment="1">
      <alignment horizontal="right"/>
    </xf>
    <xf numFmtId="4" fontId="13" fillId="0" borderId="11" xfId="0" applyNumberFormat="1" applyFont="1" applyFill="1" applyBorder="1" applyProtection="1">
      <protection hidden="1"/>
    </xf>
    <xf numFmtId="4" fontId="13" fillId="0" borderId="10" xfId="0" applyNumberFormat="1" applyFont="1" applyFill="1" applyBorder="1" applyProtection="1">
      <protection hidden="1"/>
    </xf>
    <xf numFmtId="4" fontId="1" fillId="0" borderId="0" xfId="0" applyNumberFormat="1" applyFont="1" applyFill="1" applyAlignment="1">
      <alignment shrinkToFit="1"/>
    </xf>
    <xf numFmtId="4" fontId="25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26" xfId="0" applyFont="1" applyBorder="1" applyAlignment="1" applyProtection="1">
      <alignment vertical="justify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12" xfId="0" applyFont="1" applyFill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14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 indent="4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1" fillId="2" borderId="0" xfId="0" applyFont="1" applyFill="1" applyAlignment="1">
      <alignment horizontal="justify" vertical="top" wrapText="1" shrinkToFit="1"/>
    </xf>
    <xf numFmtId="0" fontId="1" fillId="2" borderId="0" xfId="0" applyFont="1" applyFill="1" applyAlignment="1" applyProtection="1">
      <alignment horizontal="left" vertical="center" wrapText="1" shrinkToFit="1"/>
      <protection locked="0"/>
    </xf>
    <xf numFmtId="0" fontId="1" fillId="2" borderId="0" xfId="0" applyFont="1" applyFill="1" applyAlignment="1">
      <alignment vertical="top" wrapText="1" shrinkToFit="1"/>
    </xf>
    <xf numFmtId="0" fontId="0" fillId="2" borderId="0" xfId="0" applyFill="1" applyAlignment="1">
      <alignment vertical="top" wrapText="1"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0"/>
  <sheetViews>
    <sheetView showGridLines="0" tabSelected="1" zoomScaleNormal="100" workbookViewId="0">
      <selection activeCell="L21" sqref="L21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5.57031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8.5" customHeight="1" x14ac:dyDescent="0.3">
      <c r="A1" s="276" t="s">
        <v>81</v>
      </c>
      <c r="B1" s="277"/>
      <c r="C1" s="277"/>
      <c r="D1" s="277"/>
      <c r="E1" s="275"/>
      <c r="F1" s="275"/>
      <c r="G1" s="275"/>
      <c r="H1" s="275"/>
      <c r="I1" s="275"/>
      <c r="J1" s="275"/>
      <c r="K1" s="275"/>
      <c r="L1" s="275"/>
      <c r="N1" s="190" t="s">
        <v>67</v>
      </c>
    </row>
    <row r="2" spans="1:14" ht="20.25" x14ac:dyDescent="0.3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N2" s="190"/>
    </row>
    <row r="3" spans="1:14" ht="14.25" x14ac:dyDescent="0.2">
      <c r="A3" s="11" t="s">
        <v>36</v>
      </c>
      <c r="B3" s="9"/>
      <c r="D3" s="13"/>
    </row>
    <row r="4" spans="1:14" ht="14.25" x14ac:dyDescent="0.2">
      <c r="A4" s="11"/>
      <c r="B4" s="3" t="s">
        <v>70</v>
      </c>
      <c r="D4" s="13"/>
    </row>
    <row r="5" spans="1:14" x14ac:dyDescent="0.2">
      <c r="B5" s="9"/>
    </row>
    <row r="6" spans="1:14" ht="15.75" customHeight="1" x14ac:dyDescent="0.25">
      <c r="A6" s="72" t="s">
        <v>78</v>
      </c>
      <c r="B6" s="9"/>
      <c r="H6" s="14"/>
      <c r="I6" s="14"/>
    </row>
    <row r="7" spans="1:14" ht="13.5" customHeight="1" thickBot="1" x14ac:dyDescent="0.25">
      <c r="K7" s="79"/>
      <c r="N7" s="21" t="s">
        <v>65</v>
      </c>
    </row>
    <row r="8" spans="1:14" ht="16.5" customHeight="1" thickTop="1" x14ac:dyDescent="0.25">
      <c r="A8" s="15" t="s">
        <v>3</v>
      </c>
      <c r="B8" s="137" t="s">
        <v>57</v>
      </c>
      <c r="C8" s="138" t="s">
        <v>31</v>
      </c>
      <c r="D8" s="139"/>
      <c r="E8" s="204" t="s">
        <v>12</v>
      </c>
      <c r="F8" s="209"/>
      <c r="G8" s="205" t="s">
        <v>13</v>
      </c>
      <c r="H8" s="278" t="s">
        <v>47</v>
      </c>
      <c r="I8" s="279"/>
      <c r="J8" s="279"/>
      <c r="K8" s="279"/>
      <c r="L8" s="280" t="s">
        <v>48</v>
      </c>
      <c r="M8" s="281"/>
      <c r="N8" s="282"/>
    </row>
    <row r="9" spans="1:14" ht="16.5" customHeight="1" x14ac:dyDescent="0.25">
      <c r="A9" s="140"/>
      <c r="B9" s="141"/>
      <c r="C9" s="142"/>
      <c r="D9" s="143"/>
      <c r="E9" s="202" t="s">
        <v>11</v>
      </c>
      <c r="F9" s="210"/>
      <c r="G9" s="203" t="s">
        <v>11</v>
      </c>
      <c r="H9" s="166"/>
      <c r="I9" s="167"/>
      <c r="J9" s="168"/>
      <c r="K9" s="168"/>
      <c r="L9" s="283" t="s">
        <v>49</v>
      </c>
      <c r="M9" s="284"/>
      <c r="N9" s="285"/>
    </row>
    <row r="10" spans="1:14" ht="33.75" customHeight="1" x14ac:dyDescent="0.25">
      <c r="A10" s="140"/>
      <c r="B10" s="141"/>
      <c r="C10" s="142"/>
      <c r="D10" s="143"/>
      <c r="E10" s="144"/>
      <c r="F10" s="211" t="s">
        <v>77</v>
      </c>
      <c r="G10" s="169"/>
      <c r="H10" s="286" t="s">
        <v>50</v>
      </c>
      <c r="I10" s="288" t="s">
        <v>51</v>
      </c>
      <c r="J10" s="290" t="s">
        <v>52</v>
      </c>
      <c r="K10" s="291"/>
      <c r="L10" s="292" t="s">
        <v>53</v>
      </c>
      <c r="M10" s="293"/>
      <c r="N10" s="294" t="s">
        <v>54</v>
      </c>
    </row>
    <row r="11" spans="1:14" ht="16.5" thickBot="1" x14ac:dyDescent="0.3">
      <c r="A11" s="16"/>
      <c r="B11" s="145"/>
      <c r="C11" s="17" t="s">
        <v>69</v>
      </c>
      <c r="D11" s="18" t="s">
        <v>68</v>
      </c>
      <c r="E11" s="146"/>
      <c r="F11" s="208"/>
      <c r="G11" s="170"/>
      <c r="H11" s="287"/>
      <c r="I11" s="289"/>
      <c r="J11" s="193" t="s">
        <v>32</v>
      </c>
      <c r="K11" s="193" t="s">
        <v>33</v>
      </c>
      <c r="L11" s="192" t="s">
        <v>15</v>
      </c>
      <c r="M11" s="191" t="s">
        <v>64</v>
      </c>
      <c r="N11" s="295"/>
    </row>
    <row r="12" spans="1:14" ht="28.5" customHeight="1" thickTop="1" x14ac:dyDescent="0.2">
      <c r="A12" s="243">
        <v>1016</v>
      </c>
      <c r="B12" s="244" t="s">
        <v>82</v>
      </c>
      <c r="C12" s="245" t="s">
        <v>83</v>
      </c>
      <c r="D12" s="246" t="s">
        <v>84</v>
      </c>
      <c r="E12" s="233">
        <f>'1016'!$G$16</f>
        <v>44613582.869999997</v>
      </c>
      <c r="F12" s="235">
        <f>'1016'!$G$17</f>
        <v>0</v>
      </c>
      <c r="G12" s="199">
        <f>'1016'!G18</f>
        <v>44692406</v>
      </c>
      <c r="H12" s="198">
        <f>'1016'!$G$21</f>
        <v>78823.130000002682</v>
      </c>
      <c r="I12" s="199">
        <f>'1016'!$G$26</f>
        <v>0</v>
      </c>
      <c r="J12" s="239">
        <f>IF((H12&lt;0),0,(IF((H12-I12)&lt;0,0,(H12-I12))))</f>
        <v>78823.130000002682</v>
      </c>
      <c r="K12" s="235">
        <f>IF((H12&lt;0),(H12-I12),(IF((H12-I12)&lt;0,(H12-I12),0)))</f>
        <v>0</v>
      </c>
      <c r="L12" s="198">
        <f>'1016'!$G$30</f>
        <v>0</v>
      </c>
      <c r="M12" s="199">
        <f>'1016'!G31</f>
        <v>78823.13</v>
      </c>
      <c r="N12" s="264"/>
    </row>
    <row r="13" spans="1:14" ht="28.5" customHeight="1" x14ac:dyDescent="0.2">
      <c r="A13" s="247">
        <v>1017</v>
      </c>
      <c r="B13" s="248" t="s">
        <v>85</v>
      </c>
      <c r="C13" s="249" t="s">
        <v>86</v>
      </c>
      <c r="D13" s="250" t="s">
        <v>84</v>
      </c>
      <c r="E13" s="232">
        <f>'1017'!$G$16</f>
        <v>25143745.579999998</v>
      </c>
      <c r="F13" s="237">
        <f>'1017'!G17</f>
        <v>0</v>
      </c>
      <c r="G13" s="237">
        <f>'1017'!$G$18</f>
        <v>25145949.559999999</v>
      </c>
      <c r="H13" s="230">
        <f>'1017'!$G$21</f>
        <v>2203.980000000447</v>
      </c>
      <c r="I13" s="231">
        <f>'1017'!$G$26</f>
        <v>0</v>
      </c>
      <c r="J13" s="240">
        <f t="shared" ref="J13:J21" si="0">IF((H13&lt;0),0,(IF((H13-I13)&lt;0,0,(H13-I13))))</f>
        <v>2203.980000000447</v>
      </c>
      <c r="K13" s="229">
        <f t="shared" ref="K13:K21" si="1">IF((H13&lt;0),(H13-I13),(IF((H13-I13)&lt;0,(H13-I13),0)))</f>
        <v>0</v>
      </c>
      <c r="L13" s="230">
        <f>'1017'!$G$30</f>
        <v>0</v>
      </c>
      <c r="M13" s="231">
        <f>'1017'!G31</f>
        <v>2203.98</v>
      </c>
      <c r="N13" s="265"/>
    </row>
    <row r="14" spans="1:14" ht="28.5" customHeight="1" x14ac:dyDescent="0.2">
      <c r="A14" s="251">
        <v>1106</v>
      </c>
      <c r="B14" s="252" t="s">
        <v>87</v>
      </c>
      <c r="C14" s="249" t="s">
        <v>88</v>
      </c>
      <c r="D14" s="253" t="s">
        <v>84</v>
      </c>
      <c r="E14" s="232">
        <f>'1106'!$G$16</f>
        <v>49712534.75</v>
      </c>
      <c r="F14" s="229">
        <f>'1106'!$G$17</f>
        <v>0</v>
      </c>
      <c r="G14" s="237">
        <f>'1106'!$G$18</f>
        <v>49802106.969999991</v>
      </c>
      <c r="H14" s="230">
        <f>'1106'!$G$21</f>
        <v>89572.219999991357</v>
      </c>
      <c r="I14" s="231">
        <f>'1106'!$G$26</f>
        <v>0</v>
      </c>
      <c r="J14" s="241">
        <f t="shared" si="0"/>
        <v>89572.219999991357</v>
      </c>
      <c r="K14" s="225">
        <f t="shared" si="1"/>
        <v>0</v>
      </c>
      <c r="L14" s="230">
        <f>'1106'!$G$30</f>
        <v>5000</v>
      </c>
      <c r="M14" s="231">
        <f>'1106'!G31</f>
        <v>84572.22</v>
      </c>
      <c r="N14" s="266"/>
    </row>
    <row r="15" spans="1:14" ht="28.5" customHeight="1" x14ac:dyDescent="0.2">
      <c r="A15" s="251">
        <v>1125</v>
      </c>
      <c r="B15" s="254" t="s">
        <v>89</v>
      </c>
      <c r="C15" s="249" t="s">
        <v>90</v>
      </c>
      <c r="D15" s="253" t="s">
        <v>91</v>
      </c>
      <c r="E15" s="232">
        <f>'1125'!$G$16</f>
        <v>31800429.849999998</v>
      </c>
      <c r="F15" s="195">
        <f>'1125'!$G$17</f>
        <v>0</v>
      </c>
      <c r="G15" s="237">
        <f>'1125'!$G$18</f>
        <v>32065056.579999998</v>
      </c>
      <c r="H15" s="230">
        <f>'1125'!$G$21</f>
        <v>264626.73000000045</v>
      </c>
      <c r="I15" s="231">
        <f>'1125'!$G$26</f>
        <v>45615</v>
      </c>
      <c r="J15" s="242">
        <f t="shared" si="0"/>
        <v>219011.73000000045</v>
      </c>
      <c r="K15" s="229">
        <f t="shared" si="1"/>
        <v>0</v>
      </c>
      <c r="L15" s="230">
        <f>'1125'!$G$30</f>
        <v>11000</v>
      </c>
      <c r="M15" s="231">
        <f>'1125'!G31</f>
        <v>208011.73</v>
      </c>
      <c r="N15" s="265"/>
    </row>
    <row r="16" spans="1:14" ht="38.25" customHeight="1" x14ac:dyDescent="0.2">
      <c r="A16" s="247">
        <v>1126</v>
      </c>
      <c r="B16" s="255" t="s">
        <v>92</v>
      </c>
      <c r="C16" s="256" t="s">
        <v>93</v>
      </c>
      <c r="D16" s="250" t="s">
        <v>84</v>
      </c>
      <c r="E16" s="227">
        <f>'1126'!$G$16</f>
        <v>33430932.559999999</v>
      </c>
      <c r="F16" s="225">
        <f>'1126'!$G$17</f>
        <v>0</v>
      </c>
      <c r="G16" s="237">
        <f>'1126'!$G$18</f>
        <v>33665613.480000004</v>
      </c>
      <c r="H16" s="230">
        <f>'1126'!$G$21</f>
        <v>234680.92000000551</v>
      </c>
      <c r="I16" s="231">
        <f>'1126'!$G$26</f>
        <v>200814.47999999998</v>
      </c>
      <c r="J16" s="242">
        <f t="shared" si="0"/>
        <v>33866.440000005532</v>
      </c>
      <c r="K16" s="225">
        <f t="shared" si="1"/>
        <v>0</v>
      </c>
      <c r="L16" s="230">
        <f>'1126'!$G$30</f>
        <v>5000</v>
      </c>
      <c r="M16" s="231">
        <f>'1126'!G31</f>
        <v>28866.44</v>
      </c>
      <c r="N16" s="267"/>
    </row>
    <row r="17" spans="1:14" ht="28.5" customHeight="1" x14ac:dyDescent="0.2">
      <c r="A17" s="247">
        <v>1127</v>
      </c>
      <c r="B17" s="252" t="s">
        <v>94</v>
      </c>
      <c r="C17" s="257" t="s">
        <v>95</v>
      </c>
      <c r="D17" s="250" t="s">
        <v>84</v>
      </c>
      <c r="E17" s="227">
        <f>'1127'!$G$16</f>
        <v>58241802.689999998</v>
      </c>
      <c r="F17" s="237">
        <f>'1127'!$G$17</f>
        <v>19360</v>
      </c>
      <c r="G17" s="237">
        <f>'1127'!$G$18</f>
        <v>58533997.390000001</v>
      </c>
      <c r="H17" s="230">
        <f>'1127'!$G$21</f>
        <v>292194.70000000298</v>
      </c>
      <c r="I17" s="231">
        <f>'1127'!$G$26</f>
        <v>233124</v>
      </c>
      <c r="J17" s="242">
        <f t="shared" si="0"/>
        <v>59070.70000000298</v>
      </c>
      <c r="K17" s="237">
        <f t="shared" si="1"/>
        <v>0</v>
      </c>
      <c r="L17" s="230">
        <f>'1127'!$G$30</f>
        <v>20000</v>
      </c>
      <c r="M17" s="231">
        <f>'1127'!G31</f>
        <v>39070.699999999997</v>
      </c>
      <c r="N17" s="267"/>
    </row>
    <row r="18" spans="1:14" ht="28.5" customHeight="1" x14ac:dyDescent="0.2">
      <c r="A18" s="247">
        <v>1151</v>
      </c>
      <c r="B18" s="252" t="s">
        <v>96</v>
      </c>
      <c r="C18" s="258" t="s">
        <v>97</v>
      </c>
      <c r="D18" s="259" t="s">
        <v>84</v>
      </c>
      <c r="E18" s="147">
        <f>'1151'!$G$16</f>
        <v>12918050.630000001</v>
      </c>
      <c r="F18" s="237">
        <f>'1151'!$G$17</f>
        <v>0</v>
      </c>
      <c r="G18" s="237">
        <f>'1151'!$G$18</f>
        <v>12908064.379999999</v>
      </c>
      <c r="H18" s="230">
        <f>'1151'!$G$21</f>
        <v>-9986.2500000018626</v>
      </c>
      <c r="I18" s="231">
        <f>'1151'!$G$26</f>
        <v>0</v>
      </c>
      <c r="J18" s="240">
        <f t="shared" si="0"/>
        <v>0</v>
      </c>
      <c r="K18" s="237">
        <f t="shared" si="1"/>
        <v>-9986.2500000018626</v>
      </c>
      <c r="L18" s="230">
        <f>'1151'!$G$30</f>
        <v>0</v>
      </c>
      <c r="M18" s="231">
        <f>'1151'!G31</f>
        <v>0</v>
      </c>
      <c r="N18" s="266"/>
    </row>
    <row r="19" spans="1:14" ht="28.5" customHeight="1" x14ac:dyDescent="0.2">
      <c r="A19" s="247">
        <v>1161</v>
      </c>
      <c r="B19" s="252" t="s">
        <v>98</v>
      </c>
      <c r="C19" s="257" t="s">
        <v>99</v>
      </c>
      <c r="D19" s="250" t="s">
        <v>84</v>
      </c>
      <c r="E19" s="232">
        <f>'1161'!$G$16</f>
        <v>17018964.66</v>
      </c>
      <c r="F19" s="229">
        <f>'1161'!$G$17</f>
        <v>0</v>
      </c>
      <c r="G19" s="237">
        <f>'1161'!$G$18</f>
        <v>17118870.659999996</v>
      </c>
      <c r="H19" s="230">
        <f>'1161'!$G$21</f>
        <v>99905.999999996275</v>
      </c>
      <c r="I19" s="231">
        <f>'1161'!$G$26</f>
        <v>0</v>
      </c>
      <c r="J19" s="241">
        <f t="shared" si="0"/>
        <v>99905.999999996275</v>
      </c>
      <c r="K19" s="237">
        <f t="shared" si="1"/>
        <v>0</v>
      </c>
      <c r="L19" s="230">
        <f>'1161'!$G$30</f>
        <v>5000</v>
      </c>
      <c r="M19" s="231">
        <f>'1161'!G31</f>
        <v>94906</v>
      </c>
      <c r="N19" s="265"/>
    </row>
    <row r="20" spans="1:14" ht="28.5" customHeight="1" x14ac:dyDescent="0.2">
      <c r="A20" s="247">
        <v>1212</v>
      </c>
      <c r="B20" s="260" t="s">
        <v>100</v>
      </c>
      <c r="C20" s="261" t="s">
        <v>101</v>
      </c>
      <c r="D20" s="250" t="s">
        <v>84</v>
      </c>
      <c r="E20" s="232">
        <f>'1212'!$G$16</f>
        <v>25626785.219999999</v>
      </c>
      <c r="F20" s="229">
        <f>'1212'!$G$17</f>
        <v>0</v>
      </c>
      <c r="G20" s="237">
        <f>'1212'!$G$18</f>
        <v>25955820</v>
      </c>
      <c r="H20" s="230">
        <f>'1212'!$G$21</f>
        <v>329034.78000000119</v>
      </c>
      <c r="I20" s="231">
        <f>'1212'!$G$26</f>
        <v>80975</v>
      </c>
      <c r="J20" s="242">
        <f t="shared" si="0"/>
        <v>248059.78000000119</v>
      </c>
      <c r="K20" s="237">
        <f t="shared" si="1"/>
        <v>0</v>
      </c>
      <c r="L20" s="230">
        <f>'1212'!$G$30</f>
        <v>0</v>
      </c>
      <c r="M20" s="231">
        <f>'1212'!G31</f>
        <v>248059.78</v>
      </c>
      <c r="N20" s="266"/>
    </row>
    <row r="21" spans="1:14" ht="28.5" customHeight="1" x14ac:dyDescent="0.2">
      <c r="A21" s="247">
        <v>1305</v>
      </c>
      <c r="B21" s="252" t="s">
        <v>102</v>
      </c>
      <c r="C21" s="256" t="s">
        <v>103</v>
      </c>
      <c r="D21" s="250" t="s">
        <v>104</v>
      </c>
      <c r="E21" s="227">
        <f>'1305'!$G$16</f>
        <v>10120682.1</v>
      </c>
      <c r="F21" s="225">
        <f>'1305'!$G$17</f>
        <v>0</v>
      </c>
      <c r="G21" s="237">
        <f>'1305'!$G$18</f>
        <v>10132889</v>
      </c>
      <c r="H21" s="230">
        <f>'1305'!$G$21</f>
        <v>12206.900000000373</v>
      </c>
      <c r="I21" s="231">
        <f>'1305'!$G$26</f>
        <v>0</v>
      </c>
      <c r="J21" s="240">
        <f t="shared" si="0"/>
        <v>12206.900000000373</v>
      </c>
      <c r="K21" s="229">
        <f t="shared" si="1"/>
        <v>0</v>
      </c>
      <c r="L21" s="230">
        <f>'1305'!$G$30</f>
        <v>0</v>
      </c>
      <c r="M21" s="231">
        <f>'1305'!G31</f>
        <v>12206.9</v>
      </c>
      <c r="N21" s="265"/>
    </row>
    <row r="22" spans="1:14" ht="30" customHeight="1" thickBot="1" x14ac:dyDescent="0.25">
      <c r="A22" s="247">
        <v>1402</v>
      </c>
      <c r="B22" s="252" t="s">
        <v>105</v>
      </c>
      <c r="C22" s="262" t="s">
        <v>106</v>
      </c>
      <c r="D22" s="263" t="s">
        <v>107</v>
      </c>
      <c r="E22" s="234">
        <f>'1402'!$G$16</f>
        <v>17945434.429999996</v>
      </c>
      <c r="F22" s="236">
        <f>'1402'!$G$17</f>
        <v>0</v>
      </c>
      <c r="G22" s="237">
        <f>'1402'!$G$18</f>
        <v>17972756.68</v>
      </c>
      <c r="H22" s="228">
        <f>'1402'!$G$21</f>
        <v>27322.250000003725</v>
      </c>
      <c r="I22" s="226">
        <f>'1402'!$G$26</f>
        <v>0</v>
      </c>
      <c r="J22" s="194">
        <f>IF((H22&lt;0),0,(IF((H22-I22)&lt;0,0,(H22-I22))))</f>
        <v>27322.250000003725</v>
      </c>
      <c r="K22" s="195">
        <f>IF((H22&lt;0),(H22-I22),(IF((H22-I22)&lt;0,(H22-I22),0)))</f>
        <v>0</v>
      </c>
      <c r="L22" s="230">
        <f>'1402'!$G$30</f>
        <v>0</v>
      </c>
      <c r="M22" s="231">
        <f>'1402'!G31</f>
        <v>27322.25</v>
      </c>
      <c r="N22" s="266"/>
    </row>
    <row r="23" spans="1:14" ht="15.75" thickTop="1" x14ac:dyDescent="0.25">
      <c r="A23" s="188" t="s">
        <v>55</v>
      </c>
      <c r="B23" s="189"/>
      <c r="C23" s="148"/>
      <c r="D23" s="148"/>
      <c r="E23" s="161">
        <f>SUM(E12:E22)</f>
        <v>326572945.33999997</v>
      </c>
      <c r="F23" s="163">
        <f>SUM(F12:F22)</f>
        <v>19360</v>
      </c>
      <c r="G23" s="162">
        <f>SUM(G12:G22)</f>
        <v>327993530.69999999</v>
      </c>
      <c r="H23" s="149">
        <f>SUM(H12:H22)</f>
        <v>1420585.3600000031</v>
      </c>
      <c r="I23" s="238">
        <f t="shared" ref="I23:N23" si="2">SUM(I12:I22)</f>
        <v>560528.48</v>
      </c>
      <c r="J23" s="182">
        <f t="shared" si="2"/>
        <v>870043.13000000501</v>
      </c>
      <c r="K23" s="163">
        <f t="shared" si="2"/>
        <v>-9986.2500000018626</v>
      </c>
      <c r="L23" s="161">
        <f t="shared" si="2"/>
        <v>46000</v>
      </c>
      <c r="M23" s="185">
        <f t="shared" si="2"/>
        <v>824043.13000000012</v>
      </c>
      <c r="N23" s="186">
        <f t="shared" si="2"/>
        <v>0</v>
      </c>
    </row>
    <row r="24" spans="1:14" ht="15.75" customHeight="1" thickBot="1" x14ac:dyDescent="0.25">
      <c r="A24" s="150"/>
      <c r="B24" s="151"/>
      <c r="C24" s="19"/>
      <c r="D24" s="19"/>
      <c r="E24" s="152"/>
      <c r="F24" s="75"/>
      <c r="G24" s="74"/>
      <c r="H24" s="73"/>
      <c r="I24" s="74"/>
      <c r="J24" s="183" t="s">
        <v>34</v>
      </c>
      <c r="K24" s="164">
        <f>J23+K23</f>
        <v>860056.88000000315</v>
      </c>
      <c r="L24" s="187" t="s">
        <v>56</v>
      </c>
      <c r="M24" s="184"/>
      <c r="N24" s="153">
        <f>L23+M23+N23</f>
        <v>870043.13000000012</v>
      </c>
    </row>
    <row r="25" spans="1:14" ht="15" thickTop="1" x14ac:dyDescent="0.2">
      <c r="A25" s="20"/>
      <c r="B25" s="155"/>
      <c r="C25" s="22"/>
      <c r="D25" s="22"/>
      <c r="E25" s="21"/>
      <c r="F25" s="21"/>
      <c r="G25" s="20"/>
      <c r="H25" s="156"/>
      <c r="I25" s="156"/>
      <c r="J25" s="156"/>
    </row>
    <row r="26" spans="1:14" ht="14.25" x14ac:dyDescent="0.2">
      <c r="A26" s="155" t="s">
        <v>108</v>
      </c>
      <c r="B26" s="155"/>
      <c r="C26" s="155"/>
      <c r="D26" s="155"/>
      <c r="E26" s="157"/>
      <c r="F26" s="157"/>
      <c r="G26" s="158"/>
      <c r="H26" s="158"/>
      <c r="I26" s="158"/>
      <c r="J26" s="158"/>
      <c r="K26" s="3"/>
      <c r="L26" s="20"/>
      <c r="N26" s="154"/>
    </row>
    <row r="27" spans="1:14" ht="14.25" customHeight="1" x14ac:dyDescent="0.2">
      <c r="A27" s="155"/>
      <c r="B27" s="165"/>
      <c r="C27" s="165" t="s">
        <v>109</v>
      </c>
      <c r="D27" s="165"/>
      <c r="E27" s="165"/>
      <c r="F27" s="165"/>
      <c r="G27" s="165"/>
      <c r="H27" s="206">
        <f>SUMIF(H12:H22,"&gt;0")</f>
        <v>1430571.610000005</v>
      </c>
      <c r="I27" s="165" t="s">
        <v>66</v>
      </c>
      <c r="J27" s="12"/>
      <c r="K27" s="270"/>
      <c r="L27" s="20"/>
    </row>
    <row r="28" spans="1:14" ht="14.25" customHeight="1" x14ac:dyDescent="0.2">
      <c r="A28" s="155"/>
      <c r="B28" s="165"/>
      <c r="C28" s="12" t="s">
        <v>110</v>
      </c>
      <c r="D28" s="174"/>
      <c r="E28" s="175"/>
      <c r="F28" s="175"/>
      <c r="G28" s="175"/>
      <c r="H28" s="206">
        <f>SUMIF(H12:H22,"&lt;0")</f>
        <v>-9986.2500000018626</v>
      </c>
      <c r="I28" s="165" t="s">
        <v>66</v>
      </c>
      <c r="J28" s="12"/>
      <c r="K28" s="271"/>
      <c r="L28" s="20"/>
    </row>
    <row r="29" spans="1:14" ht="14.25" customHeight="1" x14ac:dyDescent="0.2">
      <c r="A29" s="155"/>
      <c r="B29" s="165"/>
      <c r="C29" s="20" t="s">
        <v>111</v>
      </c>
      <c r="D29" s="174"/>
      <c r="E29" s="175"/>
      <c r="F29" s="175"/>
      <c r="G29" s="175"/>
      <c r="H29" s="165"/>
      <c r="I29" s="165"/>
      <c r="J29" s="12"/>
      <c r="K29" s="270"/>
      <c r="L29" s="20"/>
    </row>
    <row r="30" spans="1:14" ht="14.25" x14ac:dyDescent="0.2">
      <c r="A30" s="155"/>
      <c r="B30" s="165"/>
      <c r="C30" s="165"/>
      <c r="D30" s="165"/>
      <c r="E30" s="165"/>
      <c r="F30" s="165"/>
      <c r="G30" s="165"/>
      <c r="H30" s="165"/>
      <c r="I30" s="165"/>
      <c r="J30" s="158"/>
      <c r="K30" s="3"/>
      <c r="L30" s="20"/>
    </row>
    <row r="31" spans="1:14" ht="14.25" x14ac:dyDescent="0.2">
      <c r="A31" s="155" t="s">
        <v>58</v>
      </c>
      <c r="B31" s="165"/>
      <c r="C31" s="165"/>
      <c r="D31" s="165"/>
      <c r="E31" s="165"/>
      <c r="F31" s="165"/>
      <c r="G31" s="165"/>
      <c r="H31" s="165"/>
      <c r="I31" s="165"/>
      <c r="J31" s="158"/>
      <c r="K31" s="3"/>
      <c r="L31" s="20"/>
    </row>
    <row r="32" spans="1:14" ht="14.25" x14ac:dyDescent="0.2">
      <c r="A32" s="158"/>
      <c r="B32" s="158"/>
      <c r="C32" s="20" t="s">
        <v>113</v>
      </c>
      <c r="D32" s="159"/>
      <c r="E32" s="158"/>
      <c r="F32" s="158"/>
      <c r="G32" s="158"/>
      <c r="H32" s="206">
        <f>SUMIF(J12:J22,"&gt;0")</f>
        <v>870043.13000000501</v>
      </c>
      <c r="I32" s="3" t="s">
        <v>66</v>
      </c>
      <c r="J32" s="12"/>
      <c r="K32" s="270"/>
      <c r="L32" s="20"/>
    </row>
    <row r="33" spans="1:14" s="9" customFormat="1" ht="14.25" x14ac:dyDescent="0.2">
      <c r="A33" s="158"/>
      <c r="B33" s="158"/>
      <c r="C33" s="3" t="s">
        <v>112</v>
      </c>
      <c r="D33" s="3"/>
      <c r="E33" s="3"/>
      <c r="F33" s="3"/>
      <c r="G33" s="3"/>
      <c r="H33" s="206">
        <f>SUMIF(K12:K22,"&lt;0")</f>
        <v>-9986.2500000018626</v>
      </c>
      <c r="I33" s="3" t="s">
        <v>66</v>
      </c>
      <c r="J33" s="12"/>
      <c r="K33" s="271"/>
      <c r="L33" s="20"/>
      <c r="M33" s="10"/>
      <c r="N33" s="10"/>
    </row>
    <row r="34" spans="1:14" x14ac:dyDescent="0.2">
      <c r="C34" s="20" t="s">
        <v>111</v>
      </c>
      <c r="D34" s="176"/>
      <c r="E34" s="3"/>
      <c r="F34" s="3"/>
      <c r="G34" s="3"/>
      <c r="J34" s="12"/>
      <c r="K34" s="270"/>
      <c r="L34" s="20"/>
    </row>
    <row r="35" spans="1:14" s="9" customFormat="1" ht="15" x14ac:dyDescent="0.2">
      <c r="A35" s="160"/>
      <c r="B35" s="160"/>
      <c r="C35" s="12"/>
      <c r="D35" s="12"/>
      <c r="L35" s="10"/>
      <c r="M35" s="10"/>
      <c r="N35" s="10"/>
    </row>
    <row r="36" spans="1:14" s="9" customFormat="1" ht="15.75" x14ac:dyDescent="0.25">
      <c r="A36" s="272"/>
      <c r="B36" s="273"/>
      <c r="C36" s="12"/>
      <c r="D36" s="12"/>
      <c r="L36" s="10"/>
      <c r="M36" s="10"/>
      <c r="N36" s="10"/>
    </row>
    <row r="37" spans="1:14" s="9" customFormat="1" ht="35.25" customHeight="1" x14ac:dyDescent="0.2">
      <c r="A37" s="274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s="9" customFormat="1" ht="27" customHeight="1" x14ac:dyDescent="0.2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s="12" customFormat="1" ht="15" x14ac:dyDescent="0.2">
      <c r="A39" s="160"/>
      <c r="B39" s="160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60"/>
      <c r="B40" s="160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60"/>
      <c r="B41" s="160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60"/>
      <c r="B42" s="160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60"/>
      <c r="B43" s="160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60"/>
      <c r="B44" s="160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60"/>
      <c r="B45" s="160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60"/>
      <c r="B46" s="160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60"/>
      <c r="B47" s="160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60"/>
      <c r="B48" s="160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60"/>
      <c r="B49" s="160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60"/>
      <c r="B50" s="160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60"/>
      <c r="B51" s="160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60"/>
      <c r="B52" s="160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60"/>
      <c r="B53" s="160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60"/>
      <c r="B54" s="160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60"/>
      <c r="B55" s="160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60"/>
      <c r="B56" s="160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60"/>
      <c r="B57" s="160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60"/>
      <c r="B58" s="160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60"/>
      <c r="B59" s="160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60"/>
      <c r="B60" s="160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60"/>
      <c r="B61" s="160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60"/>
      <c r="B62" s="160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60"/>
      <c r="B63" s="160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60"/>
      <c r="B64" s="160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60"/>
      <c r="B65" s="160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60"/>
      <c r="B66" s="160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60"/>
      <c r="B67" s="160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60"/>
      <c r="B68" s="160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60"/>
      <c r="B69" s="160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60"/>
      <c r="B70" s="160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60"/>
      <c r="B71" s="160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60"/>
      <c r="B72" s="160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60"/>
      <c r="B73" s="160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60"/>
      <c r="B74" s="160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60"/>
      <c r="B75" s="160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60"/>
      <c r="B76" s="160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60"/>
      <c r="B77" s="160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60"/>
      <c r="B78" s="160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60"/>
      <c r="B79" s="160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60"/>
      <c r="B80" s="160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60"/>
      <c r="B81" s="160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60"/>
      <c r="B82" s="160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60"/>
      <c r="B83" s="160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60"/>
      <c r="B84" s="160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60"/>
      <c r="B85" s="160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60"/>
      <c r="B86" s="160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60"/>
      <c r="B87" s="160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60"/>
      <c r="B88" s="160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60"/>
      <c r="B89" s="160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60"/>
      <c r="B90" s="160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60"/>
      <c r="B91" s="160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60"/>
      <c r="B92" s="160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60"/>
      <c r="B93" s="160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60"/>
      <c r="B94" s="160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60"/>
      <c r="B95" s="160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60"/>
      <c r="B96" s="160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60"/>
      <c r="B97" s="160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60"/>
      <c r="B98" s="160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60"/>
      <c r="B99" s="160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60"/>
      <c r="B100" s="160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60"/>
      <c r="B101" s="160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60"/>
      <c r="B102" s="160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60"/>
      <c r="B103" s="160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60"/>
      <c r="B104" s="160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60"/>
      <c r="B105" s="160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60"/>
      <c r="B106" s="160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60"/>
      <c r="B107" s="160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60"/>
      <c r="B108" s="160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60"/>
      <c r="B109" s="160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60"/>
      <c r="B110" s="160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60"/>
      <c r="B111" s="160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60"/>
      <c r="B112" s="160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60"/>
      <c r="B113" s="160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60"/>
      <c r="B114" s="160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60"/>
      <c r="B115" s="160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60"/>
      <c r="B116" s="160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60"/>
      <c r="B117" s="160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60"/>
      <c r="B118" s="160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60"/>
      <c r="B119" s="160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60"/>
      <c r="B120" s="160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60"/>
      <c r="B121" s="160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60"/>
      <c r="B122" s="160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60"/>
      <c r="B123" s="160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60"/>
      <c r="B124" s="160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60"/>
      <c r="B125" s="160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60"/>
      <c r="B126" s="160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60"/>
      <c r="B127" s="160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60"/>
      <c r="B128" s="160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60"/>
      <c r="B129" s="160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60"/>
      <c r="B130" s="160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60"/>
      <c r="B131" s="160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60"/>
      <c r="B132" s="160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60"/>
      <c r="B133" s="160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60"/>
      <c r="B134" s="160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60"/>
      <c r="B135" s="160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60"/>
      <c r="B136" s="160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60"/>
      <c r="B137" s="160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60"/>
      <c r="B138" s="160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60"/>
      <c r="B139" s="160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60"/>
      <c r="B140" s="160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60"/>
      <c r="B141" s="160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60"/>
      <c r="B142" s="160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60"/>
      <c r="B143" s="160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60"/>
      <c r="B144" s="160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60"/>
      <c r="B145" s="160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60"/>
      <c r="B146" s="160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60"/>
      <c r="B147" s="160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60"/>
      <c r="B148" s="160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60"/>
      <c r="B149" s="160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60"/>
      <c r="B150" s="160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60"/>
      <c r="B151" s="160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60"/>
      <c r="B152" s="160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60"/>
      <c r="B153" s="160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60"/>
      <c r="B154" s="160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60"/>
      <c r="B155" s="160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60"/>
      <c r="B156" s="160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60"/>
      <c r="B157" s="160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60"/>
      <c r="B158" s="160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60"/>
      <c r="B159" s="160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60"/>
      <c r="B160" s="160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60"/>
      <c r="B161" s="160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60"/>
      <c r="B162" s="160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60"/>
      <c r="B163" s="160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60"/>
      <c r="B164" s="160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60"/>
      <c r="B165" s="160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60"/>
      <c r="B166" s="160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60"/>
      <c r="B167" s="160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60"/>
      <c r="B168" s="160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60"/>
      <c r="B169" s="160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60"/>
      <c r="B170" s="160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60"/>
      <c r="B171" s="160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60"/>
      <c r="B172" s="160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60"/>
      <c r="B173" s="160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60"/>
      <c r="B174" s="160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60"/>
      <c r="B175" s="160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60"/>
      <c r="B176" s="160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60"/>
      <c r="B177" s="160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60"/>
      <c r="B178" s="160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60"/>
      <c r="B179" s="160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60"/>
      <c r="B180" s="160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60"/>
      <c r="B181" s="160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60"/>
      <c r="B182" s="160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60"/>
      <c r="B183" s="160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60"/>
      <c r="B184" s="160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60"/>
      <c r="B185" s="160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60"/>
      <c r="B186" s="160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60"/>
      <c r="B187" s="160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60"/>
      <c r="B188" s="160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60"/>
      <c r="B189" s="160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60"/>
      <c r="B190" s="160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60"/>
      <c r="B191" s="160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60"/>
      <c r="B192" s="160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60"/>
      <c r="B193" s="160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60"/>
      <c r="B194" s="160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60"/>
      <c r="B195" s="160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60"/>
      <c r="B196" s="160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60"/>
      <c r="B197" s="160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60"/>
      <c r="B198" s="160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60"/>
      <c r="B199" s="160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60"/>
      <c r="B200" s="160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60"/>
      <c r="B201" s="160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60"/>
      <c r="B202" s="160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60"/>
      <c r="B203" s="160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60"/>
      <c r="B204" s="160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60"/>
      <c r="B205" s="160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60"/>
      <c r="B206" s="160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60"/>
      <c r="B207" s="160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60"/>
      <c r="B208" s="160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60"/>
      <c r="B209" s="160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60"/>
      <c r="B210" s="160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60"/>
      <c r="B211" s="160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60"/>
      <c r="B212" s="160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60"/>
      <c r="B213" s="160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60"/>
      <c r="B214" s="160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60"/>
      <c r="B215" s="160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60"/>
      <c r="B216" s="160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60"/>
      <c r="B217" s="160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60"/>
      <c r="B218" s="160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60"/>
      <c r="B219" s="160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60"/>
      <c r="B220" s="160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60"/>
      <c r="B221" s="160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60"/>
      <c r="B222" s="160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60"/>
      <c r="B223" s="160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60"/>
      <c r="B224" s="160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60"/>
      <c r="B225" s="160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60"/>
      <c r="B226" s="160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60"/>
      <c r="B227" s="160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60"/>
      <c r="B228" s="160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60"/>
      <c r="B229" s="160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60"/>
      <c r="B230" s="160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60"/>
      <c r="B231" s="160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60"/>
      <c r="B232" s="160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60"/>
      <c r="B233" s="160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60"/>
      <c r="B234" s="160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60"/>
      <c r="B235" s="160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60"/>
      <c r="B236" s="160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60"/>
      <c r="B237" s="160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60"/>
      <c r="B238" s="160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60"/>
      <c r="B239" s="160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60"/>
      <c r="B240" s="160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60"/>
      <c r="B241" s="160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60"/>
      <c r="B242" s="160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60"/>
      <c r="B243" s="160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60"/>
      <c r="B244" s="160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60"/>
      <c r="B245" s="160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60"/>
      <c r="B246" s="160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60"/>
      <c r="B247" s="160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60"/>
      <c r="B248" s="160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60"/>
      <c r="B249" s="160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60"/>
      <c r="B250" s="160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60"/>
      <c r="B251" s="160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60"/>
      <c r="B252" s="160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60"/>
      <c r="B253" s="160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60"/>
      <c r="B254" s="160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60"/>
      <c r="B255" s="160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60"/>
      <c r="B256" s="160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60"/>
      <c r="B257" s="160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60"/>
      <c r="B258" s="160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60"/>
      <c r="B259" s="160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60"/>
      <c r="B260" s="160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60"/>
      <c r="B261" s="160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60"/>
      <c r="B262" s="160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60"/>
      <c r="B263" s="160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60"/>
      <c r="B264" s="160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60"/>
      <c r="B265" s="160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60"/>
      <c r="B266" s="160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60"/>
      <c r="B267" s="160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60"/>
      <c r="B268" s="160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60"/>
      <c r="B269" s="160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60"/>
      <c r="B270" s="160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60"/>
      <c r="B271" s="160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60"/>
      <c r="B272" s="160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60"/>
      <c r="B273" s="160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60"/>
      <c r="B274" s="160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60"/>
      <c r="B275" s="160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60"/>
      <c r="B276" s="160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60"/>
      <c r="B277" s="160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60"/>
      <c r="B278" s="160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60"/>
      <c r="B279" s="160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60"/>
      <c r="B280" s="160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60"/>
      <c r="B281" s="160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60"/>
      <c r="B282" s="160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60"/>
      <c r="B283" s="160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60"/>
      <c r="B284" s="160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60"/>
      <c r="B285" s="160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60"/>
      <c r="B286" s="160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60"/>
      <c r="B287" s="160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60"/>
      <c r="B288" s="160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60"/>
      <c r="B289" s="160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60"/>
      <c r="B290" s="160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60"/>
      <c r="B291" s="160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60"/>
      <c r="B292" s="160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60"/>
      <c r="B293" s="160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60"/>
      <c r="B294" s="160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60"/>
      <c r="B295" s="160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60"/>
      <c r="B296" s="160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60"/>
      <c r="B297" s="160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60"/>
      <c r="B298" s="160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60"/>
      <c r="B299" s="160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60"/>
      <c r="B300" s="160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60"/>
      <c r="B301" s="160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60"/>
      <c r="B302" s="160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60"/>
      <c r="B303" s="160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60"/>
      <c r="B304" s="160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60"/>
      <c r="B305" s="160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60"/>
      <c r="B306" s="160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60"/>
      <c r="B307" s="160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60"/>
      <c r="B308" s="160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60"/>
      <c r="B309" s="160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60"/>
      <c r="B310" s="160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60"/>
      <c r="B311" s="160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60"/>
      <c r="B312" s="160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60"/>
      <c r="B313" s="160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60"/>
      <c r="B314" s="160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60"/>
      <c r="B315" s="160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60"/>
      <c r="B316" s="160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60"/>
      <c r="B317" s="160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60"/>
      <c r="B318" s="160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60"/>
      <c r="B319" s="160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60"/>
      <c r="B320" s="160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60"/>
      <c r="B321" s="160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60"/>
      <c r="B322" s="160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60"/>
      <c r="B323" s="160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60"/>
      <c r="B324" s="160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60"/>
      <c r="B325" s="160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60"/>
      <c r="B326" s="160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60"/>
      <c r="B327" s="160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60"/>
      <c r="B328" s="160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60"/>
      <c r="B329" s="160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60"/>
      <c r="B330" s="160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60"/>
      <c r="B331" s="160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60"/>
      <c r="B332" s="160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60"/>
      <c r="B333" s="160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60"/>
      <c r="B334" s="160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60"/>
      <c r="B335" s="160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60"/>
      <c r="B336" s="160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60"/>
      <c r="B337" s="160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60"/>
      <c r="B338" s="160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60"/>
      <c r="B339" s="160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60"/>
      <c r="B340" s="160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60"/>
      <c r="B341" s="160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60"/>
      <c r="B342" s="160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60"/>
      <c r="B343" s="160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60"/>
      <c r="B344" s="160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60"/>
      <c r="B345" s="160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60"/>
      <c r="B346" s="160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60"/>
      <c r="B347" s="160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60"/>
      <c r="B348" s="160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60"/>
      <c r="B349" s="160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60"/>
      <c r="B350" s="160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60"/>
      <c r="B351" s="160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60"/>
      <c r="B352" s="160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60"/>
      <c r="B353" s="160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60"/>
      <c r="B354" s="160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60"/>
      <c r="B355" s="160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60"/>
      <c r="B356" s="160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60"/>
      <c r="B357" s="160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60"/>
      <c r="B358" s="160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60"/>
      <c r="B359" s="160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60"/>
      <c r="B360" s="160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60"/>
      <c r="B361" s="160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60"/>
      <c r="B362" s="160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60"/>
      <c r="B363" s="160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60"/>
      <c r="B364" s="160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60"/>
      <c r="B365" s="160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60"/>
      <c r="B366" s="160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60"/>
      <c r="B367" s="160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60"/>
      <c r="B368" s="160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60"/>
      <c r="B369" s="160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60"/>
      <c r="B370" s="160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60"/>
      <c r="B371" s="160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60"/>
      <c r="B372" s="160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60"/>
      <c r="B373" s="160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60"/>
      <c r="B374" s="160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60"/>
      <c r="B375" s="160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60"/>
      <c r="B376" s="160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60"/>
      <c r="B377" s="160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60"/>
      <c r="B378" s="160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60"/>
      <c r="B379" s="160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60"/>
      <c r="B380" s="160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60"/>
      <c r="B381" s="160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60"/>
      <c r="B382" s="160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60"/>
      <c r="B383" s="160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60"/>
      <c r="B384" s="160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60"/>
      <c r="B385" s="160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60"/>
      <c r="B386" s="160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60"/>
      <c r="B387" s="160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60"/>
      <c r="B388" s="160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60"/>
      <c r="B389" s="160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60"/>
      <c r="B390" s="160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60"/>
      <c r="B391" s="160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60"/>
      <c r="B392" s="160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60"/>
      <c r="B393" s="160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60"/>
      <c r="B394" s="160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60"/>
      <c r="B395" s="160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60"/>
      <c r="B396" s="160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60"/>
      <c r="B397" s="160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60"/>
      <c r="B398" s="160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60"/>
      <c r="B399" s="160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60"/>
      <c r="B400" s="160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60"/>
      <c r="B401" s="160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60"/>
      <c r="B402" s="160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60"/>
      <c r="B403" s="160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60"/>
      <c r="B404" s="160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60"/>
      <c r="B405" s="160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60"/>
      <c r="B406" s="160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60"/>
      <c r="B407" s="160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60"/>
      <c r="B408" s="160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60"/>
      <c r="B409" s="160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60"/>
      <c r="B410" s="160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60"/>
      <c r="B411" s="160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60"/>
      <c r="B412" s="160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60"/>
      <c r="B413" s="160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60"/>
      <c r="B414" s="160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60"/>
      <c r="B415" s="160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60"/>
      <c r="B416" s="160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60"/>
      <c r="B417" s="160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60"/>
      <c r="B418" s="160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60"/>
      <c r="B419" s="160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60"/>
      <c r="B420" s="160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60"/>
      <c r="B421" s="160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60"/>
      <c r="B422" s="160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60"/>
      <c r="B423" s="160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60"/>
      <c r="B424" s="160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60"/>
      <c r="B425" s="160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60"/>
      <c r="B426" s="160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60"/>
      <c r="B427" s="160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60"/>
      <c r="B428" s="160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60"/>
      <c r="B429" s="160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60"/>
      <c r="B430" s="160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60"/>
      <c r="B431" s="160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60"/>
      <c r="B432" s="160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60"/>
      <c r="B433" s="160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60"/>
      <c r="B434" s="160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60"/>
      <c r="B435" s="160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60"/>
      <c r="B436" s="160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60"/>
      <c r="B437" s="160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60"/>
      <c r="B438" s="160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60"/>
      <c r="B439" s="160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60"/>
      <c r="B440" s="160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60"/>
      <c r="B441" s="160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60"/>
      <c r="B442" s="160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60"/>
      <c r="B443" s="160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60"/>
      <c r="B444" s="160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60"/>
      <c r="B445" s="160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60"/>
      <c r="B446" s="160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60"/>
      <c r="B447" s="160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60"/>
      <c r="B448" s="160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60"/>
      <c r="B449" s="160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60"/>
      <c r="B450" s="160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60"/>
      <c r="B451" s="160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60"/>
      <c r="B452" s="160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60"/>
      <c r="B453" s="160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60"/>
      <c r="B454" s="160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60"/>
      <c r="B455" s="160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60"/>
      <c r="B456" s="160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60"/>
      <c r="B457" s="160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60"/>
      <c r="B458" s="160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60"/>
      <c r="B459" s="160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60"/>
      <c r="B460" s="160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60"/>
      <c r="B461" s="160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60"/>
      <c r="B462" s="160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60"/>
      <c r="B463" s="160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60"/>
      <c r="B464" s="160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60"/>
      <c r="B465" s="160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60"/>
      <c r="B466" s="160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60"/>
      <c r="B467" s="160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60"/>
      <c r="B468" s="160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60"/>
      <c r="B469" s="160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60"/>
      <c r="B470" s="160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60"/>
      <c r="B471" s="160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60"/>
      <c r="B472" s="160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60"/>
      <c r="B473" s="160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60"/>
      <c r="B474" s="160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60"/>
      <c r="B475" s="160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60"/>
      <c r="B476" s="160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60"/>
      <c r="B477" s="160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60"/>
      <c r="B478" s="160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60"/>
      <c r="B479" s="160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60"/>
      <c r="B480" s="160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60"/>
      <c r="B481" s="160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60"/>
      <c r="B482" s="160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60"/>
      <c r="B483" s="160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60"/>
      <c r="B484" s="160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60"/>
      <c r="B485" s="160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60"/>
      <c r="B486" s="160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60"/>
      <c r="B487" s="160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60"/>
      <c r="B488" s="160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60"/>
      <c r="B489" s="160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60"/>
      <c r="B490" s="160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60"/>
      <c r="B491" s="160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60"/>
      <c r="B492" s="160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60"/>
      <c r="B493" s="160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60"/>
      <c r="B494" s="160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60"/>
      <c r="B495" s="160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60"/>
      <c r="B496" s="160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60"/>
      <c r="B497" s="160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60"/>
      <c r="B498" s="160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60"/>
      <c r="B499" s="160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60"/>
      <c r="B500" s="160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60"/>
      <c r="B501" s="160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60"/>
      <c r="B502" s="160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60"/>
      <c r="B503" s="160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60"/>
      <c r="B504" s="160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60"/>
      <c r="B505" s="160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60"/>
      <c r="B506" s="160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60"/>
      <c r="B507" s="160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60"/>
      <c r="B508" s="160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60"/>
      <c r="B509" s="160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60"/>
      <c r="B510" s="160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60"/>
      <c r="B511" s="160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60"/>
      <c r="B512" s="160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60"/>
      <c r="B513" s="160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60"/>
      <c r="B514" s="160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60"/>
      <c r="B515" s="160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60"/>
      <c r="B516" s="160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60"/>
      <c r="B517" s="160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60"/>
      <c r="B518" s="160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60"/>
      <c r="B519" s="160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60"/>
      <c r="B520" s="160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60"/>
      <c r="B521" s="160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60"/>
      <c r="B522" s="160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60"/>
      <c r="B523" s="160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60"/>
      <c r="B524" s="160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60"/>
      <c r="B525" s="160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60"/>
      <c r="B526" s="160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60"/>
      <c r="B527" s="160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60"/>
      <c r="B528" s="160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60"/>
      <c r="B529" s="160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60"/>
      <c r="B530" s="160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60"/>
      <c r="B531" s="160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60"/>
      <c r="B532" s="160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60"/>
      <c r="B533" s="160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60"/>
      <c r="B534" s="160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60"/>
      <c r="B535" s="160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60"/>
      <c r="B536" s="160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60"/>
      <c r="B537" s="160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60"/>
      <c r="B538" s="160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60"/>
      <c r="B539" s="160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60"/>
      <c r="B540" s="160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60"/>
      <c r="B541" s="160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60"/>
      <c r="B542" s="160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60"/>
      <c r="B543" s="160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60"/>
      <c r="B544" s="160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60"/>
      <c r="B545" s="160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60"/>
      <c r="B546" s="160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60"/>
      <c r="B547" s="160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60"/>
      <c r="B548" s="160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60"/>
      <c r="B549" s="160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60"/>
      <c r="B550" s="160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60"/>
      <c r="B551" s="160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60"/>
      <c r="B552" s="160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60"/>
      <c r="B553" s="160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60"/>
      <c r="B554" s="160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60"/>
      <c r="B555" s="160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60"/>
      <c r="B556" s="160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60"/>
      <c r="B557" s="160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60"/>
      <c r="B558" s="160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60"/>
      <c r="B559" s="160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60"/>
      <c r="B560" s="160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60"/>
      <c r="B561" s="160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60"/>
      <c r="B562" s="160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60"/>
      <c r="B563" s="160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60"/>
      <c r="B564" s="160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60"/>
      <c r="B565" s="160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60"/>
      <c r="B566" s="160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60"/>
      <c r="B567" s="160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60"/>
      <c r="B568" s="160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60"/>
      <c r="B569" s="160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60"/>
      <c r="B570" s="160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60"/>
      <c r="B571" s="160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60"/>
      <c r="B572" s="160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60"/>
      <c r="B573" s="160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60"/>
      <c r="B574" s="160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60"/>
      <c r="B575" s="160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60"/>
      <c r="B576" s="160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60"/>
      <c r="B577" s="160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60"/>
      <c r="B578" s="160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60"/>
      <c r="B579" s="160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60"/>
      <c r="B580" s="160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60"/>
      <c r="B581" s="160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60"/>
      <c r="B582" s="160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60"/>
      <c r="B583" s="160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60"/>
      <c r="B584" s="160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60"/>
      <c r="B585" s="160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60"/>
      <c r="B586" s="160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60"/>
      <c r="B587" s="160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60"/>
      <c r="B588" s="160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60"/>
      <c r="B589" s="160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60"/>
      <c r="B590" s="160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60"/>
      <c r="B591" s="160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60"/>
      <c r="B592" s="160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60"/>
      <c r="B593" s="160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60"/>
      <c r="B594" s="160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60"/>
      <c r="B595" s="160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60"/>
      <c r="B596" s="160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60"/>
      <c r="B597" s="160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60"/>
      <c r="B598" s="160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60"/>
      <c r="B599" s="160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60"/>
      <c r="B600" s="160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60"/>
      <c r="B601" s="160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60"/>
      <c r="B602" s="160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60"/>
      <c r="B603" s="160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60"/>
      <c r="B604" s="160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60"/>
      <c r="B605" s="160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60"/>
      <c r="B606" s="160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60"/>
      <c r="B607" s="160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60"/>
      <c r="B608" s="160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60"/>
      <c r="B609" s="160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60"/>
      <c r="B610" s="160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60"/>
      <c r="B611" s="160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60"/>
      <c r="B612" s="160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60"/>
      <c r="B613" s="160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60"/>
      <c r="B614" s="160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60"/>
      <c r="B615" s="160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60"/>
      <c r="B616" s="160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60"/>
      <c r="B617" s="160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60"/>
      <c r="B618" s="160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60"/>
      <c r="B619" s="160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60"/>
      <c r="B620" s="160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60"/>
      <c r="B621" s="160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60"/>
      <c r="B622" s="160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60"/>
      <c r="B623" s="160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60"/>
      <c r="B624" s="160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60"/>
      <c r="B625" s="160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60"/>
      <c r="B626" s="160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60"/>
      <c r="B627" s="160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60"/>
      <c r="B628" s="160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  <row r="629" spans="1:14" s="12" customFormat="1" ht="15" x14ac:dyDescent="0.2">
      <c r="A629" s="160"/>
      <c r="B629" s="160"/>
      <c r="E629" s="9"/>
      <c r="F629" s="9"/>
      <c r="G629" s="9"/>
      <c r="H629" s="9"/>
      <c r="I629" s="9"/>
      <c r="J629" s="9"/>
      <c r="K629" s="9"/>
      <c r="L629" s="10"/>
      <c r="M629" s="10"/>
      <c r="N629" s="10"/>
    </row>
    <row r="630" spans="1:14" s="12" customFormat="1" ht="15" x14ac:dyDescent="0.2">
      <c r="A630" s="160"/>
      <c r="B630" s="160"/>
      <c r="E630" s="9"/>
      <c r="F630" s="9"/>
      <c r="G630" s="9"/>
      <c r="H630" s="9"/>
      <c r="I630" s="9"/>
      <c r="J630" s="9"/>
      <c r="K630" s="9"/>
      <c r="L630" s="10"/>
      <c r="M630" s="10"/>
      <c r="N630" s="10"/>
    </row>
  </sheetData>
  <mergeCells count="11">
    <mergeCell ref="A36:B36"/>
    <mergeCell ref="A37:N38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39370078740157483" header="0.51181102362204722" footer="0.39370078740157483"/>
  <pageSetup paperSize="9" scale="75" firstPageNumber="100" orientation="landscape" useFirstPageNumber="1" r:id="rId1"/>
  <headerFooter alignWithMargins="0">
    <oddFooter xml:space="preserve">&amp;L&amp;"Arial,Kurzíva"&amp;11
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13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100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121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544612</v>
      </c>
      <c r="F6" s="28"/>
      <c r="G6" s="29" t="s">
        <v>3</v>
      </c>
      <c r="H6" s="30">
        <v>1212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24782000</v>
      </c>
      <c r="F16" s="312"/>
      <c r="G16" s="4">
        <v>25626785.219999999</v>
      </c>
      <c r="H16" s="212">
        <v>25572151.219999999</v>
      </c>
      <c r="I16" s="212">
        <v>54634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24863000</v>
      </c>
      <c r="F18" s="312"/>
      <c r="G18" s="4">
        <v>25955820</v>
      </c>
      <c r="H18" s="212">
        <v>25856334</v>
      </c>
      <c r="I18" s="212">
        <v>99486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329034.78000000119</v>
      </c>
      <c r="H20" s="116">
        <f>H18-H16+H17</f>
        <v>284182.78000000119</v>
      </c>
      <c r="I20" s="116">
        <f>I18-I16+I17</f>
        <v>44852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329034.78000000119</v>
      </c>
      <c r="H21" s="116">
        <f>H20-H17</f>
        <v>284182.78000000119</v>
      </c>
      <c r="I21" s="116">
        <f>I20-I17</f>
        <v>44852</v>
      </c>
    </row>
    <row r="22" spans="1:9" s="117" customFormat="1" ht="15" x14ac:dyDescent="0.3">
      <c r="A22" s="122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22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248059.78000000119</v>
      </c>
      <c r="H25" s="71">
        <f>H21-H26</f>
        <v>203207.78000000119</v>
      </c>
      <c r="I25" s="207">
        <f>I21-I26</f>
        <v>44852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80975</v>
      </c>
      <c r="H26" s="213">
        <v>80975</v>
      </c>
      <c r="I26" s="213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248059.78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40000+208059.78</f>
        <v>248059.78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80975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484379.12</v>
      </c>
      <c r="H33" s="173"/>
      <c r="I33" s="173"/>
    </row>
    <row r="34" spans="1:9" ht="52.5" customHeight="1" x14ac:dyDescent="0.2">
      <c r="A34" s="316" t="s">
        <v>117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285000</v>
      </c>
      <c r="G37" s="82">
        <v>150604</v>
      </c>
      <c r="H37" s="83"/>
      <c r="I37" s="49">
        <f>IF(F37=0,"nerozp.",G37/F37)</f>
        <v>0.52843508771929826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212442</v>
      </c>
      <c r="G41" s="82">
        <v>212442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69184</v>
      </c>
      <c r="F50" s="105">
        <v>0</v>
      </c>
      <c r="G50" s="55">
        <v>0</v>
      </c>
      <c r="H50" s="55">
        <f>E50+F50-G50</f>
        <v>69184</v>
      </c>
      <c r="I50" s="196">
        <v>69184</v>
      </c>
    </row>
    <row r="51" spans="1:9" x14ac:dyDescent="0.2">
      <c r="A51" s="56"/>
      <c r="B51" s="57"/>
      <c r="C51" s="57" t="s">
        <v>20</v>
      </c>
      <c r="D51" s="57"/>
      <c r="E51" s="112">
        <v>73760.5</v>
      </c>
      <c r="F51" s="106">
        <v>301616.40000000002</v>
      </c>
      <c r="G51" s="58">
        <v>253553</v>
      </c>
      <c r="H51" s="58">
        <f>E51+F51-G51</f>
        <v>121823.90000000002</v>
      </c>
      <c r="I51" s="59">
        <v>91029.5</v>
      </c>
    </row>
    <row r="52" spans="1:9" x14ac:dyDescent="0.2">
      <c r="A52" s="56"/>
      <c r="B52" s="57"/>
      <c r="C52" s="57" t="s">
        <v>64</v>
      </c>
      <c r="D52" s="57"/>
      <c r="E52" s="112">
        <v>733171.01</v>
      </c>
      <c r="F52" s="106">
        <v>828226.4</v>
      </c>
      <c r="G52" s="58">
        <v>709031.8</v>
      </c>
      <c r="H52" s="58">
        <f>E52+F52-G52</f>
        <v>852365.6100000001</v>
      </c>
      <c r="I52" s="59">
        <v>852365.61</v>
      </c>
    </row>
    <row r="53" spans="1:9" x14ac:dyDescent="0.2">
      <c r="A53" s="56"/>
      <c r="B53" s="57"/>
      <c r="C53" s="177" t="s">
        <v>62</v>
      </c>
      <c r="D53" s="57"/>
      <c r="E53" s="112">
        <v>62530.83</v>
      </c>
      <c r="F53" s="106">
        <v>442356</v>
      </c>
      <c r="G53" s="58">
        <v>462442</v>
      </c>
      <c r="H53" s="58">
        <f>E53+F53-G53</f>
        <v>42444.830000000016</v>
      </c>
      <c r="I53" s="59">
        <v>42444.83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938646.34</v>
      </c>
      <c r="F54" s="107">
        <f>F50+F51+F52+F53</f>
        <v>1572198.8</v>
      </c>
      <c r="G54" s="103">
        <f>G50+G51+G52+G53</f>
        <v>1425026.8</v>
      </c>
      <c r="H54" s="103">
        <f>H50+H51+H52+H53</f>
        <v>1085818.3400000001</v>
      </c>
      <c r="I54" s="104">
        <f>SUM(I50:I53)</f>
        <v>1055023.94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9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131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132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402320</v>
      </c>
      <c r="F6" s="28"/>
      <c r="G6" s="29" t="s">
        <v>3</v>
      </c>
      <c r="H6" s="30">
        <v>1305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9712000</v>
      </c>
      <c r="F16" s="312"/>
      <c r="G16" s="4">
        <v>10120682.1</v>
      </c>
      <c r="H16" s="71">
        <v>10111122.1</v>
      </c>
      <c r="I16" s="71">
        <v>9560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9712000</v>
      </c>
      <c r="F18" s="312"/>
      <c r="G18" s="4">
        <v>10132889</v>
      </c>
      <c r="H18" s="71">
        <v>10123329</v>
      </c>
      <c r="I18" s="71">
        <v>9560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12206.900000000373</v>
      </c>
      <c r="H20" s="116">
        <f>H18-H16+H17</f>
        <v>12206.900000000373</v>
      </c>
      <c r="I20" s="116">
        <f>I18-I16+I17</f>
        <v>0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12206.900000000373</v>
      </c>
      <c r="H21" s="116">
        <f>H20-H17</f>
        <v>12206.900000000373</v>
      </c>
      <c r="I21" s="116">
        <f>I20-I17</f>
        <v>0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12206.900000000373</v>
      </c>
      <c r="H25" s="71">
        <f>H21-H26</f>
        <v>12206.900000000373</v>
      </c>
      <c r="I25" s="207">
        <f>I21-I26</f>
        <v>0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71">
        <v>0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12206.9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v>12206.9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28.5" customHeight="1" x14ac:dyDescent="0.2">
      <c r="A34" s="219"/>
      <c r="B34" s="219"/>
      <c r="C34" s="219"/>
      <c r="D34" s="219"/>
      <c r="E34" s="219"/>
      <c r="F34" s="219"/>
      <c r="G34" s="219"/>
      <c r="H34" s="219"/>
      <c r="I34" s="219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4127</v>
      </c>
      <c r="G41" s="82">
        <v>4127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62484</v>
      </c>
      <c r="F50" s="105">
        <v>0</v>
      </c>
      <c r="G50" s="55">
        <v>0</v>
      </c>
      <c r="H50" s="55">
        <f>E50+F50-G50</f>
        <v>62484</v>
      </c>
      <c r="I50" s="196">
        <v>62484</v>
      </c>
    </row>
    <row r="51" spans="1:9" x14ac:dyDescent="0.2">
      <c r="A51" s="56"/>
      <c r="B51" s="57"/>
      <c r="C51" s="57" t="s">
        <v>20</v>
      </c>
      <c r="D51" s="57"/>
      <c r="E51" s="112">
        <v>185305.28</v>
      </c>
      <c r="F51" s="106">
        <v>132449.72</v>
      </c>
      <c r="G51" s="58">
        <v>74050</v>
      </c>
      <c r="H51" s="58">
        <f>E51+F51-G51</f>
        <v>243705</v>
      </c>
      <c r="I51" s="59">
        <v>232800.14</v>
      </c>
    </row>
    <row r="52" spans="1:9" x14ac:dyDescent="0.2">
      <c r="A52" s="56"/>
      <c r="B52" s="57"/>
      <c r="C52" s="57" t="s">
        <v>64</v>
      </c>
      <c r="D52" s="57"/>
      <c r="E52" s="112">
        <v>275044.57</v>
      </c>
      <c r="F52" s="106">
        <v>36277.879999999997</v>
      </c>
      <c r="G52" s="58">
        <v>20670</v>
      </c>
      <c r="H52" s="58">
        <f>E52+F52-G52</f>
        <v>290652.45</v>
      </c>
      <c r="I52" s="59">
        <v>290652.45</v>
      </c>
    </row>
    <row r="53" spans="1:9" x14ac:dyDescent="0.2">
      <c r="A53" s="56"/>
      <c r="B53" s="57"/>
      <c r="C53" s="177" t="s">
        <v>62</v>
      </c>
      <c r="D53" s="57"/>
      <c r="E53" s="112">
        <v>177101.47</v>
      </c>
      <c r="F53" s="106">
        <v>4585</v>
      </c>
      <c r="G53" s="58">
        <v>4127</v>
      </c>
      <c r="H53" s="58">
        <f>E53+F53-G53</f>
        <v>177559.47</v>
      </c>
      <c r="I53" s="59">
        <v>177559.47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699935.32</v>
      </c>
      <c r="F54" s="107">
        <f>F50+F51+F52+F53</f>
        <v>173312.6</v>
      </c>
      <c r="G54" s="103">
        <f>G50+G51+G52+G53</f>
        <v>98847</v>
      </c>
      <c r="H54" s="103">
        <f>H50+H51+H52+H53</f>
        <v>774400.91999999993</v>
      </c>
      <c r="I54" s="104">
        <f>SUM(I50:I53)</f>
        <v>763496.06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0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118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133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47922320</v>
      </c>
      <c r="F6" s="28"/>
      <c r="G6" s="29" t="s">
        <v>3</v>
      </c>
      <c r="H6" s="30">
        <v>1402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17244000</v>
      </c>
      <c r="F16" s="312"/>
      <c r="G16" s="4">
        <v>17945434.429999996</v>
      </c>
      <c r="H16" s="212">
        <v>17941988.429999996</v>
      </c>
      <c r="I16" s="212">
        <v>3446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17245000</v>
      </c>
      <c r="F18" s="312"/>
      <c r="G18" s="4">
        <v>17972756.68</v>
      </c>
      <c r="H18" s="212">
        <v>17968823.68</v>
      </c>
      <c r="I18" s="212">
        <v>3933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27322.250000003725</v>
      </c>
      <c r="H20" s="116">
        <f>H18-H16+H17</f>
        <v>26835.250000003725</v>
      </c>
      <c r="I20" s="116">
        <f>I18-I16+I17</f>
        <v>487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27322.250000003725</v>
      </c>
      <c r="H21" s="116">
        <f>H20-H17</f>
        <v>26835.250000003725</v>
      </c>
      <c r="I21" s="116">
        <f>I20-I17</f>
        <v>487</v>
      </c>
    </row>
    <row r="22" spans="1:9" s="117" customFormat="1" ht="15" x14ac:dyDescent="0.3">
      <c r="A22" s="122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22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27322.250000003725</v>
      </c>
      <c r="H25" s="71">
        <f>H21-H26</f>
        <v>26835.250000003725</v>
      </c>
      <c r="I25" s="207">
        <f>I21-I26</f>
        <v>487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213">
        <v>0</v>
      </c>
      <c r="I26" s="213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27322.25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v>27322.25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56.25" customHeight="1" x14ac:dyDescent="0.2">
      <c r="A34" s="318" t="s">
        <v>124</v>
      </c>
      <c r="B34" s="319"/>
      <c r="C34" s="319"/>
      <c r="D34" s="319"/>
      <c r="E34" s="319"/>
      <c r="F34" s="319"/>
      <c r="G34" s="319"/>
      <c r="H34" s="319"/>
      <c r="I34" s="319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324225</v>
      </c>
      <c r="G41" s="82">
        <v>324225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86170</v>
      </c>
      <c r="F50" s="105">
        <v>0</v>
      </c>
      <c r="G50" s="55">
        <v>0</v>
      </c>
      <c r="H50" s="55">
        <f>E50+F50-G50</f>
        <v>86170</v>
      </c>
      <c r="I50" s="196">
        <v>86170</v>
      </c>
    </row>
    <row r="51" spans="1:9" x14ac:dyDescent="0.2">
      <c r="A51" s="56"/>
      <c r="B51" s="57"/>
      <c r="C51" s="57" t="s">
        <v>20</v>
      </c>
      <c r="D51" s="57"/>
      <c r="E51" s="112">
        <v>135833.01</v>
      </c>
      <c r="F51" s="106">
        <v>205596.84</v>
      </c>
      <c r="G51" s="58">
        <v>101463</v>
      </c>
      <c r="H51" s="58">
        <f>E51+F51-G51</f>
        <v>239966.84999999998</v>
      </c>
      <c r="I51" s="59">
        <v>247254.01</v>
      </c>
    </row>
    <row r="52" spans="1:9" x14ac:dyDescent="0.2">
      <c r="A52" s="56"/>
      <c r="B52" s="57"/>
      <c r="C52" s="57" t="s">
        <v>64</v>
      </c>
      <c r="D52" s="57"/>
      <c r="E52" s="112">
        <v>3587211.06</v>
      </c>
      <c r="F52" s="106">
        <v>370553.33999999997</v>
      </c>
      <c r="G52" s="58">
        <v>325603.68</v>
      </c>
      <c r="H52" s="58">
        <f>E52+F52-G52</f>
        <v>3632160.7199999997</v>
      </c>
      <c r="I52" s="59">
        <v>2682404.0699999998</v>
      </c>
    </row>
    <row r="53" spans="1:9" x14ac:dyDescent="0.2">
      <c r="A53" s="56"/>
      <c r="B53" s="57"/>
      <c r="C53" s="177" t="s">
        <v>62</v>
      </c>
      <c r="D53" s="57"/>
      <c r="E53" s="112">
        <v>501839.48</v>
      </c>
      <c r="F53" s="106">
        <v>348225</v>
      </c>
      <c r="G53" s="58">
        <v>422962</v>
      </c>
      <c r="H53" s="58">
        <f>E53+F53-G53</f>
        <v>427102.48</v>
      </c>
      <c r="I53" s="59">
        <v>427102.48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E53+E52+E51+E50</f>
        <v>4311053.55</v>
      </c>
      <c r="F54" s="268">
        <f t="shared" ref="F54:I54" si="0">F53+F52+F51+F50</f>
        <v>924375.17999999993</v>
      </c>
      <c r="G54" s="103">
        <f t="shared" si="0"/>
        <v>850028.67999999993</v>
      </c>
      <c r="H54" s="103">
        <f t="shared" si="0"/>
        <v>4385400.05</v>
      </c>
      <c r="I54" s="269">
        <f t="shared" si="0"/>
        <v>3442930.5599999996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13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82</v>
      </c>
      <c r="F2" s="298"/>
      <c r="G2" s="298"/>
      <c r="H2" s="298"/>
      <c r="I2" s="298"/>
    </row>
    <row r="3" spans="1:9" ht="9.75" customHeight="1" x14ac:dyDescent="0.4">
      <c r="A3" s="224"/>
      <c r="B3" s="224"/>
      <c r="C3" s="224"/>
      <c r="D3" s="224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119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47921374</v>
      </c>
      <c r="F6" s="28"/>
      <c r="G6" s="29" t="s">
        <v>3</v>
      </c>
      <c r="H6" s="30">
        <v>1016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01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01"/>
      <c r="G13" s="78"/>
      <c r="H13" s="302" t="s">
        <v>37</v>
      </c>
      <c r="I13" s="30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20"/>
      <c r="I14" s="221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40855000</v>
      </c>
      <c r="F16" s="303"/>
      <c r="G16" s="4">
        <v>44613582.869999997</v>
      </c>
      <c r="H16" s="71">
        <v>44602632.399999999</v>
      </c>
      <c r="I16" s="71">
        <v>10950.470000000001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40855000</v>
      </c>
      <c r="F18" s="303"/>
      <c r="G18" s="4">
        <v>44692406</v>
      </c>
      <c r="H18" s="71">
        <v>44661141</v>
      </c>
      <c r="I18" s="71">
        <v>31265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78823.130000002682</v>
      </c>
      <c r="H20" s="116">
        <f>H18-H16+H17</f>
        <v>58508.60000000149</v>
      </c>
      <c r="I20" s="116">
        <f>I18-I16+I17</f>
        <v>20314.53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78823.130000002682</v>
      </c>
      <c r="H21" s="116">
        <f>H20-H17</f>
        <v>58508.60000000149</v>
      </c>
      <c r="I21" s="116">
        <f>I20-I17</f>
        <v>20314.53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78823.130000002682</v>
      </c>
      <c r="H25" s="71">
        <f>H21-H26</f>
        <v>58508.60000000149</v>
      </c>
      <c r="I25" s="207">
        <f>I21-I26</f>
        <v>20314.53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71">
        <v>0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78823.13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15766+63057.13</f>
        <v>78823.13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28.5" customHeight="1" x14ac:dyDescent="0.2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488000</v>
      </c>
      <c r="G41" s="82">
        <v>488000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07"/>
      <c r="C43" s="307"/>
      <c r="D43" s="307"/>
      <c r="E43" s="307"/>
      <c r="F43" s="307"/>
      <c r="G43" s="307"/>
      <c r="H43" s="307"/>
      <c r="I43" s="307"/>
    </row>
    <row r="44" spans="1:9" ht="20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8" t="s">
        <v>30</v>
      </c>
      <c r="I45" s="308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0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0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77483</v>
      </c>
      <c r="F50" s="105">
        <v>0</v>
      </c>
      <c r="G50" s="55">
        <v>0</v>
      </c>
      <c r="H50" s="55">
        <f>E50+F50-G50</f>
        <v>77483</v>
      </c>
      <c r="I50" s="196">
        <v>77483</v>
      </c>
    </row>
    <row r="51" spans="1:9" x14ac:dyDescent="0.2">
      <c r="A51" s="56"/>
      <c r="B51" s="57"/>
      <c r="C51" s="57" t="s">
        <v>20</v>
      </c>
      <c r="D51" s="57"/>
      <c r="E51" s="112">
        <v>546216.95999999996</v>
      </c>
      <c r="F51" s="106">
        <v>591276</v>
      </c>
      <c r="G51" s="58">
        <v>773638</v>
      </c>
      <c r="H51" s="58">
        <f>E51+F51-G51</f>
        <v>363854.95999999996</v>
      </c>
      <c r="I51" s="59">
        <v>318241.96000000002</v>
      </c>
    </row>
    <row r="52" spans="1:9" x14ac:dyDescent="0.2">
      <c r="A52" s="56"/>
      <c r="B52" s="57"/>
      <c r="C52" s="57" t="s">
        <v>64</v>
      </c>
      <c r="D52" s="57"/>
      <c r="E52" s="112">
        <v>235665.87</v>
      </c>
      <c r="F52" s="106">
        <v>555470.79</v>
      </c>
      <c r="G52" s="58">
        <v>123664</v>
      </c>
      <c r="H52" s="58">
        <f>E52+F52-G52</f>
        <v>667472.66</v>
      </c>
      <c r="I52" s="59">
        <v>667472.65999999992</v>
      </c>
    </row>
    <row r="53" spans="1:9" x14ac:dyDescent="0.2">
      <c r="A53" s="56"/>
      <c r="B53" s="57"/>
      <c r="C53" s="177" t="s">
        <v>62</v>
      </c>
      <c r="D53" s="57"/>
      <c r="E53" s="112">
        <v>111753.3</v>
      </c>
      <c r="F53" s="106">
        <v>551124</v>
      </c>
      <c r="G53" s="58">
        <v>488000</v>
      </c>
      <c r="H53" s="58">
        <f>E53+F53-G53</f>
        <v>174877.30000000005</v>
      </c>
      <c r="I53" s="59">
        <v>174877.3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971119.13</v>
      </c>
      <c r="F54" s="107">
        <f>F50+F51+F52+F53</f>
        <v>1697870.79</v>
      </c>
      <c r="G54" s="103">
        <f>G50+G51+G52+G53</f>
        <v>1385302</v>
      </c>
      <c r="H54" s="103">
        <f>H50+H51+H52+H53</f>
        <v>1283687.9200000002</v>
      </c>
      <c r="I54" s="104">
        <f>SUM(I50:I53)</f>
        <v>1238074.92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85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125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47922265</v>
      </c>
      <c r="F6" s="28"/>
      <c r="G6" s="29" t="s">
        <v>3</v>
      </c>
      <c r="H6" s="30">
        <v>1017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25697000</v>
      </c>
      <c r="F16" s="312"/>
      <c r="G16" s="4">
        <v>25143745.579999998</v>
      </c>
      <c r="H16" s="71">
        <v>24298474.939999998</v>
      </c>
      <c r="I16" s="71">
        <v>845270.64000000013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25703000</v>
      </c>
      <c r="F18" s="312"/>
      <c r="G18" s="4">
        <v>25145949.559999999</v>
      </c>
      <c r="H18" s="71">
        <v>24247405.559999999</v>
      </c>
      <c r="I18" s="71">
        <v>898544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2203.980000000447</v>
      </c>
      <c r="H20" s="116">
        <f>H18-H16+H17</f>
        <v>-51069.379999998957</v>
      </c>
      <c r="I20" s="116">
        <f>I18-I16+I17</f>
        <v>53273.35999999987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2203.980000000447</v>
      </c>
      <c r="H21" s="116">
        <f>H20-H17</f>
        <v>-51069.379999998957</v>
      </c>
      <c r="I21" s="116">
        <f>I20-I17</f>
        <v>53273.35999999987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2203.980000000447</v>
      </c>
      <c r="H25" s="71">
        <f>H21-H26</f>
        <v>-51069.379999998957</v>
      </c>
      <c r="I25" s="207">
        <f>I21-I26</f>
        <v>53273.35999999987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71">
        <v>0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2203.98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v>2203.98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28.5" customHeight="1" x14ac:dyDescent="0.2">
      <c r="A34" s="219"/>
      <c r="B34" s="219"/>
      <c r="C34" s="219"/>
      <c r="D34" s="219"/>
      <c r="E34" s="219"/>
      <c r="F34" s="219"/>
      <c r="G34" s="219"/>
      <c r="H34" s="219"/>
      <c r="I34" s="219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73000</v>
      </c>
      <c r="G37" s="82">
        <v>73000</v>
      </c>
      <c r="H37" s="83"/>
      <c r="I37" s="49">
        <f>IF(F37=0,"nerozp.",G37/F37)</f>
        <v>1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0.25</v>
      </c>
      <c r="G40" s="82">
        <v>0.2</v>
      </c>
      <c r="H40" s="83"/>
      <c r="I40" s="49">
        <f>IF(F40=0,"nerozp.",G40/F40)</f>
        <v>0.8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667796</v>
      </c>
      <c r="G41" s="82">
        <v>667796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25156</v>
      </c>
      <c r="F50" s="105">
        <v>0</v>
      </c>
      <c r="G50" s="55">
        <v>5000</v>
      </c>
      <c r="H50" s="55">
        <f>E50+F50-G50</f>
        <v>20156</v>
      </c>
      <c r="I50" s="196">
        <v>20156</v>
      </c>
    </row>
    <row r="51" spans="1:9" x14ac:dyDescent="0.2">
      <c r="A51" s="56"/>
      <c r="B51" s="57"/>
      <c r="C51" s="57" t="s">
        <v>20</v>
      </c>
      <c r="D51" s="57"/>
      <c r="E51" s="112">
        <v>27816.240000000002</v>
      </c>
      <c r="F51" s="106">
        <v>269653.24</v>
      </c>
      <c r="G51" s="58">
        <v>274046</v>
      </c>
      <c r="H51" s="58">
        <f>E51+F51-G51</f>
        <v>23423.479999999981</v>
      </c>
      <c r="I51" s="59">
        <v>12394.36</v>
      </c>
    </row>
    <row r="52" spans="1:9" x14ac:dyDescent="0.2">
      <c r="A52" s="56"/>
      <c r="B52" s="57"/>
      <c r="C52" s="57" t="s">
        <v>64</v>
      </c>
      <c r="D52" s="57"/>
      <c r="E52" s="112">
        <v>1931509.28</v>
      </c>
      <c r="F52" s="106">
        <v>150913.78</v>
      </c>
      <c r="G52" s="58">
        <v>159047</v>
      </c>
      <c r="H52" s="58">
        <f>E52+F52-G52</f>
        <v>1923376.06</v>
      </c>
      <c r="I52" s="59">
        <v>659806.53</v>
      </c>
    </row>
    <row r="53" spans="1:9" x14ac:dyDescent="0.2">
      <c r="A53" s="56"/>
      <c r="B53" s="57"/>
      <c r="C53" s="177" t="s">
        <v>62</v>
      </c>
      <c r="D53" s="57"/>
      <c r="E53" s="112">
        <v>963847.46</v>
      </c>
      <c r="F53" s="106">
        <v>763644</v>
      </c>
      <c r="G53" s="58">
        <v>669796</v>
      </c>
      <c r="H53" s="58">
        <f>E53+F53-G53</f>
        <v>1057695.46</v>
      </c>
      <c r="I53" s="59">
        <v>1057695.46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2948328.98</v>
      </c>
      <c r="F54" s="107">
        <f>F50+F51+F52+F53</f>
        <v>1184211.02</v>
      </c>
      <c r="G54" s="103">
        <f>G50+G51+G52+G53</f>
        <v>1107889</v>
      </c>
      <c r="H54" s="103">
        <f>H50+H51+H52+H53</f>
        <v>3024651</v>
      </c>
      <c r="I54" s="104">
        <f>SUM(I50:I53)</f>
        <v>1750052.35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87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122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47922206</v>
      </c>
      <c r="F6" s="28"/>
      <c r="G6" s="29" t="s">
        <v>3</v>
      </c>
      <c r="H6" s="30">
        <v>1106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43600000</v>
      </c>
      <c r="F16" s="312"/>
      <c r="G16" s="4">
        <v>49712534.75</v>
      </c>
      <c r="H16" s="212">
        <v>49627431.549999997</v>
      </c>
      <c r="I16" s="212">
        <v>85103.2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43632000</v>
      </c>
      <c r="F18" s="312"/>
      <c r="G18" s="4">
        <v>49802106.969999991</v>
      </c>
      <c r="H18" s="212">
        <v>49565431.969999991</v>
      </c>
      <c r="I18" s="212">
        <v>236675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89572.219999991357</v>
      </c>
      <c r="H20" s="116">
        <f>H18-H16+H17</f>
        <v>-61999.580000005662</v>
      </c>
      <c r="I20" s="116">
        <f>I18-I16+I17</f>
        <v>151571.79999999999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89572.219999991357</v>
      </c>
      <c r="H21" s="116">
        <f>H20-H17</f>
        <v>-61999.580000005662</v>
      </c>
      <c r="I21" s="116">
        <f>I20-I17</f>
        <v>151571.79999999999</v>
      </c>
    </row>
    <row r="22" spans="1:9" s="117" customFormat="1" ht="15" x14ac:dyDescent="0.3">
      <c r="A22" s="122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22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89572.219999991357</v>
      </c>
      <c r="H25" s="71">
        <f>H21-H26</f>
        <v>-61999.580000005662</v>
      </c>
      <c r="I25" s="207">
        <f>I21-I26</f>
        <v>151571.79999999999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213">
        <v>0</v>
      </c>
      <c r="I26" s="213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89572.22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5000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5000+79572.22</f>
        <v>84572.22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30" customHeight="1" x14ac:dyDescent="0.2">
      <c r="A34" s="314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80000</v>
      </c>
      <c r="G37" s="82">
        <v>64784</v>
      </c>
      <c r="H37" s="83"/>
      <c r="I37" s="49">
        <f>IF(F37=0,"nerozp.",G37/F37)</f>
        <v>0.80979999999999996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581058</v>
      </c>
      <c r="G41" s="82">
        <v>581058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23840</v>
      </c>
      <c r="F50" s="105">
        <v>5000</v>
      </c>
      <c r="G50" s="55">
        <v>5000</v>
      </c>
      <c r="H50" s="55">
        <f>E50+F50-G50</f>
        <v>23840</v>
      </c>
      <c r="I50" s="196">
        <v>23840</v>
      </c>
    </row>
    <row r="51" spans="1:9" x14ac:dyDescent="0.2">
      <c r="A51" s="56"/>
      <c r="B51" s="57"/>
      <c r="C51" s="57" t="s">
        <v>20</v>
      </c>
      <c r="D51" s="57"/>
      <c r="E51" s="112">
        <v>208172.34</v>
      </c>
      <c r="F51" s="106">
        <v>574992.78</v>
      </c>
      <c r="G51" s="58">
        <v>499349</v>
      </c>
      <c r="H51" s="58">
        <f>E51+F51-G51</f>
        <v>283816.12</v>
      </c>
      <c r="I51" s="59">
        <v>227117.16</v>
      </c>
    </row>
    <row r="52" spans="1:9" x14ac:dyDescent="0.2">
      <c r="A52" s="56"/>
      <c r="B52" s="57"/>
      <c r="C52" s="57" t="s">
        <v>64</v>
      </c>
      <c r="D52" s="57"/>
      <c r="E52" s="112">
        <v>2422325.42</v>
      </c>
      <c r="F52" s="106">
        <v>2478100.34</v>
      </c>
      <c r="G52" s="58">
        <v>2492056.12</v>
      </c>
      <c r="H52" s="58">
        <f>E52+F52-G52</f>
        <v>2408369.6399999997</v>
      </c>
      <c r="I52" s="59">
        <v>2408369.6399999997</v>
      </c>
    </row>
    <row r="53" spans="1:9" x14ac:dyDescent="0.2">
      <c r="A53" s="56"/>
      <c r="B53" s="57"/>
      <c r="C53" s="177" t="s">
        <v>62</v>
      </c>
      <c r="D53" s="57"/>
      <c r="E53" s="112">
        <v>67152.53</v>
      </c>
      <c r="F53" s="106">
        <v>4836564</v>
      </c>
      <c r="G53" s="58">
        <v>4811382</v>
      </c>
      <c r="H53" s="58">
        <f>E53+F53-G53</f>
        <v>92334.530000000261</v>
      </c>
      <c r="I53" s="59">
        <v>92334.53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2721490.2899999996</v>
      </c>
      <c r="F54" s="107">
        <f>F50+F51+F52+F53</f>
        <v>7894657.1200000001</v>
      </c>
      <c r="G54" s="103">
        <f>G50+G51+G52+G53</f>
        <v>7807787.1200000001</v>
      </c>
      <c r="H54" s="103">
        <f>H50+H51+H52+H53</f>
        <v>2808360.29</v>
      </c>
      <c r="I54" s="104">
        <f>SUM(I50:I53)</f>
        <v>2751661.3299999996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C29:E29"/>
    <mergeCell ref="C32:F32"/>
    <mergeCell ref="B33:F33"/>
    <mergeCell ref="A34:I34"/>
    <mergeCell ref="A43:I43"/>
    <mergeCell ref="H45:I45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89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126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47922061</v>
      </c>
      <c r="F6" s="28"/>
      <c r="G6" s="29" t="s">
        <v>3</v>
      </c>
      <c r="H6" s="30">
        <v>1125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29651000</v>
      </c>
      <c r="F16" s="312"/>
      <c r="G16" s="4">
        <v>31800429.849999998</v>
      </c>
      <c r="H16" s="71">
        <v>29953746.439999998</v>
      </c>
      <c r="I16" s="71">
        <v>1846683.41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29833000</v>
      </c>
      <c r="F18" s="312"/>
      <c r="G18" s="4">
        <v>32065056.579999998</v>
      </c>
      <c r="H18" s="71">
        <v>30025778.579999998</v>
      </c>
      <c r="I18" s="71">
        <v>2039278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264626.73000000045</v>
      </c>
      <c r="H20" s="116">
        <f>H18-H16+H17</f>
        <v>72032.140000000596</v>
      </c>
      <c r="I20" s="116">
        <f>I18-I16+I17</f>
        <v>192594.59000000008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264626.73000000045</v>
      </c>
      <c r="H21" s="116">
        <f>H20-H17</f>
        <v>72032.140000000596</v>
      </c>
      <c r="I21" s="116">
        <f>I20-I17</f>
        <v>192594.59000000008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219011.73000000045</v>
      </c>
      <c r="H25" s="71">
        <f>H21-H26</f>
        <v>30417.140000000596</v>
      </c>
      <c r="I25" s="207">
        <f>I21-I26</f>
        <v>188594.59000000008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45615</v>
      </c>
      <c r="H26" s="71">
        <v>41615</v>
      </c>
      <c r="I26" s="207">
        <v>4000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219011.73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11000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29000+179011.73</f>
        <v>208011.73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45615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170768.05</v>
      </c>
      <c r="H33" s="173"/>
      <c r="I33" s="173"/>
    </row>
    <row r="34" spans="1:9" ht="45" customHeight="1" x14ac:dyDescent="0.2">
      <c r="A34" s="316" t="s">
        <v>114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476250</v>
      </c>
      <c r="G41" s="82">
        <v>476250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21600</v>
      </c>
      <c r="F50" s="105">
        <v>15000</v>
      </c>
      <c r="G50" s="55">
        <v>20000</v>
      </c>
      <c r="H50" s="55">
        <f>E50+F50-G50</f>
        <v>16600</v>
      </c>
      <c r="I50" s="196">
        <v>16600</v>
      </c>
    </row>
    <row r="51" spans="1:9" x14ac:dyDescent="0.2">
      <c r="A51" s="56"/>
      <c r="B51" s="57"/>
      <c r="C51" s="57" t="s">
        <v>20</v>
      </c>
      <c r="D51" s="57"/>
      <c r="E51" s="112">
        <v>430584.5</v>
      </c>
      <c r="F51" s="106">
        <v>312799.34000000003</v>
      </c>
      <c r="G51" s="58">
        <v>203367</v>
      </c>
      <c r="H51" s="58">
        <f>E51+F51-G51</f>
        <v>540016.84000000008</v>
      </c>
      <c r="I51" s="59">
        <v>517471.42</v>
      </c>
    </row>
    <row r="52" spans="1:9" x14ac:dyDescent="0.2">
      <c r="A52" s="56"/>
      <c r="B52" s="57"/>
      <c r="C52" s="57" t="s">
        <v>64</v>
      </c>
      <c r="D52" s="57"/>
      <c r="E52" s="112">
        <v>2236418.44</v>
      </c>
      <c r="F52" s="106">
        <v>2001346.05</v>
      </c>
      <c r="G52" s="58">
        <v>1847111.25</v>
      </c>
      <c r="H52" s="58">
        <f>E52+F52-G52</f>
        <v>2390653.2400000002</v>
      </c>
      <c r="I52" s="59">
        <v>2390653.2400000002</v>
      </c>
    </row>
    <row r="53" spans="1:9" x14ac:dyDescent="0.2">
      <c r="A53" s="56"/>
      <c r="B53" s="57"/>
      <c r="C53" s="177" t="s">
        <v>62</v>
      </c>
      <c r="D53" s="57"/>
      <c r="E53" s="112">
        <v>571490.49</v>
      </c>
      <c r="F53" s="106">
        <v>623173</v>
      </c>
      <c r="G53" s="58">
        <v>621112.71</v>
      </c>
      <c r="H53" s="58">
        <f>E53+F53-G53</f>
        <v>573550.78</v>
      </c>
      <c r="I53" s="59">
        <v>573550.78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3260093.4299999997</v>
      </c>
      <c r="F54" s="107">
        <f>F50+F51+F52+F53</f>
        <v>2952318.39</v>
      </c>
      <c r="G54" s="103">
        <f>G50+G51+G52+G53</f>
        <v>2691590.96</v>
      </c>
      <c r="H54" s="103">
        <f>H50+H51+H52+H53</f>
        <v>3520820.8600000003</v>
      </c>
      <c r="I54" s="104">
        <f>SUM(I50:I53)</f>
        <v>3498275.4400000004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34:I34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127</v>
      </c>
      <c r="F2" s="298"/>
      <c r="G2" s="298"/>
      <c r="H2" s="298"/>
      <c r="I2" s="298"/>
    </row>
    <row r="3" spans="1:9" ht="9.75" customHeight="1" x14ac:dyDescent="0.4">
      <c r="A3" s="224"/>
      <c r="B3" s="224"/>
      <c r="C3" s="224"/>
      <c r="D3" s="224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128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69650721</v>
      </c>
      <c r="F6" s="28"/>
      <c r="G6" s="29" t="s">
        <v>3</v>
      </c>
      <c r="H6" s="30">
        <v>1126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01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01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01"/>
      <c r="G13" s="78"/>
      <c r="H13" s="302" t="s">
        <v>37</v>
      </c>
      <c r="I13" s="302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20"/>
      <c r="I14" s="221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33175000</v>
      </c>
      <c r="F16" s="303"/>
      <c r="G16" s="4">
        <v>33430932.559999999</v>
      </c>
      <c r="H16" s="212">
        <v>33401119</v>
      </c>
      <c r="I16" s="212">
        <v>29813.56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33395000</v>
      </c>
      <c r="F18" s="303"/>
      <c r="G18" s="4">
        <v>33665613.480000004</v>
      </c>
      <c r="H18" s="212">
        <v>33601933.480000004</v>
      </c>
      <c r="I18" s="212">
        <v>63680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234680.92000000551</v>
      </c>
      <c r="H20" s="116">
        <f>H18-H16+H17</f>
        <v>200814.48000000417</v>
      </c>
      <c r="I20" s="116">
        <f>I18-I16+I17</f>
        <v>33866.44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234680.92000000551</v>
      </c>
      <c r="H21" s="116">
        <f>H20-H17</f>
        <v>200814.48000000417</v>
      </c>
      <c r="I21" s="116">
        <f>I20-I17</f>
        <v>33866.44</v>
      </c>
    </row>
    <row r="22" spans="1:9" s="117" customFormat="1" ht="15" x14ac:dyDescent="0.3">
      <c r="A22" s="122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22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33866.440000005532</v>
      </c>
      <c r="H25" s="71">
        <f>H21-H26</f>
        <v>4.1909515857696533E-9</v>
      </c>
      <c r="I25" s="207">
        <f>I21-I26</f>
        <v>33866.44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200814.47999999998</v>
      </c>
      <c r="H26" s="213">
        <v>200814.47999999998</v>
      </c>
      <c r="I26" s="213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33866.44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5000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10000+18866.44</f>
        <v>28866.44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200814.47999999998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468578.32</v>
      </c>
      <c r="H33" s="173"/>
      <c r="I33" s="173"/>
    </row>
    <row r="34" spans="1:9" ht="45" customHeight="1" x14ac:dyDescent="0.2">
      <c r="A34" s="316" t="s">
        <v>115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272855</v>
      </c>
      <c r="G41" s="82">
        <v>272855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07"/>
      <c r="C43" s="307"/>
      <c r="D43" s="307"/>
      <c r="E43" s="307"/>
      <c r="F43" s="307"/>
      <c r="G43" s="307"/>
      <c r="H43" s="307"/>
      <c r="I43" s="307"/>
    </row>
    <row r="44" spans="1:9" ht="20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8" t="s">
        <v>30</v>
      </c>
      <c r="I45" s="308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0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0"/>
      <c r="G48" s="96"/>
      <c r="H48" s="96"/>
      <c r="I48" s="97"/>
    </row>
    <row r="49" spans="1:10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10" ht="13.5" thickTop="1" x14ac:dyDescent="0.2">
      <c r="A50" s="53"/>
      <c r="B50" s="54"/>
      <c r="C50" s="54" t="s">
        <v>15</v>
      </c>
      <c r="D50" s="54"/>
      <c r="E50" s="111">
        <v>23500</v>
      </c>
      <c r="F50" s="105">
        <v>5000</v>
      </c>
      <c r="G50" s="55">
        <v>5000</v>
      </c>
      <c r="H50" s="55">
        <f>E50+F50-G50</f>
        <v>23500</v>
      </c>
      <c r="I50" s="196">
        <v>23500</v>
      </c>
    </row>
    <row r="51" spans="1:10" x14ac:dyDescent="0.2">
      <c r="A51" s="56"/>
      <c r="B51" s="57"/>
      <c r="C51" s="57" t="s">
        <v>20</v>
      </c>
      <c r="D51" s="57"/>
      <c r="E51" s="112">
        <v>348037.79</v>
      </c>
      <c r="F51" s="106">
        <v>387857</v>
      </c>
      <c r="G51" s="58">
        <v>318899.71999999997</v>
      </c>
      <c r="H51" s="58">
        <f>E51+F51-G51</f>
        <v>416995.07000000007</v>
      </c>
      <c r="I51" s="59">
        <v>380471.07</v>
      </c>
      <c r="J51" s="14"/>
    </row>
    <row r="52" spans="1:10" x14ac:dyDescent="0.2">
      <c r="A52" s="56"/>
      <c r="B52" s="57"/>
      <c r="C52" s="57" t="s">
        <v>64</v>
      </c>
      <c r="D52" s="57"/>
      <c r="E52" s="112">
        <v>485563.8</v>
      </c>
      <c r="F52" s="106">
        <v>381816.2</v>
      </c>
      <c r="G52" s="58">
        <v>524030.8</v>
      </c>
      <c r="H52" s="58">
        <f>E52+F52-G52</f>
        <v>343349.2</v>
      </c>
      <c r="I52" s="59">
        <v>343349.2</v>
      </c>
    </row>
    <row r="53" spans="1:10" x14ac:dyDescent="0.2">
      <c r="A53" s="56"/>
      <c r="B53" s="57"/>
      <c r="C53" s="177" t="s">
        <v>62</v>
      </c>
      <c r="D53" s="57"/>
      <c r="E53" s="112">
        <v>61635</v>
      </c>
      <c r="F53" s="106">
        <v>302851</v>
      </c>
      <c r="G53" s="58">
        <v>325011</v>
      </c>
      <c r="H53" s="58">
        <f>E53+F53-G53</f>
        <v>39475</v>
      </c>
      <c r="I53" s="59">
        <v>39475</v>
      </c>
    </row>
    <row r="54" spans="1:10" ht="18.75" thickBot="1" x14ac:dyDescent="0.4">
      <c r="A54" s="60" t="s">
        <v>11</v>
      </c>
      <c r="B54" s="102"/>
      <c r="C54" s="102"/>
      <c r="D54" s="102"/>
      <c r="E54" s="113">
        <f>E50+E51+E52+E53</f>
        <v>918736.59</v>
      </c>
      <c r="F54" s="107">
        <f>F50+F51+F52+F53</f>
        <v>1077524.2</v>
      </c>
      <c r="G54" s="103">
        <f>G50+G51+G52+G53</f>
        <v>1172941.52</v>
      </c>
      <c r="H54" s="103">
        <f>H50+H51+H52+H53</f>
        <v>823319.27</v>
      </c>
      <c r="I54" s="104">
        <f>SUM(I50:I53)</f>
        <v>786795.27</v>
      </c>
    </row>
    <row r="55" spans="1:10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10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10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10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94</v>
      </c>
      <c r="F2" s="298"/>
      <c r="G2" s="298"/>
      <c r="H2" s="298"/>
      <c r="I2" s="298"/>
    </row>
    <row r="3" spans="1:9" ht="9.75" customHeight="1" x14ac:dyDescent="0.4">
      <c r="A3" s="181"/>
      <c r="B3" s="181"/>
      <c r="C3" s="181"/>
      <c r="D3" s="181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120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566896</v>
      </c>
      <c r="F6" s="28"/>
      <c r="G6" s="29" t="s">
        <v>3</v>
      </c>
      <c r="H6" s="30">
        <v>1127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178"/>
      <c r="I14" s="179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57000000</v>
      </c>
      <c r="F16" s="312"/>
      <c r="G16" s="4">
        <v>58241802.689999998</v>
      </c>
      <c r="H16" s="71">
        <v>56826949.549999997</v>
      </c>
      <c r="I16" s="71">
        <v>1414853.14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19360</v>
      </c>
      <c r="H17" s="5">
        <v>0</v>
      </c>
      <c r="I17" s="5">
        <v>19360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57282000</v>
      </c>
      <c r="F18" s="312"/>
      <c r="G18" s="4">
        <v>58533997.390000001</v>
      </c>
      <c r="H18" s="71">
        <v>56578867.649999999</v>
      </c>
      <c r="I18" s="71">
        <v>1955129.7399999998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311554.70000000298</v>
      </c>
      <c r="H20" s="116">
        <f>H18-H16+H17</f>
        <v>-248081.89999999851</v>
      </c>
      <c r="I20" s="116">
        <f>I18-I16+I17</f>
        <v>559636.59999999986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292194.70000000298</v>
      </c>
      <c r="H21" s="116">
        <f>H20-H17</f>
        <v>-248081.89999999851</v>
      </c>
      <c r="I21" s="116">
        <f>I20-I17</f>
        <v>540276.59999999986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59070.70000000298</v>
      </c>
      <c r="H25" s="71">
        <f>H21-H26</f>
        <v>-481205.89999999851</v>
      </c>
      <c r="I25" s="207">
        <f>I21-I26</f>
        <v>540276.59999999986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233124</v>
      </c>
      <c r="H26" s="71">
        <v>233124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59070.7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20000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f>27256.56+11814.14</f>
        <v>39070.699999999997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233124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707547.4</v>
      </c>
      <c r="H33" s="173"/>
      <c r="I33" s="173"/>
    </row>
    <row r="34" spans="1:9" ht="45" customHeight="1" x14ac:dyDescent="0.2">
      <c r="A34" s="316" t="s">
        <v>116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104000</v>
      </c>
      <c r="G37" s="82">
        <v>102375</v>
      </c>
      <c r="H37" s="83"/>
      <c r="I37" s="49">
        <f>IF(F37=0,"nerozp.",G37/F37)</f>
        <v>0.984375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1573379</v>
      </c>
      <c r="G41" s="82">
        <v>1573379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65811</v>
      </c>
      <c r="F50" s="105">
        <v>23000</v>
      </c>
      <c r="G50" s="55">
        <v>21100</v>
      </c>
      <c r="H50" s="55">
        <f>E50+F50-G50</f>
        <v>67711</v>
      </c>
      <c r="I50" s="196">
        <v>67711</v>
      </c>
    </row>
    <row r="51" spans="1:9" x14ac:dyDescent="0.2">
      <c r="A51" s="56"/>
      <c r="B51" s="57"/>
      <c r="C51" s="57" t="s">
        <v>20</v>
      </c>
      <c r="D51" s="57"/>
      <c r="E51" s="112">
        <v>187809.06</v>
      </c>
      <c r="F51" s="106">
        <v>552317</v>
      </c>
      <c r="G51" s="58">
        <v>411084</v>
      </c>
      <c r="H51" s="58">
        <f>E51+F51-G51</f>
        <v>329042.06000000006</v>
      </c>
      <c r="I51" s="59">
        <v>286093.06</v>
      </c>
    </row>
    <row r="52" spans="1:9" x14ac:dyDescent="0.2">
      <c r="A52" s="56"/>
      <c r="B52" s="57"/>
      <c r="C52" s="57" t="s">
        <v>64</v>
      </c>
      <c r="D52" s="57"/>
      <c r="E52" s="112">
        <v>3727089</v>
      </c>
      <c r="F52" s="106">
        <v>2507302.12</v>
      </c>
      <c r="G52" s="58">
        <v>3693491.7199999997</v>
      </c>
      <c r="H52" s="58">
        <f>E52+F52-G52</f>
        <v>2540899.4000000004</v>
      </c>
      <c r="I52" s="59">
        <v>2540899.4</v>
      </c>
    </row>
    <row r="53" spans="1:9" x14ac:dyDescent="0.2">
      <c r="A53" s="56"/>
      <c r="B53" s="57"/>
      <c r="C53" s="177" t="s">
        <v>62</v>
      </c>
      <c r="D53" s="57"/>
      <c r="E53" s="112">
        <v>276142.82</v>
      </c>
      <c r="F53" s="106">
        <v>9497925.5600000005</v>
      </c>
      <c r="G53" s="58">
        <v>9688719.5600000005</v>
      </c>
      <c r="H53" s="58">
        <f>E53+F53-G53</f>
        <v>85348.820000000298</v>
      </c>
      <c r="I53" s="59">
        <v>85348.82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4256851.88</v>
      </c>
      <c r="F54" s="107">
        <f>F50+F51+F52+F53</f>
        <v>12580544.68</v>
      </c>
      <c r="G54" s="103">
        <f>G50+G51+G52+G53</f>
        <v>13814395.280000001</v>
      </c>
      <c r="H54" s="103">
        <f>H50+H51+H52+H53</f>
        <v>3023001.2800000007</v>
      </c>
      <c r="I54" s="104">
        <f>SUM(I50:I53)</f>
        <v>2980052.28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topLeftCell="A1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96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129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47922117</v>
      </c>
      <c r="F6" s="28"/>
      <c r="G6" s="29" t="s">
        <v>3</v>
      </c>
      <c r="H6" s="30">
        <v>1151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11425000</v>
      </c>
      <c r="F16" s="312"/>
      <c r="G16" s="4">
        <v>12918050.630000001</v>
      </c>
      <c r="H16" s="71">
        <v>12886446.040000001</v>
      </c>
      <c r="I16" s="71">
        <v>31604.59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11436000</v>
      </c>
      <c r="F18" s="312"/>
      <c r="G18" s="4">
        <v>12908064.379999999</v>
      </c>
      <c r="H18" s="71">
        <v>12866364.379999999</v>
      </c>
      <c r="I18" s="71">
        <v>41700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-9986.2500000018626</v>
      </c>
      <c r="H20" s="116">
        <f>H18-H16+H17</f>
        <v>-20081.660000002012</v>
      </c>
      <c r="I20" s="116">
        <f>I18-I16+I17</f>
        <v>10095.41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-9986.2500000018626</v>
      </c>
      <c r="H21" s="116">
        <f>H20-H17</f>
        <v>-20081.660000002012</v>
      </c>
      <c r="I21" s="116">
        <f>I20-I17</f>
        <v>10095.41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-9986.2500000018626</v>
      </c>
      <c r="H25" s="71">
        <f>H21-H26</f>
        <v>-20081.660000002012</v>
      </c>
      <c r="I25" s="207">
        <f>I21-I26</f>
        <v>10095.41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71">
        <v>0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0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v>0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30.75" customHeight="1" x14ac:dyDescent="0.2">
      <c r="A34" s="317" t="s">
        <v>123</v>
      </c>
      <c r="B34" s="317"/>
      <c r="C34" s="317"/>
      <c r="D34" s="317"/>
      <c r="E34" s="317"/>
      <c r="F34" s="317"/>
      <c r="G34" s="317"/>
      <c r="H34" s="317"/>
      <c r="I34" s="317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103160</v>
      </c>
      <c r="G41" s="82">
        <v>103160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13015</v>
      </c>
      <c r="F50" s="105">
        <v>0</v>
      </c>
      <c r="G50" s="55">
        <v>0</v>
      </c>
      <c r="H50" s="55">
        <f>E50+F50-G50</f>
        <v>13015</v>
      </c>
      <c r="I50" s="196">
        <v>13015</v>
      </c>
    </row>
    <row r="51" spans="1:9" x14ac:dyDescent="0.2">
      <c r="A51" s="56"/>
      <c r="B51" s="57"/>
      <c r="C51" s="57" t="s">
        <v>20</v>
      </c>
      <c r="D51" s="57"/>
      <c r="E51" s="112">
        <v>96717.83</v>
      </c>
      <c r="F51" s="106">
        <v>153263.06</v>
      </c>
      <c r="G51" s="58">
        <v>239414</v>
      </c>
      <c r="H51" s="58">
        <f>E51+F51-G51</f>
        <v>10566.890000000014</v>
      </c>
      <c r="I51" s="59">
        <v>2764.49</v>
      </c>
    </row>
    <row r="52" spans="1:9" x14ac:dyDescent="0.2">
      <c r="A52" s="56"/>
      <c r="B52" s="57"/>
      <c r="C52" s="57" t="s">
        <v>64</v>
      </c>
      <c r="D52" s="57"/>
      <c r="E52" s="112">
        <v>437302.93</v>
      </c>
      <c r="F52" s="106">
        <v>219983</v>
      </c>
      <c r="G52" s="58">
        <v>332752.3</v>
      </c>
      <c r="H52" s="58">
        <f>E52+F52-G52</f>
        <v>324533.62999999995</v>
      </c>
      <c r="I52" s="59">
        <v>236180.87</v>
      </c>
    </row>
    <row r="53" spans="1:9" x14ac:dyDescent="0.2">
      <c r="A53" s="56"/>
      <c r="B53" s="57"/>
      <c r="C53" s="177" t="s">
        <v>62</v>
      </c>
      <c r="D53" s="57"/>
      <c r="E53" s="112">
        <v>65459.51</v>
      </c>
      <c r="F53" s="106">
        <v>108160</v>
      </c>
      <c r="G53" s="58">
        <v>129958</v>
      </c>
      <c r="H53" s="58">
        <f>E53+F53-G53</f>
        <v>43661.510000000009</v>
      </c>
      <c r="I53" s="59">
        <v>43661.51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612495.27</v>
      </c>
      <c r="F54" s="107">
        <f>F50+F51+F52+F53</f>
        <v>481406.06</v>
      </c>
      <c r="G54" s="103">
        <f>G50+G51+G52+G53</f>
        <v>702124.3</v>
      </c>
      <c r="H54" s="103">
        <f>H50+H51+H52+H53</f>
        <v>391777.02999999997</v>
      </c>
      <c r="I54" s="104">
        <f>SUM(I50:I53)</f>
        <v>295621.87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9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34:I34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7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241)&amp;"Arial,Obyčejné"
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I58"/>
  <sheetViews>
    <sheetView showGridLines="0" zoomScaleNormal="100" workbookViewId="0">
      <selection activeCell="L21" sqref="L2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76" t="s">
        <v>0</v>
      </c>
      <c r="B1" s="23"/>
      <c r="C1" s="23"/>
      <c r="D1" s="23"/>
    </row>
    <row r="2" spans="1:9" ht="19.5" x14ac:dyDescent="0.4">
      <c r="A2" s="297" t="s">
        <v>1</v>
      </c>
      <c r="B2" s="297"/>
      <c r="C2" s="297"/>
      <c r="D2" s="297"/>
      <c r="E2" s="298" t="s">
        <v>98</v>
      </c>
      <c r="F2" s="298"/>
      <c r="G2" s="298"/>
      <c r="H2" s="298"/>
      <c r="I2" s="298"/>
    </row>
    <row r="3" spans="1:9" ht="9.75" customHeight="1" x14ac:dyDescent="0.4">
      <c r="A3" s="215"/>
      <c r="B3" s="215"/>
      <c r="C3" s="215"/>
      <c r="D3" s="215"/>
      <c r="E3" s="296" t="s">
        <v>23</v>
      </c>
      <c r="F3" s="296"/>
      <c r="G3" s="296"/>
      <c r="H3" s="296"/>
      <c r="I3" s="296"/>
    </row>
    <row r="4" spans="1:9" ht="15.75" x14ac:dyDescent="0.25">
      <c r="A4" s="26" t="s">
        <v>2</v>
      </c>
      <c r="E4" s="299" t="s">
        <v>130</v>
      </c>
      <c r="F4" s="299"/>
      <c r="G4" s="299"/>
      <c r="H4" s="299"/>
      <c r="I4" s="299"/>
    </row>
    <row r="5" spans="1:9" ht="7.5" customHeight="1" x14ac:dyDescent="0.3">
      <c r="A5" s="27"/>
      <c r="E5" s="296" t="s">
        <v>23</v>
      </c>
      <c r="F5" s="296"/>
      <c r="G5" s="296"/>
      <c r="H5" s="296"/>
      <c r="I5" s="296"/>
    </row>
    <row r="6" spans="1:9" ht="19.5" x14ac:dyDescent="0.4">
      <c r="A6" s="25" t="s">
        <v>35</v>
      </c>
      <c r="E6" s="28">
        <v>599212</v>
      </c>
      <c r="F6" s="28"/>
      <c r="G6" s="29" t="s">
        <v>3</v>
      </c>
      <c r="H6" s="30">
        <v>1161</v>
      </c>
      <c r="I6" s="31"/>
    </row>
    <row r="7" spans="1:9" ht="8.25" customHeight="1" x14ac:dyDescent="0.4">
      <c r="A7" s="25"/>
      <c r="E7" s="296" t="s">
        <v>24</v>
      </c>
      <c r="F7" s="296"/>
      <c r="G7" s="296"/>
      <c r="H7" s="296"/>
      <c r="I7" s="296"/>
    </row>
    <row r="8" spans="1:9" ht="19.5" hidden="1" customHeight="1" x14ac:dyDescent="0.4">
      <c r="A8" s="25"/>
      <c r="E8" s="31"/>
      <c r="F8" s="31"/>
      <c r="G8" s="31"/>
      <c r="H8" s="29"/>
      <c r="I8" s="31"/>
    </row>
    <row r="9" spans="1:9" ht="30.75" customHeight="1" x14ac:dyDescent="0.4">
      <c r="A9" s="25"/>
      <c r="E9" s="31"/>
      <c r="F9" s="31"/>
      <c r="G9" s="31"/>
      <c r="H9" s="29"/>
      <c r="I9" s="31"/>
    </row>
    <row r="11" spans="1:9" s="3" customFormat="1" ht="15" customHeight="1" x14ac:dyDescent="0.4">
      <c r="A11" s="32"/>
      <c r="B11" s="33"/>
      <c r="C11" s="33"/>
      <c r="D11" s="33"/>
      <c r="E11" s="301" t="s">
        <v>4</v>
      </c>
      <c r="F11" s="310"/>
      <c r="G11" s="70" t="s">
        <v>5</v>
      </c>
      <c r="H11" s="42" t="s">
        <v>6</v>
      </c>
      <c r="I11" s="42"/>
    </row>
    <row r="12" spans="1:9" s="3" customFormat="1" ht="15" customHeight="1" x14ac:dyDescent="0.4">
      <c r="A12" s="35"/>
      <c r="B12" s="35"/>
      <c r="C12" s="35"/>
      <c r="D12" s="35"/>
      <c r="E12" s="301" t="s">
        <v>7</v>
      </c>
      <c r="F12" s="310"/>
      <c r="G12" s="70" t="s">
        <v>8</v>
      </c>
      <c r="H12" s="69" t="s">
        <v>9</v>
      </c>
      <c r="I12" s="77" t="s">
        <v>10</v>
      </c>
    </row>
    <row r="13" spans="1:9" s="3" customFormat="1" ht="12.75" customHeight="1" x14ac:dyDescent="0.2">
      <c r="A13" s="35"/>
      <c r="B13" s="35"/>
      <c r="C13" s="35"/>
      <c r="D13" s="35"/>
      <c r="E13" s="301" t="s">
        <v>11</v>
      </c>
      <c r="F13" s="310"/>
      <c r="G13" s="78"/>
      <c r="H13" s="302" t="s">
        <v>37</v>
      </c>
      <c r="I13" s="311"/>
    </row>
    <row r="14" spans="1:9" s="3" customFormat="1" ht="12.75" customHeight="1" x14ac:dyDescent="0.2">
      <c r="A14" s="35"/>
      <c r="B14" s="35"/>
      <c r="C14" s="35"/>
      <c r="D14" s="35"/>
      <c r="E14" s="34"/>
      <c r="F14" s="34"/>
      <c r="G14" s="78"/>
      <c r="H14" s="216"/>
      <c r="I14" s="217"/>
    </row>
    <row r="15" spans="1:9" s="3" customFormat="1" ht="18.75" x14ac:dyDescent="0.4">
      <c r="A15" s="36" t="s">
        <v>38</v>
      </c>
      <c r="B15" s="36"/>
      <c r="C15" s="37"/>
      <c r="D15" s="38"/>
      <c r="E15" s="1"/>
      <c r="F15" s="1"/>
      <c r="G15" s="80"/>
      <c r="H15" s="35"/>
      <c r="I15" s="35"/>
    </row>
    <row r="16" spans="1:9" s="3" customFormat="1" ht="19.5" x14ac:dyDescent="0.4">
      <c r="A16" s="41" t="s">
        <v>73</v>
      </c>
      <c r="B16" s="36"/>
      <c r="C16" s="37"/>
      <c r="D16" s="38"/>
      <c r="E16" s="303">
        <v>16234000</v>
      </c>
      <c r="F16" s="312"/>
      <c r="G16" s="4">
        <v>17018964.66</v>
      </c>
      <c r="H16" s="71">
        <v>16881943.66</v>
      </c>
      <c r="I16" s="71">
        <v>137021</v>
      </c>
    </row>
    <row r="17" spans="1:9" ht="18" x14ac:dyDescent="0.35">
      <c r="A17" s="200" t="s">
        <v>6</v>
      </c>
      <c r="B17" s="2"/>
      <c r="C17" s="201" t="s">
        <v>27</v>
      </c>
      <c r="D17" s="2"/>
      <c r="E17" s="2"/>
      <c r="F17" s="2"/>
      <c r="G17" s="4">
        <v>0</v>
      </c>
      <c r="H17" s="5">
        <v>0</v>
      </c>
      <c r="I17" s="5">
        <v>0</v>
      </c>
    </row>
    <row r="18" spans="1:9" s="3" customFormat="1" ht="19.5" x14ac:dyDescent="0.4">
      <c r="A18" s="41" t="s">
        <v>74</v>
      </c>
      <c r="B18" s="2"/>
      <c r="C18" s="2"/>
      <c r="D18" s="2"/>
      <c r="E18" s="303">
        <v>16295000</v>
      </c>
      <c r="F18" s="312"/>
      <c r="G18" s="4">
        <v>17118870.659999996</v>
      </c>
      <c r="H18" s="71">
        <v>16881943.659999996</v>
      </c>
      <c r="I18" s="71">
        <v>236927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133" customFormat="1" ht="15" x14ac:dyDescent="0.3">
      <c r="A20" s="122" t="s">
        <v>75</v>
      </c>
      <c r="B20" s="122"/>
      <c r="C20" s="118"/>
      <c r="D20" s="122"/>
      <c r="E20" s="122"/>
      <c r="F20" s="122"/>
      <c r="G20" s="116">
        <f>G18-G16+G17</f>
        <v>99905.999999996275</v>
      </c>
      <c r="H20" s="116">
        <f>H18-H16+H17</f>
        <v>-3.7252902984619141E-9</v>
      </c>
      <c r="I20" s="116">
        <f>I18-I16+I17</f>
        <v>99906</v>
      </c>
    </row>
    <row r="21" spans="1:9" s="117" customFormat="1" ht="15" x14ac:dyDescent="0.3">
      <c r="A21" s="114" t="s">
        <v>25</v>
      </c>
      <c r="B21" s="114"/>
      <c r="C21" s="115"/>
      <c r="D21" s="114"/>
      <c r="E21" s="114"/>
      <c r="F21" s="114"/>
      <c r="G21" s="116">
        <f>G20-G17</f>
        <v>99905.999999996275</v>
      </c>
      <c r="H21" s="116">
        <f>H20-H17</f>
        <v>-3.7252902984619141E-9</v>
      </c>
      <c r="I21" s="116">
        <f>I20-I17</f>
        <v>99906</v>
      </c>
    </row>
    <row r="22" spans="1:9" s="117" customFormat="1" ht="15" x14ac:dyDescent="0.3">
      <c r="A22" s="114"/>
      <c r="B22" s="114"/>
      <c r="C22" s="115"/>
      <c r="D22" s="114"/>
      <c r="E22" s="114"/>
      <c r="F22" s="114"/>
      <c r="G22" s="116"/>
      <c r="H22" s="116"/>
      <c r="I22" s="116"/>
    </row>
    <row r="23" spans="1:9" s="117" customFormat="1" ht="15" x14ac:dyDescent="0.3">
      <c r="A23" s="114"/>
      <c r="B23" s="114"/>
      <c r="C23" s="115"/>
      <c r="D23" s="114"/>
      <c r="E23" s="114"/>
      <c r="F23" s="114"/>
      <c r="G23" s="116"/>
      <c r="H23" s="116"/>
      <c r="I23" s="116"/>
    </row>
    <row r="24" spans="1:9" s="117" customFormat="1" ht="18.75" x14ac:dyDescent="0.4">
      <c r="A24" s="36" t="s">
        <v>76</v>
      </c>
      <c r="B24" s="44"/>
      <c r="C24" s="37"/>
      <c r="D24" s="44"/>
      <c r="E24" s="44"/>
      <c r="F24" s="33"/>
      <c r="G24" s="33"/>
      <c r="H24" s="116"/>
      <c r="I24" s="116"/>
    </row>
    <row r="25" spans="1:9" s="117" customFormat="1" ht="18.75" customHeight="1" x14ac:dyDescent="0.3">
      <c r="A25" s="118" t="s">
        <v>44</v>
      </c>
      <c r="B25" s="118"/>
      <c r="C25" s="118"/>
      <c r="D25" s="118"/>
      <c r="E25" s="118"/>
      <c r="F25" s="118"/>
      <c r="G25" s="214">
        <f>G21-G26</f>
        <v>99905.999999996275</v>
      </c>
      <c r="H25" s="71">
        <f>H21-H26</f>
        <v>-3.7252902984619141E-9</v>
      </c>
      <c r="I25" s="207">
        <f>I21-I26</f>
        <v>99906</v>
      </c>
    </row>
    <row r="26" spans="1:9" s="117" customFormat="1" ht="15" x14ac:dyDescent="0.3">
      <c r="A26" s="118" t="s">
        <v>39</v>
      </c>
      <c r="B26" s="118"/>
      <c r="C26" s="118"/>
      <c r="D26" s="118"/>
      <c r="E26" s="118"/>
      <c r="F26" s="118"/>
      <c r="G26" s="119">
        <f>H26+I26</f>
        <v>0</v>
      </c>
      <c r="H26" s="71">
        <v>0</v>
      </c>
      <c r="I26" s="207">
        <v>0</v>
      </c>
    </row>
    <row r="27" spans="1:9" s="117" customFormat="1" x14ac:dyDescent="0.2">
      <c r="A27" s="120"/>
      <c r="B27" s="120"/>
      <c r="C27" s="120"/>
      <c r="D27" s="120"/>
      <c r="E27" s="120"/>
      <c r="F27" s="120"/>
      <c r="G27" s="120"/>
      <c r="H27" s="121"/>
      <c r="I27" s="121"/>
    </row>
    <row r="28" spans="1:9" s="117" customFormat="1" ht="16.5" x14ac:dyDescent="0.35">
      <c r="A28" s="122" t="s">
        <v>40</v>
      </c>
      <c r="B28" s="122" t="s">
        <v>41</v>
      </c>
      <c r="C28" s="122"/>
      <c r="D28" s="123"/>
      <c r="E28" s="123"/>
      <c r="F28" s="124"/>
      <c r="G28" s="116"/>
      <c r="H28" s="125"/>
      <c r="I28" s="126"/>
    </row>
    <row r="29" spans="1:9" s="117" customFormat="1" ht="16.5" customHeight="1" x14ac:dyDescent="0.3">
      <c r="A29" s="122"/>
      <c r="B29" s="122"/>
      <c r="C29" s="304" t="s">
        <v>14</v>
      </c>
      <c r="D29" s="304"/>
      <c r="E29" s="304"/>
      <c r="F29" s="124"/>
      <c r="G29" s="197">
        <f>G30+G31</f>
        <v>99906</v>
      </c>
      <c r="H29" s="125"/>
      <c r="I29" s="126"/>
    </row>
    <row r="30" spans="1:9" s="133" customFormat="1" ht="18.75" x14ac:dyDescent="0.4">
      <c r="A30" s="127"/>
      <c r="B30" s="127"/>
      <c r="C30" s="128"/>
      <c r="D30" s="129"/>
      <c r="E30" s="130" t="s">
        <v>45</v>
      </c>
      <c r="F30" s="131" t="s">
        <v>15</v>
      </c>
      <c r="G30" s="132">
        <v>5000</v>
      </c>
      <c r="H30" s="125"/>
      <c r="I30" s="126"/>
    </row>
    <row r="31" spans="1:9" s="133" customFormat="1" ht="18.75" x14ac:dyDescent="0.4">
      <c r="A31" s="127"/>
      <c r="B31" s="127"/>
      <c r="C31" s="134"/>
      <c r="D31" s="129"/>
      <c r="E31" s="135"/>
      <c r="F31" s="131" t="s">
        <v>64</v>
      </c>
      <c r="G31" s="132">
        <v>94906</v>
      </c>
      <c r="H31" s="125"/>
      <c r="I31" s="126"/>
    </row>
    <row r="32" spans="1:9" s="133" customFormat="1" ht="18.75" x14ac:dyDescent="0.4">
      <c r="A32" s="127"/>
      <c r="B32" s="136"/>
      <c r="C32" s="305" t="s">
        <v>46</v>
      </c>
      <c r="D32" s="305"/>
      <c r="E32" s="305"/>
      <c r="F32" s="305"/>
      <c r="G32" s="197">
        <f>G26</f>
        <v>0</v>
      </c>
      <c r="H32" s="125"/>
      <c r="I32" s="126"/>
    </row>
    <row r="33" spans="1:9" s="3" customFormat="1" ht="20.25" customHeight="1" x14ac:dyDescent="0.3">
      <c r="A33" s="171"/>
      <c r="B33" s="306" t="s">
        <v>79</v>
      </c>
      <c r="C33" s="306"/>
      <c r="D33" s="306"/>
      <c r="E33" s="306"/>
      <c r="F33" s="306"/>
      <c r="G33" s="172">
        <v>0</v>
      </c>
      <c r="H33" s="173"/>
      <c r="I33" s="173"/>
    </row>
    <row r="34" spans="1:9" ht="28.5" customHeight="1" x14ac:dyDescent="0.2">
      <c r="A34" s="219"/>
      <c r="B34" s="219"/>
      <c r="C34" s="219"/>
      <c r="D34" s="219"/>
      <c r="E34" s="219"/>
      <c r="F34" s="219"/>
      <c r="G34" s="219"/>
      <c r="H34" s="219"/>
      <c r="I34" s="219"/>
    </row>
    <row r="35" spans="1:9" ht="18.75" customHeight="1" x14ac:dyDescent="0.4">
      <c r="A35" s="36" t="s">
        <v>42</v>
      </c>
      <c r="B35" s="36" t="s">
        <v>21</v>
      </c>
      <c r="C35" s="36"/>
      <c r="D35" s="44"/>
      <c r="E35" s="80"/>
      <c r="F35" s="2"/>
      <c r="G35" s="45"/>
      <c r="H35" s="43"/>
      <c r="I35" s="43"/>
    </row>
    <row r="36" spans="1:9" ht="18.75" x14ac:dyDescent="0.4">
      <c r="A36" s="36"/>
      <c r="B36" s="36"/>
      <c r="C36" s="36"/>
      <c r="D36" s="44"/>
      <c r="F36" s="46" t="s">
        <v>26</v>
      </c>
      <c r="G36" s="77" t="s">
        <v>5</v>
      </c>
      <c r="H36" s="35"/>
      <c r="I36" s="47" t="s">
        <v>28</v>
      </c>
    </row>
    <row r="37" spans="1:9" ht="16.5" x14ac:dyDescent="0.35">
      <c r="A37" s="81" t="s">
        <v>22</v>
      </c>
      <c r="B37" s="48"/>
      <c r="C37" s="1"/>
      <c r="D37" s="48"/>
      <c r="E37" s="80"/>
      <c r="F37" s="82">
        <v>0</v>
      </c>
      <c r="G37" s="82">
        <v>0</v>
      </c>
      <c r="H37" s="83"/>
      <c r="I37" s="49" t="str">
        <f>IF(F37=0,"nerozp.",G37/F37)</f>
        <v>nerozp.</v>
      </c>
    </row>
    <row r="38" spans="1:9" ht="16.5" hidden="1" customHeight="1" x14ac:dyDescent="0.35">
      <c r="A38" s="81" t="s">
        <v>71</v>
      </c>
      <c r="B38" s="48"/>
      <c r="C38" s="1"/>
      <c r="D38" s="48"/>
      <c r="E38" s="80"/>
      <c r="F38" s="82">
        <v>0</v>
      </c>
      <c r="G38" s="82">
        <v>0</v>
      </c>
      <c r="H38" s="83"/>
      <c r="I38" s="49" t="e">
        <f>G38/F38</f>
        <v>#DIV/0!</v>
      </c>
    </row>
    <row r="39" spans="1:9" ht="16.5" hidden="1" customHeight="1" x14ac:dyDescent="0.35">
      <c r="A39" s="81" t="s">
        <v>72</v>
      </c>
      <c r="B39" s="48"/>
      <c r="C39" s="1"/>
      <c r="D39" s="48"/>
      <c r="E39" s="80"/>
      <c r="F39" s="82">
        <v>0</v>
      </c>
      <c r="G39" s="82">
        <v>0</v>
      </c>
      <c r="H39" s="83"/>
      <c r="I39" s="49" t="e">
        <f>G39/F39</f>
        <v>#DIV/0!</v>
      </c>
    </row>
    <row r="40" spans="1:9" ht="16.5" x14ac:dyDescent="0.35">
      <c r="A40" s="81" t="s">
        <v>63</v>
      </c>
      <c r="B40" s="48"/>
      <c r="C40" s="1"/>
      <c r="D40" s="84"/>
      <c r="E40" s="84"/>
      <c r="F40" s="82">
        <v>0</v>
      </c>
      <c r="G40" s="82">
        <v>0</v>
      </c>
      <c r="H40" s="83"/>
      <c r="I40" s="49" t="str">
        <f>IF(F40=0,"nerozp.",G40/F40)</f>
        <v>nerozp.</v>
      </c>
    </row>
    <row r="41" spans="1:9" ht="16.5" x14ac:dyDescent="0.35">
      <c r="A41" s="81" t="s">
        <v>60</v>
      </c>
      <c r="B41" s="48"/>
      <c r="C41" s="1"/>
      <c r="D41" s="80"/>
      <c r="E41" s="80"/>
      <c r="F41" s="82">
        <v>44629</v>
      </c>
      <c r="G41" s="82">
        <v>44629</v>
      </c>
      <c r="H41" s="83"/>
      <c r="I41" s="49">
        <f>IF(F41=0,"nerozp.",G41/F41)</f>
        <v>1</v>
      </c>
    </row>
    <row r="42" spans="1:9" ht="16.5" x14ac:dyDescent="0.35">
      <c r="A42" s="81" t="s">
        <v>61</v>
      </c>
      <c r="B42" s="39"/>
      <c r="C42" s="39"/>
      <c r="D42" s="35"/>
      <c r="E42" s="35"/>
      <c r="F42" s="82">
        <v>0</v>
      </c>
      <c r="G42" s="82">
        <v>0</v>
      </c>
      <c r="H42" s="83"/>
      <c r="I42" s="49" t="str">
        <f>IF(F42=0,"nerozp.",G42/F42)</f>
        <v>nerozp.</v>
      </c>
    </row>
    <row r="43" spans="1:9" x14ac:dyDescent="0.2">
      <c r="A43" s="307" t="s">
        <v>59</v>
      </c>
      <c r="B43" s="313"/>
      <c r="C43" s="313"/>
      <c r="D43" s="313"/>
      <c r="E43" s="313"/>
      <c r="F43" s="313"/>
      <c r="G43" s="313"/>
      <c r="H43" s="313"/>
      <c r="I43" s="313"/>
    </row>
    <row r="44" spans="1:9" ht="20.2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</row>
    <row r="45" spans="1:9" ht="19.5" thickBot="1" x14ac:dyDescent="0.45">
      <c r="A45" s="36" t="s">
        <v>43</v>
      </c>
      <c r="B45" s="36" t="s">
        <v>16</v>
      </c>
      <c r="C45" s="38"/>
      <c r="D45" s="80"/>
      <c r="E45" s="80"/>
      <c r="F45" s="51"/>
      <c r="G45" s="52"/>
      <c r="H45" s="302" t="s">
        <v>30</v>
      </c>
      <c r="I45" s="311"/>
    </row>
    <row r="46" spans="1:9" ht="18.75" thickTop="1" x14ac:dyDescent="0.35">
      <c r="A46" s="85"/>
      <c r="B46" s="86"/>
      <c r="C46" s="87"/>
      <c r="D46" s="86"/>
      <c r="E46" s="108" t="s">
        <v>80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91"/>
      <c r="B47" s="92"/>
      <c r="C47" s="92"/>
      <c r="D47" s="92"/>
      <c r="E47" s="109"/>
      <c r="F47" s="309"/>
      <c r="G47" s="93"/>
      <c r="H47" s="94">
        <v>43465</v>
      </c>
      <c r="I47" s="95">
        <v>43465</v>
      </c>
    </row>
    <row r="48" spans="1:9" x14ac:dyDescent="0.2">
      <c r="A48" s="91"/>
      <c r="B48" s="92"/>
      <c r="C48" s="92"/>
      <c r="D48" s="92"/>
      <c r="E48" s="109"/>
      <c r="F48" s="309"/>
      <c r="G48" s="96"/>
      <c r="H48" s="96"/>
      <c r="I48" s="97"/>
    </row>
    <row r="49" spans="1:9" ht="13.5" thickBot="1" x14ac:dyDescent="0.25">
      <c r="A49" s="98"/>
      <c r="B49" s="99"/>
      <c r="C49" s="99"/>
      <c r="D49" s="99"/>
      <c r="E49" s="110"/>
      <c r="F49" s="100"/>
      <c r="G49" s="100"/>
      <c r="H49" s="100"/>
      <c r="I49" s="101"/>
    </row>
    <row r="50" spans="1:9" ht="13.5" thickTop="1" x14ac:dyDescent="0.2">
      <c r="A50" s="53"/>
      <c r="B50" s="54"/>
      <c r="C50" s="54" t="s">
        <v>15</v>
      </c>
      <c r="D50" s="54"/>
      <c r="E50" s="111">
        <v>47000</v>
      </c>
      <c r="F50" s="105">
        <v>5000</v>
      </c>
      <c r="G50" s="55">
        <v>5000</v>
      </c>
      <c r="H50" s="55">
        <f>E50+F50-G50</f>
        <v>47000</v>
      </c>
      <c r="I50" s="196">
        <v>47000</v>
      </c>
    </row>
    <row r="51" spans="1:9" x14ac:dyDescent="0.2">
      <c r="A51" s="56"/>
      <c r="B51" s="57"/>
      <c r="C51" s="57" t="s">
        <v>20</v>
      </c>
      <c r="D51" s="57"/>
      <c r="E51" s="112">
        <v>155376.66</v>
      </c>
      <c r="F51" s="106">
        <v>219310.3</v>
      </c>
      <c r="G51" s="58">
        <v>124065.17</v>
      </c>
      <c r="H51" s="58">
        <f>E51+F51-G51</f>
        <v>250621.78999999998</v>
      </c>
      <c r="I51" s="59">
        <v>232069.71</v>
      </c>
    </row>
    <row r="52" spans="1:9" x14ac:dyDescent="0.2">
      <c r="A52" s="56"/>
      <c r="B52" s="57"/>
      <c r="C52" s="57" t="s">
        <v>64</v>
      </c>
      <c r="D52" s="57"/>
      <c r="E52" s="112">
        <v>661692.3600000001</v>
      </c>
      <c r="F52" s="106">
        <v>284795.02</v>
      </c>
      <c r="G52" s="58">
        <v>564065.93000000005</v>
      </c>
      <c r="H52" s="58">
        <f>E52+F52-G52</f>
        <v>382421.45000000007</v>
      </c>
      <c r="I52" s="59">
        <v>382421.44999999995</v>
      </c>
    </row>
    <row r="53" spans="1:9" x14ac:dyDescent="0.2">
      <c r="A53" s="56"/>
      <c r="B53" s="57"/>
      <c r="C53" s="177" t="s">
        <v>62</v>
      </c>
      <c r="D53" s="57"/>
      <c r="E53" s="112">
        <v>50.52</v>
      </c>
      <c r="F53" s="106">
        <v>226335</v>
      </c>
      <c r="G53" s="58">
        <v>221335</v>
      </c>
      <c r="H53" s="58">
        <f>E53+F53-G53</f>
        <v>5050.5199999999895</v>
      </c>
      <c r="I53" s="59">
        <v>5050.5200000000004</v>
      </c>
    </row>
    <row r="54" spans="1:9" ht="18.75" thickBot="1" x14ac:dyDescent="0.4">
      <c r="A54" s="60" t="s">
        <v>11</v>
      </c>
      <c r="B54" s="102"/>
      <c r="C54" s="102"/>
      <c r="D54" s="102"/>
      <c r="E54" s="113">
        <f>E50+E51+E52+E53</f>
        <v>864119.54000000015</v>
      </c>
      <c r="F54" s="107">
        <f>F50+F51+F52+F53</f>
        <v>735440.32000000007</v>
      </c>
      <c r="G54" s="103">
        <f>G50+G51+G52+G53</f>
        <v>914466.10000000009</v>
      </c>
      <c r="H54" s="103">
        <f>H50+H51+H52+H53</f>
        <v>685093.76</v>
      </c>
      <c r="I54" s="104">
        <f>SUM(I50:I53)</f>
        <v>666541.67999999993</v>
      </c>
    </row>
    <row r="55" spans="1:9" ht="18.75" thickTop="1" x14ac:dyDescent="0.35">
      <c r="A55" s="61"/>
      <c r="B55" s="50"/>
      <c r="C55" s="50"/>
      <c r="D55" s="40"/>
      <c r="E55" s="40"/>
      <c r="F55" s="51"/>
      <c r="G55" s="52"/>
      <c r="H55" s="62"/>
      <c r="I55" s="62"/>
    </row>
    <row r="56" spans="1:9" ht="18" x14ac:dyDescent="0.35">
      <c r="A56" s="61"/>
      <c r="B56" s="50"/>
      <c r="C56" s="50"/>
      <c r="D56" s="40"/>
      <c r="E56" s="40"/>
      <c r="F56" s="51"/>
      <c r="G56" s="63"/>
      <c r="H56" s="64"/>
      <c r="I56" s="64"/>
    </row>
    <row r="57" spans="1:9" ht="1.5" customHeight="1" x14ac:dyDescent="0.35">
      <c r="A57" s="65"/>
      <c r="B57" s="66"/>
      <c r="C57" s="66"/>
      <c r="D57" s="67"/>
      <c r="E57" s="67"/>
      <c r="F57" s="64"/>
      <c r="G57" s="64"/>
      <c r="H57" s="64"/>
      <c r="I57" s="64"/>
    </row>
    <row r="58" spans="1:9" x14ac:dyDescent="0.2">
      <c r="A58" s="68"/>
      <c r="B58" s="68"/>
      <c r="C58" s="68"/>
      <c r="D58" s="68"/>
      <c r="E58" s="68"/>
      <c r="F58" s="68"/>
      <c r="G58" s="68"/>
      <c r="H58" s="68"/>
      <c r="I58" s="68"/>
    </row>
  </sheetData>
  <mergeCells count="18"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8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13</vt:i4>
      </vt:variant>
    </vt:vector>
  </HeadingPairs>
  <TitlesOfParts>
    <vt:vector size="25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2019-06-06T11:20:35Z</cp:lastPrinted>
  <dcterms:created xsi:type="dcterms:W3CDTF">2008-01-24T08:46:29Z</dcterms:created>
  <dcterms:modified xsi:type="dcterms:W3CDTF">2019-06-06T11:20:42Z</dcterms:modified>
</cp:coreProperties>
</file>