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360" yWindow="345" windowWidth="8460" windowHeight="8280"/>
  </bookViews>
  <sheets>
    <sheet name="1. Bilance příjmů a výdajů" sheetId="2" r:id="rId1"/>
  </sheets>
  <definedNames>
    <definedName name="_xlnm.Print_Area" localSheetId="0">'1. Bilance příjmů a výdajů'!$A$1:$E$57</definedName>
  </definedNames>
  <calcPr calcId="162913"/>
</workbook>
</file>

<file path=xl/calcChain.xml><?xml version="1.0" encoding="utf-8"?>
<calcChain xmlns="http://schemas.openxmlformats.org/spreadsheetml/2006/main">
  <c r="D57" i="2" l="1"/>
  <c r="D4" i="2" l="1"/>
  <c r="D33" i="2"/>
  <c r="F54" i="2" l="1"/>
  <c r="D53" i="2" l="1"/>
  <c r="D32" i="2" l="1"/>
  <c r="C32" i="2"/>
  <c r="B32" i="2"/>
  <c r="D29" i="2"/>
  <c r="C29" i="2"/>
  <c r="B29" i="2"/>
  <c r="B33" i="2" l="1"/>
  <c r="C33" i="2"/>
  <c r="E19" i="2"/>
  <c r="E9" i="2"/>
  <c r="E8" i="2"/>
  <c r="E7" i="2"/>
  <c r="C11" i="2"/>
  <c r="C20" i="2" l="1"/>
  <c r="D35" i="2" l="1"/>
  <c r="E29" i="2"/>
  <c r="E10" i="2" l="1"/>
  <c r="E21" i="2" l="1"/>
  <c r="B20" i="2" l="1"/>
  <c r="D20" i="2"/>
  <c r="D22" i="2" s="1"/>
  <c r="E18" i="2"/>
  <c r="C22" i="2" l="1"/>
  <c r="B22" i="2"/>
  <c r="E20" i="2"/>
  <c r="E22" i="2" l="1"/>
  <c r="B11" i="2" l="1"/>
  <c r="B13" i="2" s="1"/>
  <c r="D11" i="2" l="1"/>
  <c r="D13" i="2" s="1"/>
  <c r="D38" i="2" s="1"/>
  <c r="E11" i="2" l="1"/>
  <c r="E32" i="2"/>
  <c r="E28" i="2" l="1"/>
  <c r="E33" i="2" l="1"/>
  <c r="C13" i="2" l="1"/>
  <c r="E12" i="2" l="1"/>
  <c r="E13" i="2" l="1"/>
</calcChain>
</file>

<file path=xl/sharedStrings.xml><?xml version="1.0" encoding="utf-8"?>
<sst xmlns="http://schemas.openxmlformats.org/spreadsheetml/2006/main" count="68" uniqueCount="55">
  <si>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</si>
  <si>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</si>
  <si>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</si>
  <si>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</si>
  <si>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</si>
  <si>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</si>
  <si>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</si>
  <si>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</si>
  <si>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</si>
  <si>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</si>
  <si>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</si>
  <si>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</si>
  <si>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</si>
  <si>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</si>
  <si>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</si>
  <si>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</si>
  <si>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</si>
  <si>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</si>
  <si>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</si>
  <si>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</si>
  <si>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</si>
  <si>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</si>
  <si>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</si>
  <si>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</si>
  <si>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Krátkodobé přijaté půjčené prostředky</t>
  </si>
  <si>
    <t>• Kurzové rozdíly na devizových účtech</t>
  </si>
  <si>
    <t xml:space="preserve">• Operace z peněžních účtů 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</si>
  <si>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</si>
  <si>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</si>
  <si>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</si>
  <si>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transfery</t>
    </r>
  </si>
  <si>
    <t>Počáteční zůstatek k 1.1.2017</t>
  </si>
  <si>
    <t>zapojeno do rozpočtu roku 2017</t>
  </si>
  <si>
    <t>Zůstatek na bankovních účtech Olomouckého kraje k 31.12.2018</t>
  </si>
  <si>
    <t xml:space="preserve">• Aktivní krátkodobé operace řízení likvidity - příjmy </t>
  </si>
  <si>
    <t>a) zapojení zůstatku na bankovních účtech  ve schváleném rozpočtu Olomouckého kraje na rok 2019, schváleném Zastupitelstvem Olomouckého kraje dne 17.12.2018</t>
  </si>
  <si>
    <t>Zůstatek bankovních účtů k 31.12.2018</t>
  </si>
  <si>
    <t>1. Bilance příjmů, výdajů a financování Olomouckého kraje k 31.12.2018</t>
  </si>
  <si>
    <t>b) zapojení zůstatku na bankovních účtech (zapojeno usnesením Zastupitelstva Olomouckého kraje ze dne 29.4.2019)</t>
  </si>
  <si>
    <t>e) zůstatek na účtu pro Evropské programy (ORJ - 52) - zapojeno usnesením Rady Olomouckého kraje 21.1.2019</t>
  </si>
  <si>
    <t>f) zůstatek na účtu pro Evropské programy (ORJ - 59) - zapojeno usnesením Rady Olomouckého kraje 18.3.2019</t>
  </si>
  <si>
    <t>g) zůstatek na účtu pro Evropské programy (ORJ - 60) - zapojeno usnesením Rady Olomouckého kraje ze dne 21.1.2019</t>
  </si>
  <si>
    <t xml:space="preserve">h) zůstatek na účtu pro Evropské programy (ORJ - 64) - zapojeno usnesením Rady Olomouckého kraje ze dne 21.1.2019 a usnesením Rady Olomouckého kraje ze dne 18.2.2019  </t>
  </si>
  <si>
    <t>i) zůstatek na účtu pro Evropské programy (ORJ - 74) - zapojeno usnesením Rady Olomouckého kraje ze dne 21.1.2019</t>
  </si>
  <si>
    <t>j) zůstatek na účtu pro Evropské programy (ORJ - 76) - zapojeno usnesením Rady Olomouckého kraje ze dne 21.1.2019</t>
  </si>
  <si>
    <t>k) zůstatek na účtu pro Evropské programy (ORJ - 77) - zapojeno usnesením Rady Olomouckého kraje ze dne 21.1.2019</t>
  </si>
  <si>
    <t>l) zůstatek na účtu pro Evropské programy (ORJ - 78) - zapojeno usnesením Rady Olomouckého kraje ze dne 21.1.2019</t>
  </si>
  <si>
    <t>m) výnosy z poplatků za znečišťování ovzduší  (UZ 170)</t>
  </si>
  <si>
    <t>n) zůstatek úvěru u PPF Banky - zapojeno usnesením Rady Olomouckého kraje ze dne 18.2.2019</t>
  </si>
  <si>
    <t>p) zůstatek revolvingového úvěru, bude použito na čerpání dalších akcí  -zapojeno usnesením Rady Olomouckého kraje ze dne 15.4.2019</t>
  </si>
  <si>
    <t>c) zůstatek na fondu sociálních potřeb (zapojuje se samostatně - Příloha č. 5)</t>
  </si>
  <si>
    <t>d) zůstatek na fondu na podporu výstavby a obnovy vodohospodářské infrastruktury na území Olomouckého kraje  (zapojeno usnesením Zastupitelstva Olomouckého kraje ze dne 25.2.2019
Příloha č. 6)</t>
  </si>
  <si>
    <t>o) finanční vypořádání se státním rozpočtem - Příloha č. 8 - zapojeno usnesením Rady Olomouckého kraje ze dne 4.2.2019 a 18.2.2019</t>
  </si>
  <si>
    <t>q) mylné platby</t>
  </si>
  <si>
    <t>r) SMN - nájemné  (Příloha č.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</si>
</sst>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Kč&quot;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.5"/>
      <name val="Arial CE"/>
      <charset val="238"/>
    </font>
    <font>
      <b/>
      <sz val="13.5"/>
      <name val="Arial CE"/>
      <charset val="238"/>
    </font>
    <font>
      <sz val="13.5"/>
      <name val="Arial CE"/>
      <family val="2"/>
      <charset val="238"/>
    </font>
    <font>
      <sz val="13"/>
      <name val="Arial"/>
      <family val="2"/>
      <charset val="238"/>
    </font>
    <font>
      <b/>
      <sz val="11"/>
      <name val="Arial CE"/>
      <charset val="238"/>
    </font>
    <font>
      <b/>
      <sz val="13.5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0"/>
      <name val="Arial CE"/>
      <charset val="238"/>
    </font>
    <font>
      <sz val="10"/>
      <color theme="0"/>
      <name val="Arial CE"/>
      <charset val="238"/>
    </font>
    <font>
      <b/>
      <sz val="12"/>
      <color theme="0"/>
      <name val="Arial"/>
      <family val="2"/>
      <charset val="238"/>
    </font>
    <font>
      <b/>
      <sz val="13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" fontId="2" fillId="0" borderId="0"/>
  </cellStyleXfs>
  <cellXfs count="131">
    <xf numFmtId="0" fontId="0" fillId="0" borderId="0" xfId="0"/>
    <xf numFmtId="3" fontId="3" fillId="0" borderId="0" xfId="1" applyFont="1"/>
    <xf numFmtId="0" fontId="7" fillId="0" borderId="0" xfId="0" applyFont="1"/>
    <xf numFmtId="0" fontId="1" fillId="0" borderId="0" xfId="0" applyFont="1" applyFill="1"/>
    <xf numFmtId="3" fontId="8" fillId="0" borderId="0" xfId="1" applyFont="1"/>
    <xf numFmtId="3" fontId="5" fillId="0" borderId="0" xfId="1" applyFont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10" fillId="0" borderId="2" xfId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5" fillId="0" borderId="0" xfId="1" applyFont="1" applyFill="1" applyAlignment="1">
      <alignment horizontal="right"/>
    </xf>
    <xf numFmtId="3" fontId="10" fillId="0" borderId="3" xfId="1" applyFont="1" applyFill="1" applyBorder="1"/>
    <xf numFmtId="3" fontId="10" fillId="0" borderId="4" xfId="1" applyFont="1" applyFill="1" applyBorder="1" applyAlignment="1">
      <alignment horizontal="center" vertical="center"/>
    </xf>
    <xf numFmtId="0" fontId="9" fillId="0" borderId="0" xfId="0" applyFont="1" applyFill="1"/>
    <xf numFmtId="3" fontId="8" fillId="0" borderId="0" xfId="1" applyFont="1" applyFill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" fillId="0" borderId="0" xfId="0" applyFont="1"/>
    <xf numFmtId="4" fontId="10" fillId="0" borderId="0" xfId="1" applyNumberFormat="1" applyFont="1" applyFill="1" applyBorder="1"/>
    <xf numFmtId="3" fontId="10" fillId="0" borderId="0" xfId="1" applyFont="1" applyFill="1" applyBorder="1"/>
    <xf numFmtId="4" fontId="1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1" fillId="0" borderId="0" xfId="0" applyNumberFormat="1" applyFont="1" applyFill="1" applyBorder="1"/>
    <xf numFmtId="0" fontId="1" fillId="0" borderId="0" xfId="0" applyFont="1" applyFill="1" applyBorder="1"/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0" xfId="0" applyFont="1" applyFill="1"/>
    <xf numFmtId="0" fontId="11" fillId="2" borderId="7" xfId="0" applyFont="1" applyFill="1" applyBorder="1" applyAlignment="1">
      <alignment wrapText="1"/>
    </xf>
    <xf numFmtId="164" fontId="11" fillId="2" borderId="1" xfId="0" applyNumberFormat="1" applyFont="1" applyFill="1" applyBorder="1"/>
    <xf numFmtId="4" fontId="11" fillId="2" borderId="0" xfId="0" applyNumberFormat="1" applyFont="1" applyFill="1" applyBorder="1"/>
    <xf numFmtId="0" fontId="12" fillId="2" borderId="0" xfId="0" applyFont="1" applyFill="1" applyBorder="1"/>
    <xf numFmtId="0" fontId="11" fillId="2" borderId="0" xfId="0" applyFont="1" applyFill="1"/>
    <xf numFmtId="0" fontId="12" fillId="2" borderId="0" xfId="0" applyFont="1" applyFill="1"/>
    <xf numFmtId="0" fontId="11" fillId="0" borderId="7" xfId="0" applyFont="1" applyFill="1" applyBorder="1" applyAlignment="1">
      <alignment wrapText="1"/>
    </xf>
    <xf numFmtId="164" fontId="11" fillId="0" borderId="1" xfId="0" applyNumberFormat="1" applyFont="1" applyFill="1" applyBorder="1"/>
    <xf numFmtId="4" fontId="11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7" xfId="0" applyFont="1" applyFill="1" applyBorder="1"/>
    <xf numFmtId="0" fontId="12" fillId="0" borderId="20" xfId="0" applyFont="1" applyFill="1" applyBorder="1" applyAlignment="1"/>
    <xf numFmtId="0" fontId="13" fillId="0" borderId="0" xfId="0" applyFont="1"/>
    <xf numFmtId="0" fontId="14" fillId="0" borderId="0" xfId="0" applyFont="1"/>
    <xf numFmtId="4" fontId="7" fillId="0" borderId="0" xfId="0" applyNumberFormat="1" applyFont="1"/>
    <xf numFmtId="4" fontId="15" fillId="0" borderId="0" xfId="0" applyNumberFormat="1" applyFont="1" applyFill="1" applyBorder="1"/>
    <xf numFmtId="0" fontId="14" fillId="0" borderId="0" xfId="0" applyFont="1" applyFill="1" applyBorder="1"/>
    <xf numFmtId="3" fontId="11" fillId="0" borderId="7" xfId="1" applyFont="1" applyFill="1" applyBorder="1"/>
    <xf numFmtId="3" fontId="11" fillId="0" borderId="11" xfId="1" applyFont="1" applyFill="1" applyBorder="1"/>
    <xf numFmtId="3" fontId="18" fillId="0" borderId="11" xfId="1" applyFont="1" applyFill="1" applyBorder="1"/>
    <xf numFmtId="1" fontId="19" fillId="0" borderId="13" xfId="1" applyNumberFormat="1" applyFont="1" applyFill="1" applyBorder="1" applyAlignment="1">
      <alignment horizontal="left"/>
    </xf>
    <xf numFmtId="1" fontId="18" fillId="0" borderId="14" xfId="1" applyNumberFormat="1" applyFont="1" applyFill="1" applyBorder="1" applyAlignment="1">
      <alignment horizontal="left" wrapText="1"/>
    </xf>
    <xf numFmtId="0" fontId="12" fillId="0" borderId="5" xfId="0" applyFont="1" applyFill="1" applyBorder="1" applyAlignment="1"/>
    <xf numFmtId="1" fontId="19" fillId="0" borderId="13" xfId="0" applyNumberFormat="1" applyFont="1" applyFill="1" applyBorder="1" applyAlignment="1">
      <alignment horizontal="left"/>
    </xf>
    <xf numFmtId="1" fontId="18" fillId="0" borderId="14" xfId="0" applyNumberFormat="1" applyFont="1" applyFill="1" applyBorder="1" applyAlignment="1">
      <alignment horizontal="left" wrapText="1"/>
    </xf>
    <xf numFmtId="164" fontId="12" fillId="0" borderId="6" xfId="0" applyNumberFormat="1" applyFont="1" applyFill="1" applyBorder="1"/>
    <xf numFmtId="164" fontId="11" fillId="0" borderId="1" xfId="0" applyNumberFormat="1" applyFont="1" applyFill="1" applyBorder="1" applyAlignment="1">
      <alignment shrinkToFit="1"/>
    </xf>
    <xf numFmtId="164" fontId="12" fillId="0" borderId="16" xfId="0" applyNumberFormat="1" applyFont="1" applyFill="1" applyBorder="1"/>
    <xf numFmtId="164" fontId="9" fillId="0" borderId="1" xfId="0" applyNumberFormat="1" applyFont="1" applyFill="1" applyBorder="1" applyAlignment="1">
      <alignment shrinkToFit="1"/>
    </xf>
    <xf numFmtId="164" fontId="12" fillId="0" borderId="17" xfId="0" applyNumberFormat="1" applyFont="1" applyFill="1" applyBorder="1"/>
    <xf numFmtId="4" fontId="1" fillId="2" borderId="0" xfId="0" applyNumberFormat="1" applyFont="1" applyFill="1"/>
    <xf numFmtId="0" fontId="16" fillId="2" borderId="18" xfId="0" applyFont="1" applyFill="1" applyBorder="1"/>
    <xf numFmtId="4" fontId="17" fillId="0" borderId="0" xfId="1" applyNumberFormat="1" applyFont="1" applyFill="1" applyBorder="1"/>
    <xf numFmtId="3" fontId="17" fillId="0" borderId="0" xfId="1" applyFont="1" applyFill="1" applyBorder="1"/>
    <xf numFmtId="4" fontId="18" fillId="0" borderId="0" xfId="1" applyNumberFormat="1" applyFont="1" applyFill="1" applyBorder="1"/>
    <xf numFmtId="3" fontId="18" fillId="0" borderId="0" xfId="1" applyFont="1" applyFill="1" applyBorder="1"/>
    <xf numFmtId="4" fontId="19" fillId="0" borderId="0" xfId="1" applyNumberFormat="1" applyFont="1" applyFill="1" applyBorder="1"/>
    <xf numFmtId="3" fontId="19" fillId="0" borderId="0" xfId="1" applyFont="1" applyFill="1" applyBorder="1"/>
    <xf numFmtId="4" fontId="21" fillId="0" borderId="0" xfId="1" applyNumberFormat="1" applyFont="1" applyFill="1" applyBorder="1"/>
    <xf numFmtId="4" fontId="22" fillId="0" borderId="0" xfId="0" applyNumberFormat="1" applyFont="1" applyFill="1" applyBorder="1"/>
    <xf numFmtId="4" fontId="1" fillId="0" borderId="0" xfId="0" applyNumberFormat="1" applyFont="1" applyFill="1"/>
    <xf numFmtId="4" fontId="12" fillId="0" borderId="0" xfId="0" applyNumberFormat="1" applyFont="1" applyFill="1" applyBorder="1"/>
    <xf numFmtId="3" fontId="11" fillId="0" borderId="0" xfId="0" applyNumberFormat="1" applyFont="1" applyFill="1"/>
    <xf numFmtId="3" fontId="12" fillId="0" borderId="0" xfId="0" applyNumberFormat="1" applyFont="1" applyFill="1"/>
    <xf numFmtId="0" fontId="19" fillId="0" borderId="0" xfId="0" applyFont="1" applyFill="1" applyBorder="1"/>
    <xf numFmtId="0" fontId="19" fillId="0" borderId="0" xfId="0" applyFont="1" applyFill="1"/>
    <xf numFmtId="4" fontId="23" fillId="0" borderId="0" xfId="0" applyNumberFormat="1" applyFont="1" applyFill="1" applyBorder="1"/>
    <xf numFmtId="0" fontId="22" fillId="0" borderId="0" xfId="0" applyFont="1" applyFill="1" applyBorder="1"/>
    <xf numFmtId="0" fontId="22" fillId="0" borderId="0" xfId="0" applyFont="1" applyFill="1"/>
    <xf numFmtId="0" fontId="4" fillId="0" borderId="0" xfId="0" applyFont="1" applyFill="1"/>
    <xf numFmtId="4" fontId="14" fillId="0" borderId="0" xfId="0" applyNumberFormat="1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4" fillId="0" borderId="21" xfId="0" applyFont="1" applyFill="1" applyBorder="1"/>
    <xf numFmtId="4" fontId="14" fillId="0" borderId="0" xfId="0" applyNumberFormat="1" applyFont="1" applyFill="1"/>
    <xf numFmtId="4" fontId="14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4" fontId="17" fillId="2" borderId="10" xfId="1" applyNumberFormat="1" applyFont="1" applyFill="1" applyBorder="1"/>
    <xf numFmtId="4" fontId="17" fillId="2" borderId="8" xfId="1" applyNumberFormat="1" applyFont="1" applyFill="1" applyBorder="1"/>
    <xf numFmtId="4" fontId="17" fillId="2" borderId="12" xfId="1" applyNumberFormat="1" applyFont="1" applyFill="1" applyBorder="1"/>
    <xf numFmtId="4" fontId="18" fillId="2" borderId="12" xfId="1" applyNumberFormat="1" applyFont="1" applyFill="1" applyBorder="1"/>
    <xf numFmtId="4" fontId="18" fillId="2" borderId="15" xfId="1" applyNumberFormat="1" applyFont="1" applyFill="1" applyBorder="1"/>
    <xf numFmtId="4" fontId="11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/>
    <xf numFmtId="4" fontId="12" fillId="2" borderId="9" xfId="0" applyNumberFormat="1" applyFont="1" applyFill="1" applyBorder="1" applyAlignment="1"/>
    <xf numFmtId="4" fontId="17" fillId="2" borderId="8" xfId="0" applyNumberFormat="1" applyFont="1" applyFill="1" applyBorder="1"/>
    <xf numFmtId="4" fontId="18" fillId="2" borderId="15" xfId="0" applyNumberFormat="1" applyFont="1" applyFill="1" applyBorder="1"/>
    <xf numFmtId="4" fontId="12" fillId="2" borderId="15" xfId="0" applyNumberFormat="1" applyFont="1" applyFill="1" applyBorder="1" applyAlignment="1"/>
    <xf numFmtId="3" fontId="24" fillId="2" borderId="0" xfId="1" applyFont="1" applyFill="1"/>
    <xf numFmtId="4" fontId="24" fillId="2" borderId="0" xfId="1" applyNumberFormat="1" applyFont="1" applyFill="1"/>
    <xf numFmtId="4" fontId="25" fillId="3" borderId="0" xfId="1" applyNumberFormat="1" applyFont="1" applyFill="1" applyBorder="1" applyAlignment="1">
      <alignment horizontal="right"/>
    </xf>
    <xf numFmtId="4" fontId="25" fillId="0" borderId="0" xfId="1" applyNumberFormat="1" applyFont="1" applyFill="1" applyBorder="1"/>
    <xf numFmtId="3" fontId="25" fillId="0" borderId="0" xfId="1" applyFont="1" applyFill="1" applyBorder="1"/>
    <xf numFmtId="0" fontId="26" fillId="0" borderId="0" xfId="0" applyFont="1"/>
    <xf numFmtId="4" fontId="26" fillId="2" borderId="0" xfId="0" applyNumberFormat="1" applyFont="1" applyFill="1"/>
    <xf numFmtId="0" fontId="26" fillId="2" borderId="0" xfId="0" applyFont="1" applyFill="1"/>
    <xf numFmtId="0" fontId="27" fillId="0" borderId="18" xfId="0" applyFont="1" applyFill="1" applyBorder="1"/>
    <xf numFmtId="4" fontId="28" fillId="2" borderId="0" xfId="0" applyNumberFormat="1" applyFont="1" applyFill="1" applyBorder="1"/>
    <xf numFmtId="0" fontId="27" fillId="0" borderId="0" xfId="0" applyFont="1" applyFill="1" applyBorder="1"/>
    <xf numFmtId="4" fontId="27" fillId="0" borderId="0" xfId="0" applyNumberFormat="1" applyFont="1" applyFill="1" applyBorder="1"/>
    <xf numFmtId="0" fontId="27" fillId="0" borderId="0" xfId="0" applyFont="1" applyFill="1"/>
    <xf numFmtId="0" fontId="16" fillId="0" borderId="18" xfId="0" applyFont="1" applyFill="1" applyBorder="1"/>
    <xf numFmtId="4" fontId="16" fillId="2" borderId="18" xfId="0" applyNumberFormat="1" applyFont="1" applyFill="1" applyBorder="1"/>
    <xf numFmtId="4" fontId="14" fillId="2" borderId="0" xfId="0" applyNumberFormat="1" applyFont="1" applyFill="1" applyAlignment="1">
      <alignment horizontal="right"/>
    </xf>
    <xf numFmtId="0" fontId="14" fillId="2" borderId="0" xfId="0" applyFont="1" applyFill="1"/>
    <xf numFmtId="4" fontId="4" fillId="2" borderId="0" xfId="0" applyNumberFormat="1" applyFont="1" applyFill="1"/>
    <xf numFmtId="0" fontId="11" fillId="2" borderId="1" xfId="0" applyFont="1" applyFill="1" applyBorder="1"/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/>
    <xf numFmtId="165" fontId="14" fillId="2" borderId="0" xfId="0" applyNumberFormat="1" applyFont="1" applyFill="1" applyAlignment="1"/>
    <xf numFmtId="165" fontId="1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5" fontId="16" fillId="2" borderId="18" xfId="0" applyNumberFormat="1" applyFont="1" applyFill="1" applyBorder="1" applyAlignment="1"/>
    <xf numFmtId="165" fontId="20" fillId="2" borderId="18" xfId="0" applyNumberFormat="1" applyFont="1" applyFill="1" applyBorder="1" applyAlignment="1"/>
    <xf numFmtId="165" fontId="4" fillId="2" borderId="19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view="pageBreakPreview" zoomScaleNormal="100" zoomScaleSheetLayoutView="100" workbookViewId="0">
      <selection activeCell="A57" sqref="A57"/>
    </sheetView>
  </sheetViews>
  <sheetFormatPr defaultRowHeight="12.75" x14ac:dyDescent="0.2"/>
  <cols>
    <col min="1" max="1" width="42.42578125" style="19" customWidth="1"/>
    <col min="2" max="2" width="28.140625" style="19" customWidth="1"/>
    <col min="3" max="3" width="27.42578125" style="19" customWidth="1"/>
    <col min="4" max="4" width="22.5703125" style="19" customWidth="1"/>
    <col min="5" max="5" width="8.7109375" style="19" customWidth="1"/>
    <col min="6" max="6" width="23.140625" style="88" bestFit="1" customWidth="1"/>
    <col min="7" max="7" width="24.85546875" style="19" customWidth="1"/>
    <col min="8" max="8" width="24" style="19" customWidth="1"/>
    <col min="9" max="9" width="20.140625" style="19" customWidth="1"/>
    <col min="10" max="10" width="14.42578125" style="19" customWidth="1"/>
    <col min="11" max="16384" width="9.140625" style="19"/>
  </cols>
  <sheetData>
    <row r="1" spans="1:8" ht="20.25" x14ac:dyDescent="0.3">
      <c r="A1" s="1" t="s">
        <v>37</v>
      </c>
      <c r="B1" s="15"/>
      <c r="C1" s="15"/>
      <c r="D1" s="15"/>
      <c r="E1" s="15"/>
      <c r="F1" s="17"/>
      <c r="G1" s="18"/>
    </row>
    <row r="2" spans="1:8" x14ac:dyDescent="0.2">
      <c r="A2" s="15"/>
      <c r="B2" s="15"/>
      <c r="C2" s="15"/>
      <c r="D2" s="15"/>
      <c r="E2" s="15"/>
      <c r="F2" s="17"/>
      <c r="G2" s="18"/>
    </row>
    <row r="3" spans="1:8" s="106" customFormat="1" ht="15.75" x14ac:dyDescent="0.25">
      <c r="A3" s="101" t="s">
        <v>31</v>
      </c>
      <c r="B3" s="101"/>
      <c r="C3" s="101"/>
      <c r="D3" s="102">
        <v>1318319674.0899999</v>
      </c>
      <c r="E3" s="101" t="s">
        <v>13</v>
      </c>
      <c r="F3" s="103"/>
      <c r="G3" s="104"/>
      <c r="H3" s="105"/>
    </row>
    <row r="4" spans="1:8" s="108" customFormat="1" ht="15.75" x14ac:dyDescent="0.25">
      <c r="A4" s="101" t="s">
        <v>32</v>
      </c>
      <c r="B4" s="101"/>
      <c r="C4" s="101"/>
      <c r="D4" s="102">
        <f>SUM(D27)</f>
        <v>-12126401.550000001</v>
      </c>
      <c r="E4" s="101" t="s">
        <v>13</v>
      </c>
      <c r="F4" s="107"/>
    </row>
    <row r="5" spans="1:8" ht="18.75" thickBot="1" x14ac:dyDescent="0.3">
      <c r="A5" s="4" t="s">
        <v>2</v>
      </c>
      <c r="B5" s="15"/>
      <c r="C5" s="16"/>
      <c r="D5" s="15"/>
      <c r="E5" s="5" t="s">
        <v>14</v>
      </c>
      <c r="F5" s="17"/>
      <c r="G5" s="18"/>
    </row>
    <row r="6" spans="1:8" s="13" customFormat="1" ht="16.5" thickTop="1" thickBot="1" x14ac:dyDescent="0.25">
      <c r="A6" s="11" t="s">
        <v>11</v>
      </c>
      <c r="B6" s="7" t="s">
        <v>4</v>
      </c>
      <c r="C6" s="7" t="s">
        <v>5</v>
      </c>
      <c r="D6" s="8" t="s">
        <v>7</v>
      </c>
      <c r="E6" s="12" t="s">
        <v>8</v>
      </c>
      <c r="F6" s="20"/>
      <c r="G6" s="21"/>
    </row>
    <row r="7" spans="1:8" s="40" customFormat="1" ht="18" thickTop="1" x14ac:dyDescent="0.25">
      <c r="A7" s="49" t="s">
        <v>27</v>
      </c>
      <c r="B7" s="90">
        <v>4428330000</v>
      </c>
      <c r="C7" s="90">
        <v>4439506600</v>
      </c>
      <c r="D7" s="90">
        <v>4795411881.9099998</v>
      </c>
      <c r="E7" s="37">
        <f>D7/C7*100</f>
        <v>108.01677560091925</v>
      </c>
      <c r="F7" s="64"/>
      <c r="G7" s="65"/>
    </row>
    <row r="8" spans="1:8" s="40" customFormat="1" ht="17.25" x14ac:dyDescent="0.25">
      <c r="A8" s="49" t="s">
        <v>28</v>
      </c>
      <c r="B8" s="91">
        <v>366040300</v>
      </c>
      <c r="C8" s="91">
        <v>615989753.33000004</v>
      </c>
      <c r="D8" s="91">
        <v>653941744.55999994</v>
      </c>
      <c r="E8" s="37">
        <f>D8/C8*100</f>
        <v>106.16114002300101</v>
      </c>
      <c r="F8" s="64"/>
      <c r="G8" s="65"/>
    </row>
    <row r="9" spans="1:8" s="40" customFormat="1" ht="17.25" x14ac:dyDescent="0.25">
      <c r="A9" s="49" t="s">
        <v>29</v>
      </c>
      <c r="B9" s="91">
        <v>7138000</v>
      </c>
      <c r="C9" s="91">
        <v>7138000</v>
      </c>
      <c r="D9" s="91">
        <v>4536825.4000000004</v>
      </c>
      <c r="E9" s="37">
        <f>D9/C9*100</f>
        <v>63.55877556738583</v>
      </c>
      <c r="F9" s="64"/>
      <c r="G9" s="65"/>
    </row>
    <row r="10" spans="1:8" s="40" customFormat="1" ht="17.25" x14ac:dyDescent="0.25">
      <c r="A10" s="50" t="s">
        <v>30</v>
      </c>
      <c r="B10" s="92">
        <v>94618700</v>
      </c>
      <c r="C10" s="92">
        <v>9833246355.7800007</v>
      </c>
      <c r="D10" s="92">
        <v>28710299678.470001</v>
      </c>
      <c r="E10" s="37">
        <f t="shared" ref="E10:E13" si="0">D10/C10*100</f>
        <v>291.97173181361444</v>
      </c>
      <c r="F10" s="64"/>
      <c r="G10" s="65"/>
    </row>
    <row r="11" spans="1:8" s="41" customFormat="1" ht="17.25" x14ac:dyDescent="0.25">
      <c r="A11" s="51" t="s">
        <v>12</v>
      </c>
      <c r="B11" s="93">
        <f>B7+B8+B9+B10</f>
        <v>4896127000</v>
      </c>
      <c r="C11" s="93">
        <f>C7+C8+C9+C10</f>
        <v>14895880709.110001</v>
      </c>
      <c r="D11" s="93">
        <f>D7+D8+D9+D10</f>
        <v>34164190130.34</v>
      </c>
      <c r="E11" s="57">
        <f t="shared" si="0"/>
        <v>229.35327422060996</v>
      </c>
      <c r="F11" s="66"/>
      <c r="G11" s="67"/>
    </row>
    <row r="12" spans="1:8" s="40" customFormat="1" ht="17.25" x14ac:dyDescent="0.25">
      <c r="A12" s="52" t="s">
        <v>9</v>
      </c>
      <c r="B12" s="91">
        <v>9416000</v>
      </c>
      <c r="C12" s="91">
        <v>9788540</v>
      </c>
      <c r="D12" s="91">
        <v>18902496290.16</v>
      </c>
      <c r="E12" s="58">
        <f t="shared" si="0"/>
        <v>193108.43384365799</v>
      </c>
      <c r="F12" s="68"/>
      <c r="G12" s="69"/>
    </row>
    <row r="13" spans="1:8" s="41" customFormat="1" ht="35.25" thickBot="1" x14ac:dyDescent="0.3">
      <c r="A13" s="53" t="s">
        <v>10</v>
      </c>
      <c r="B13" s="94">
        <f>B11-B12</f>
        <v>4886711000</v>
      </c>
      <c r="C13" s="94">
        <f>C11-C12</f>
        <v>14886092169.110001</v>
      </c>
      <c r="D13" s="94">
        <f>D11-D12</f>
        <v>15261693840.18</v>
      </c>
      <c r="E13" s="59">
        <f t="shared" si="0"/>
        <v>102.52317174180479</v>
      </c>
      <c r="F13" s="70"/>
      <c r="G13" s="71"/>
    </row>
    <row r="14" spans="1:8" s="3" customFormat="1" ht="13.5" thickTop="1" x14ac:dyDescent="0.2">
      <c r="F14" s="72"/>
    </row>
    <row r="15" spans="1:8" s="3" customFormat="1" x14ac:dyDescent="0.2">
      <c r="F15" s="72"/>
    </row>
    <row r="16" spans="1:8" s="3" customFormat="1" ht="18.75" thickBot="1" x14ac:dyDescent="0.3">
      <c r="A16" s="14" t="s">
        <v>3</v>
      </c>
      <c r="B16" s="22"/>
      <c r="C16" s="23"/>
      <c r="D16" s="23"/>
      <c r="E16" s="10" t="s">
        <v>14</v>
      </c>
      <c r="F16" s="24"/>
      <c r="G16" s="25"/>
    </row>
    <row r="17" spans="1:11" s="13" customFormat="1" ht="16.5" thickTop="1" thickBot="1" x14ac:dyDescent="0.25">
      <c r="A17" s="6" t="s">
        <v>0</v>
      </c>
      <c r="B17" s="7" t="s">
        <v>4</v>
      </c>
      <c r="C17" s="7" t="s">
        <v>5</v>
      </c>
      <c r="D17" s="8" t="s">
        <v>7</v>
      </c>
      <c r="E17" s="9" t="s">
        <v>8</v>
      </c>
      <c r="F17" s="26"/>
      <c r="G17" s="27"/>
      <c r="H17" s="27"/>
      <c r="I17" s="28"/>
      <c r="J17" s="28"/>
      <c r="K17" s="28"/>
    </row>
    <row r="18" spans="1:11" s="40" customFormat="1" ht="18" thickTop="1" x14ac:dyDescent="0.25">
      <c r="A18" s="36" t="s">
        <v>16</v>
      </c>
      <c r="B18" s="95">
        <v>4122420000</v>
      </c>
      <c r="C18" s="95">
        <v>13470765323.75</v>
      </c>
      <c r="D18" s="95">
        <v>31755112192.18</v>
      </c>
      <c r="E18" s="37">
        <f t="shared" ref="E18:E22" si="1">D18/C18*100</f>
        <v>235.73354170303364</v>
      </c>
      <c r="F18" s="38"/>
      <c r="G18" s="39"/>
      <c r="H18" s="38"/>
      <c r="J18" s="41"/>
      <c r="K18" s="41"/>
    </row>
    <row r="19" spans="1:11" s="40" customFormat="1" ht="17.25" x14ac:dyDescent="0.25">
      <c r="A19" s="42" t="s">
        <v>18</v>
      </c>
      <c r="B19" s="96">
        <v>1322748000</v>
      </c>
      <c r="C19" s="96">
        <v>2792632911.6500001</v>
      </c>
      <c r="D19" s="96">
        <v>2545488705.6100001</v>
      </c>
      <c r="E19" s="37">
        <f>D19/C19*100</f>
        <v>91.150136310111122</v>
      </c>
      <c r="F19" s="38"/>
      <c r="G19" s="39"/>
      <c r="H19" s="38"/>
      <c r="J19" s="41"/>
      <c r="K19" s="41"/>
    </row>
    <row r="20" spans="1:11" s="41" customFormat="1" ht="17.25" x14ac:dyDescent="0.25">
      <c r="A20" s="54" t="s">
        <v>1</v>
      </c>
      <c r="B20" s="97">
        <f>SUM(B18:B19)</f>
        <v>5445168000</v>
      </c>
      <c r="C20" s="97">
        <f>SUM(C18:C19)</f>
        <v>16263398235.4</v>
      </c>
      <c r="D20" s="97">
        <f>SUM(D18:D19)</f>
        <v>34300600897.790001</v>
      </c>
      <c r="E20" s="57">
        <f t="shared" si="1"/>
        <v>210.90672688029625</v>
      </c>
      <c r="F20" s="73"/>
      <c r="G20" s="39"/>
      <c r="H20" s="38"/>
      <c r="I20" s="74"/>
      <c r="J20" s="75"/>
      <c r="K20" s="75"/>
    </row>
    <row r="21" spans="1:11" s="40" customFormat="1" ht="17.25" x14ac:dyDescent="0.25">
      <c r="A21" s="55" t="s">
        <v>9</v>
      </c>
      <c r="B21" s="98">
        <v>9416000</v>
      </c>
      <c r="C21" s="98">
        <v>9788540</v>
      </c>
      <c r="D21" s="98">
        <v>18902496290.16</v>
      </c>
      <c r="E21" s="60">
        <f>D21/C21*100</f>
        <v>193108.43384365799</v>
      </c>
      <c r="F21" s="68"/>
      <c r="G21" s="76"/>
      <c r="H21" s="76"/>
      <c r="I21" s="77"/>
      <c r="J21" s="77"/>
      <c r="K21" s="77"/>
    </row>
    <row r="22" spans="1:11" s="41" customFormat="1" ht="35.25" thickBot="1" x14ac:dyDescent="0.3">
      <c r="A22" s="56" t="s">
        <v>6</v>
      </c>
      <c r="B22" s="99">
        <f>B20-B21</f>
        <v>5435752000</v>
      </c>
      <c r="C22" s="99">
        <f>C20-C21</f>
        <v>16253609695.4</v>
      </c>
      <c r="D22" s="99">
        <f>D20-D21</f>
        <v>15398104607.630001</v>
      </c>
      <c r="E22" s="61">
        <f t="shared" si="1"/>
        <v>94.736522509137657</v>
      </c>
      <c r="F22" s="78"/>
      <c r="G22" s="71"/>
      <c r="H22" s="79"/>
      <c r="I22" s="80"/>
      <c r="J22" s="80"/>
      <c r="K22" s="80"/>
    </row>
    <row r="23" spans="1:11" s="3" customFormat="1" ht="15" thickTop="1" x14ac:dyDescent="0.2">
      <c r="A23" s="81"/>
      <c r="B23" s="81"/>
      <c r="C23" s="81"/>
      <c r="D23" s="81"/>
      <c r="E23" s="81"/>
      <c r="F23" s="72"/>
      <c r="H23" s="25"/>
    </row>
    <row r="24" spans="1:11" s="3" customFormat="1" ht="14.25" x14ac:dyDescent="0.2">
      <c r="A24" s="81"/>
      <c r="B24" s="81"/>
      <c r="C24" s="81"/>
      <c r="D24" s="81"/>
      <c r="E24" s="81"/>
      <c r="F24" s="72"/>
      <c r="H24" s="25"/>
    </row>
    <row r="25" spans="1:11" s="3" customFormat="1" ht="18.75" thickBot="1" x14ac:dyDescent="0.3">
      <c r="A25" s="14" t="s">
        <v>19</v>
      </c>
      <c r="B25" s="22"/>
      <c r="C25" s="23"/>
      <c r="D25" s="23"/>
      <c r="E25" s="10" t="s">
        <v>14</v>
      </c>
      <c r="F25" s="24"/>
      <c r="G25" s="25"/>
    </row>
    <row r="26" spans="1:11" s="13" customFormat="1" ht="16.5" thickTop="1" thickBot="1" x14ac:dyDescent="0.25">
      <c r="A26" s="6" t="s">
        <v>20</v>
      </c>
      <c r="B26" s="7" t="s">
        <v>4</v>
      </c>
      <c r="C26" s="7" t="s">
        <v>5</v>
      </c>
      <c r="D26" s="8" t="s">
        <v>7</v>
      </c>
      <c r="E26" s="9" t="s">
        <v>8</v>
      </c>
      <c r="F26" s="26"/>
      <c r="G26" s="27"/>
      <c r="H26" s="27"/>
      <c r="I26" s="28"/>
      <c r="J26" s="28"/>
      <c r="K26" s="28"/>
    </row>
    <row r="27" spans="1:11" s="34" customFormat="1" ht="35.25" thickTop="1" x14ac:dyDescent="0.25">
      <c r="A27" s="30" t="s">
        <v>21</v>
      </c>
      <c r="B27" s="95">
        <v>402200000</v>
      </c>
      <c r="C27" s="95">
        <v>1216993258.3900001</v>
      </c>
      <c r="D27" s="95">
        <v>-12126401.550000001</v>
      </c>
      <c r="E27" s="119"/>
      <c r="F27" s="32"/>
      <c r="G27" s="33"/>
      <c r="H27" s="32"/>
      <c r="J27" s="35"/>
      <c r="K27" s="35"/>
    </row>
    <row r="28" spans="1:11" s="34" customFormat="1" ht="34.5" x14ac:dyDescent="0.25">
      <c r="A28" s="36" t="s">
        <v>34</v>
      </c>
      <c r="B28" s="95">
        <v>100000000</v>
      </c>
      <c r="C28" s="95">
        <v>100000000</v>
      </c>
      <c r="D28" s="95">
        <v>100000000</v>
      </c>
      <c r="E28" s="31">
        <f>D27/C27*100</f>
        <v>-0.99642306696443095</v>
      </c>
      <c r="F28" s="32"/>
      <c r="G28" s="33"/>
      <c r="H28" s="32"/>
      <c r="J28" s="35"/>
      <c r="K28" s="35"/>
    </row>
    <row r="29" spans="1:11" s="40" customFormat="1" ht="34.5" x14ac:dyDescent="0.25">
      <c r="A29" s="36" t="s">
        <v>24</v>
      </c>
      <c r="B29" s="95">
        <f>300000000</f>
        <v>300000000</v>
      </c>
      <c r="C29" s="95">
        <f>714176805.38+268270000</f>
        <v>982446805.38</v>
      </c>
      <c r="D29" s="95">
        <f>714176805.38+262252008.05</f>
        <v>976428813.43000007</v>
      </c>
      <c r="E29" s="37">
        <f>D29/C29*100</f>
        <v>99.387448570543995</v>
      </c>
      <c r="F29" s="38"/>
      <c r="G29" s="39"/>
      <c r="H29" s="38"/>
      <c r="J29" s="41"/>
      <c r="K29" s="41"/>
    </row>
    <row r="30" spans="1:11" s="40" customFormat="1" ht="17.25" x14ac:dyDescent="0.25">
      <c r="A30" s="36" t="s">
        <v>26</v>
      </c>
      <c r="B30" s="95"/>
      <c r="C30" s="95"/>
      <c r="D30" s="95">
        <v>4029322.4</v>
      </c>
      <c r="E30" s="37"/>
      <c r="F30" s="38"/>
      <c r="G30" s="39"/>
      <c r="H30" s="38"/>
      <c r="J30" s="41"/>
      <c r="K30" s="41"/>
    </row>
    <row r="31" spans="1:11" s="40" customFormat="1" ht="34.5" x14ac:dyDescent="0.25">
      <c r="A31" s="36" t="s">
        <v>25</v>
      </c>
      <c r="B31" s="95"/>
      <c r="C31" s="95"/>
      <c r="D31" s="95">
        <v>-48.91</v>
      </c>
      <c r="E31" s="37"/>
      <c r="F31" s="38"/>
      <c r="G31" s="39"/>
      <c r="H31" s="38"/>
      <c r="J31" s="41"/>
      <c r="K31" s="41"/>
    </row>
    <row r="32" spans="1:11" s="40" customFormat="1" ht="17.25" x14ac:dyDescent="0.25">
      <c r="A32" s="42" t="s">
        <v>22</v>
      </c>
      <c r="B32" s="96">
        <f>-66667000-186492000</f>
        <v>-253159000</v>
      </c>
      <c r="C32" s="96">
        <f>-116667000-186492000-628763537.48</f>
        <v>-931922537.48000002</v>
      </c>
      <c r="D32" s="96">
        <f>-116666672-186490708.44-628763537.48</f>
        <v>-931920917.92000008</v>
      </c>
      <c r="E32" s="37">
        <f t="shared" ref="E32:E33" si="2">D32/C32*100</f>
        <v>99.999826213023638</v>
      </c>
      <c r="F32" s="82"/>
      <c r="G32" s="82"/>
      <c r="H32" s="82"/>
      <c r="I32" s="82"/>
      <c r="J32" s="83"/>
      <c r="K32" s="41"/>
    </row>
    <row r="33" spans="1:11" s="41" customFormat="1" ht="18" thickBot="1" x14ac:dyDescent="0.3">
      <c r="A33" s="43" t="s">
        <v>23</v>
      </c>
      <c r="B33" s="100">
        <f>SUM(B27:B32)</f>
        <v>549041000</v>
      </c>
      <c r="C33" s="100">
        <f>SUM(C27:C29,C30:C32)</f>
        <v>1367517526.29</v>
      </c>
      <c r="D33" s="100">
        <f>SUM(D27:D29,D30:D32)</f>
        <v>136410767.45000005</v>
      </c>
      <c r="E33" s="59">
        <f t="shared" si="2"/>
        <v>9.9750653887467884</v>
      </c>
      <c r="F33" s="82"/>
      <c r="G33" s="82"/>
      <c r="H33" s="82"/>
      <c r="I33" s="84"/>
      <c r="J33" s="84"/>
      <c r="K33" s="75"/>
    </row>
    <row r="34" spans="1:11" s="3" customFormat="1" ht="15.75" thickTop="1" x14ac:dyDescent="0.25">
      <c r="A34" s="81"/>
      <c r="B34" s="85"/>
      <c r="C34" s="81"/>
      <c r="D34" s="85"/>
      <c r="E34" s="85"/>
      <c r="F34" s="86"/>
      <c r="G34" s="86"/>
      <c r="H34" s="86"/>
      <c r="I34" s="83"/>
      <c r="J34" s="83"/>
    </row>
    <row r="35" spans="1:11" s="113" customFormat="1" ht="17.25" thickBot="1" x14ac:dyDescent="0.3">
      <c r="A35" s="114" t="s">
        <v>33</v>
      </c>
      <c r="B35" s="109"/>
      <c r="C35" s="109"/>
      <c r="D35" s="115">
        <f>D3-D4+D13-D22+D33</f>
        <v>1330446075.6399987</v>
      </c>
      <c r="E35" s="114" t="s">
        <v>13</v>
      </c>
      <c r="F35" s="110">
        <v>1330446075.6400001</v>
      </c>
      <c r="G35" s="111"/>
      <c r="H35" s="112"/>
    </row>
    <row r="36" spans="1:11" s="45" customFormat="1" ht="16.5" thickTop="1" x14ac:dyDescent="0.25">
      <c r="A36" s="44" t="s">
        <v>15</v>
      </c>
      <c r="D36" s="46"/>
      <c r="E36" s="2"/>
      <c r="F36" s="47"/>
      <c r="G36" s="48"/>
    </row>
    <row r="37" spans="1:11" s="45" customFormat="1" ht="15.75" x14ac:dyDescent="0.25">
      <c r="D37" s="46"/>
      <c r="E37" s="2"/>
      <c r="F37" s="47"/>
      <c r="G37" s="48"/>
    </row>
    <row r="38" spans="1:11" s="45" customFormat="1" ht="15" x14ac:dyDescent="0.25">
      <c r="A38" s="45" t="s">
        <v>17</v>
      </c>
      <c r="D38" s="122">
        <f>SUM(D35)</f>
        <v>1330446075.6399987</v>
      </c>
      <c r="E38" s="123"/>
      <c r="F38" s="87"/>
    </row>
    <row r="39" spans="1:11" s="117" customFormat="1" ht="30.75" customHeight="1" x14ac:dyDescent="0.25">
      <c r="A39" s="120" t="s">
        <v>35</v>
      </c>
      <c r="B39" s="125"/>
      <c r="C39" s="125"/>
      <c r="D39" s="121">
        <v>-640653000</v>
      </c>
      <c r="E39" s="123"/>
      <c r="F39" s="116"/>
    </row>
    <row r="40" spans="1:11" s="117" customFormat="1" ht="30.75" customHeight="1" x14ac:dyDescent="0.25">
      <c r="A40" s="120" t="s">
        <v>38</v>
      </c>
      <c r="B40" s="125"/>
      <c r="C40" s="125"/>
      <c r="D40" s="121">
        <v>-161539317.99000001</v>
      </c>
      <c r="E40" s="123"/>
      <c r="F40" s="116"/>
    </row>
    <row r="41" spans="1:11" s="29" customFormat="1" ht="16.5" customHeight="1" x14ac:dyDescent="0.2">
      <c r="A41" s="29" t="s">
        <v>50</v>
      </c>
      <c r="D41" s="121">
        <v>-2159266.7799999998</v>
      </c>
      <c r="E41" s="123"/>
      <c r="F41" s="118"/>
    </row>
    <row r="42" spans="1:11" s="29" customFormat="1" ht="43.5" customHeight="1" x14ac:dyDescent="0.2">
      <c r="A42" s="124" t="s">
        <v>51</v>
      </c>
      <c r="B42" s="124"/>
      <c r="C42" s="124"/>
      <c r="D42" s="121">
        <v>-33317733.73</v>
      </c>
      <c r="E42" s="123"/>
      <c r="F42" s="62"/>
    </row>
    <row r="43" spans="1:11" s="29" customFormat="1" ht="30" customHeight="1" x14ac:dyDescent="0.2">
      <c r="A43" s="120" t="s">
        <v>39</v>
      </c>
      <c r="B43" s="120"/>
      <c r="C43" s="120"/>
      <c r="D43" s="121">
        <v>-6581120.2000000002</v>
      </c>
      <c r="E43" s="121"/>
      <c r="F43" s="62"/>
    </row>
    <row r="44" spans="1:11" s="29" customFormat="1" ht="30" customHeight="1" x14ac:dyDescent="0.2">
      <c r="A44" s="120" t="s">
        <v>40</v>
      </c>
      <c r="B44" s="120"/>
      <c r="C44" s="120"/>
      <c r="D44" s="121">
        <v>-94777.49</v>
      </c>
      <c r="E44" s="121"/>
      <c r="F44" s="62"/>
    </row>
    <row r="45" spans="1:11" s="29" customFormat="1" ht="29.25" customHeight="1" x14ac:dyDescent="0.2">
      <c r="A45" s="120" t="s">
        <v>41</v>
      </c>
      <c r="B45" s="120"/>
      <c r="C45" s="120"/>
      <c r="D45" s="121">
        <v>-127110631.52</v>
      </c>
      <c r="E45" s="121"/>
      <c r="F45" s="62"/>
    </row>
    <row r="46" spans="1:11" s="29" customFormat="1" ht="29.25" customHeight="1" x14ac:dyDescent="0.2">
      <c r="A46" s="120" t="s">
        <v>42</v>
      </c>
      <c r="B46" s="120"/>
      <c r="C46" s="120"/>
      <c r="D46" s="121">
        <v>-6442642.6100000003</v>
      </c>
      <c r="E46" s="121"/>
      <c r="F46" s="62"/>
    </row>
    <row r="47" spans="1:11" s="29" customFormat="1" ht="29.25" customHeight="1" x14ac:dyDescent="0.2">
      <c r="A47" s="120" t="s">
        <v>43</v>
      </c>
      <c r="B47" s="120"/>
      <c r="C47" s="120"/>
      <c r="D47" s="121">
        <v>-1922228.27</v>
      </c>
      <c r="E47" s="121"/>
      <c r="F47" s="62"/>
    </row>
    <row r="48" spans="1:11" s="29" customFormat="1" ht="31.5" customHeight="1" x14ac:dyDescent="0.2">
      <c r="A48" s="120" t="s">
        <v>44</v>
      </c>
      <c r="B48" s="120"/>
      <c r="C48" s="120"/>
      <c r="D48" s="130">
        <v>-945158.11</v>
      </c>
      <c r="E48" s="130"/>
      <c r="F48" s="62"/>
    </row>
    <row r="49" spans="1:6" s="29" customFormat="1" ht="31.5" customHeight="1" x14ac:dyDescent="0.2">
      <c r="A49" s="120" t="s">
        <v>45</v>
      </c>
      <c r="B49" s="120"/>
      <c r="C49" s="120"/>
      <c r="D49" s="130">
        <v>-4416034.42</v>
      </c>
      <c r="E49" s="130"/>
      <c r="F49" s="62"/>
    </row>
    <row r="50" spans="1:6" s="29" customFormat="1" ht="31.5" customHeight="1" x14ac:dyDescent="0.2">
      <c r="A50" s="120" t="s">
        <v>46</v>
      </c>
      <c r="B50" s="120"/>
      <c r="C50" s="120"/>
      <c r="D50" s="130">
        <v>-29897696.649999999</v>
      </c>
      <c r="E50" s="130"/>
      <c r="F50" s="62"/>
    </row>
    <row r="51" spans="1:6" s="29" customFormat="1" ht="17.25" customHeight="1" x14ac:dyDescent="0.2">
      <c r="A51" s="129" t="s">
        <v>47</v>
      </c>
      <c r="B51" s="129"/>
      <c r="C51" s="129"/>
      <c r="D51" s="130">
        <v>-6170822</v>
      </c>
      <c r="E51" s="130"/>
    </row>
    <row r="52" spans="1:6" s="29" customFormat="1" ht="17.25" customHeight="1" x14ac:dyDescent="0.2">
      <c r="A52" s="129" t="s">
        <v>48</v>
      </c>
      <c r="B52" s="129"/>
      <c r="C52" s="129"/>
      <c r="D52" s="130">
        <v>-6540753.3499999996</v>
      </c>
      <c r="E52" s="130"/>
    </row>
    <row r="53" spans="1:6" s="29" customFormat="1" ht="31.5" customHeight="1" x14ac:dyDescent="0.2">
      <c r="A53" s="129" t="s">
        <v>52</v>
      </c>
      <c r="B53" s="129"/>
      <c r="C53" s="129"/>
      <c r="D53" s="130">
        <f>-(859671+1400406.93+289778.95)</f>
        <v>-2549856.88</v>
      </c>
      <c r="E53" s="130"/>
      <c r="F53" s="62"/>
    </row>
    <row r="54" spans="1:6" s="29" customFormat="1" ht="31.5" customHeight="1" x14ac:dyDescent="0.2">
      <c r="A54" s="129" t="s">
        <v>49</v>
      </c>
      <c r="B54" s="129"/>
      <c r="C54" s="129"/>
      <c r="D54" s="130">
        <v>-136416.54999999999</v>
      </c>
      <c r="E54" s="130"/>
      <c r="F54" s="62">
        <f>SUM(D41:E50,D52,D53)</f>
        <v>-221977900.01000002</v>
      </c>
    </row>
    <row r="55" spans="1:6" s="29" customFormat="1" ht="20.25" customHeight="1" x14ac:dyDescent="0.2">
      <c r="A55" s="29" t="s">
        <v>53</v>
      </c>
      <c r="D55" s="130">
        <v>-58861.65</v>
      </c>
      <c r="E55" s="130"/>
      <c r="F55" s="62"/>
    </row>
    <row r="56" spans="1:6" s="29" customFormat="1" ht="20.25" customHeight="1" x14ac:dyDescent="0.2">
      <c r="A56" s="29" t="s">
        <v>54</v>
      </c>
      <c r="D56" s="128">
        <v>-12312608.49</v>
      </c>
      <c r="E56" s="128"/>
      <c r="F56" s="62"/>
    </row>
    <row r="57" spans="1:6" s="29" customFormat="1" ht="17.25" thickBot="1" x14ac:dyDescent="0.3">
      <c r="A57" s="63" t="s">
        <v>36</v>
      </c>
      <c r="B57" s="63"/>
      <c r="C57" s="63"/>
      <c r="D57" s="126">
        <f>SUM(D38:E56)</f>
        <v>287597148.94999868</v>
      </c>
      <c r="E57" s="127"/>
      <c r="F57" s="62"/>
    </row>
    <row r="58" spans="1:6" ht="15" thickTop="1" x14ac:dyDescent="0.2">
      <c r="D58" s="121"/>
      <c r="E58" s="123"/>
    </row>
    <row r="78" spans="3:3" x14ac:dyDescent="0.2">
      <c r="C78" s="89"/>
    </row>
  </sheetData>
  <mergeCells count="36">
    <mergeCell ref="A47:C47"/>
    <mergeCell ref="D47:E47"/>
    <mergeCell ref="A46:C46"/>
    <mergeCell ref="D46:E46"/>
    <mergeCell ref="A50:C50"/>
    <mergeCell ref="D50:E50"/>
    <mergeCell ref="A48:C48"/>
    <mergeCell ref="D48:E48"/>
    <mergeCell ref="A49:C49"/>
    <mergeCell ref="D49:E49"/>
    <mergeCell ref="D58:E58"/>
    <mergeCell ref="D57:E57"/>
    <mergeCell ref="D56:E56"/>
    <mergeCell ref="A51:C51"/>
    <mergeCell ref="D52:E52"/>
    <mergeCell ref="D51:E51"/>
    <mergeCell ref="A53:C53"/>
    <mergeCell ref="D55:E55"/>
    <mergeCell ref="A52:C52"/>
    <mergeCell ref="A54:C54"/>
    <mergeCell ref="D54:E54"/>
    <mergeCell ref="D53:E53"/>
    <mergeCell ref="A45:C45"/>
    <mergeCell ref="D45:E45"/>
    <mergeCell ref="A43:C43"/>
    <mergeCell ref="D43:E43"/>
    <mergeCell ref="D38:E38"/>
    <mergeCell ref="D41:E41"/>
    <mergeCell ref="A42:C42"/>
    <mergeCell ref="D42:E42"/>
    <mergeCell ref="A39:C39"/>
    <mergeCell ref="D39:E39"/>
    <mergeCell ref="A44:C44"/>
    <mergeCell ref="D44:E44"/>
    <mergeCell ref="A40:C40"/>
    <mergeCell ref="D40:E40"/>
  </mergeCells>
  <phoneticPr fontId="6" type="noConversion"/>
  <pageMargins left="0.9055118110236221" right="0.9055118110236221" top="0.98425196850393704" bottom="0.98425196850393704" header="0.51181102362204722" footer="0.51181102362204722"/>
  <pageSetup paperSize="9" scale="64" firstPageNumber="9" orientation="portrait" useFirstPageNumber="1" r:id="rId1"/>
  <headerFooter alignWithMargins="0">
    <oddFooter xml:space="preserve">&amp;L&amp;"Arial,Kurzíva"Zastupitelstvo Olomouckého kraje 24. 6. 2019
6. - Rozpočet Olomouckého kraje 2018 - závěrečný  účet 
Příloha č. 1: Bilance příjmů a výdajů Olomouckého kraje k 31.12.2018
&amp;R&amp;"Arial,Kurzíva"Strana &amp;P (celkem 241)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Balabuch Petr</cp:lastModifiedBy>
  <cp:lastPrinted>2019-05-28T09:28:10Z</cp:lastPrinted>
  <dcterms:created xsi:type="dcterms:W3CDTF">2006-05-23T14:00:19Z</dcterms:created>
  <dcterms:modified xsi:type="dcterms:W3CDTF">2019-06-04T05:46:20Z</dcterms:modified>
</cp:coreProperties>
</file>