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2" windowHeight="9216"/>
  </bookViews>
  <sheets>
    <sheet name="Příloha č. 1" sheetId="1" r:id="rId1"/>
    <sheet name="Příloha č. 2" sheetId="6" r:id="rId2"/>
    <sheet name="Příloha č. 3" sheetId="7" r:id="rId3"/>
    <sheet name="Příloha č. 4" sheetId="4" r:id="rId4"/>
    <sheet name="Příloha č. 5" sheetId="8" r:id="rId5"/>
    <sheet name="Příloha  č. 6" sheetId="5" r:id="rId6"/>
  </sheets>
  <definedNames>
    <definedName name="_xlnm.Print_Area" localSheetId="0">'Příloha č. 1'!$A$1:$E$27</definedName>
    <definedName name="_xlnm.Print_Area" localSheetId="1">'Příloha č. 2'!$A$1:$E$1882</definedName>
    <definedName name="_xlnm.Print_Area" localSheetId="2">'Příloha č. 3'!$A$1:$E$509</definedName>
    <definedName name="_xlnm.Print_Area" localSheetId="3">'Příloha č. 4'!$A$1:$E$24</definedName>
    <definedName name="_xlnm.Print_Area" localSheetId="4">'Příloha č. 5'!$A$1:$E$23</definedName>
  </definedNames>
  <calcPr calcId="145621"/>
</workbook>
</file>

<file path=xl/calcChain.xml><?xml version="1.0" encoding="utf-8"?>
<calcChain xmlns="http://schemas.openxmlformats.org/spreadsheetml/2006/main">
  <c r="C53" i="5" l="1"/>
  <c r="B53" i="5"/>
  <c r="B46" i="5"/>
  <c r="B48" i="5" s="1"/>
  <c r="B57" i="5" s="1"/>
  <c r="C45" i="5"/>
  <c r="C43" i="5"/>
  <c r="C39" i="5"/>
  <c r="C38" i="5"/>
  <c r="C35" i="5"/>
  <c r="C33" i="5"/>
  <c r="C32" i="5"/>
  <c r="C31" i="5"/>
  <c r="C46" i="5" s="1"/>
  <c r="C48" i="5" s="1"/>
  <c r="C57" i="5" s="1"/>
  <c r="B26" i="5"/>
  <c r="B28" i="5" s="1"/>
  <c r="B56" i="5" s="1"/>
  <c r="C25" i="5"/>
  <c r="C22" i="5"/>
  <c r="C19" i="5"/>
  <c r="C18" i="5"/>
  <c r="C17" i="5"/>
  <c r="C14" i="5"/>
  <c r="C12" i="5"/>
  <c r="C8" i="5"/>
  <c r="C26" i="5" s="1"/>
  <c r="C28" i="5" s="1"/>
  <c r="C56" i="5" s="1"/>
  <c r="E23" i="4" l="1"/>
  <c r="E16" i="4"/>
  <c r="E22" i="8" l="1"/>
  <c r="E15" i="8"/>
  <c r="E508" i="7"/>
  <c r="E504" i="7"/>
  <c r="E485" i="7"/>
  <c r="E464" i="7"/>
  <c r="E443" i="7"/>
  <c r="E423" i="7"/>
  <c r="E403" i="7"/>
  <c r="E396" i="7"/>
  <c r="E378" i="7"/>
  <c r="E370" i="7"/>
  <c r="E351" i="7"/>
  <c r="E344" i="7"/>
  <c r="E326" i="7"/>
  <c r="E305" i="7"/>
  <c r="E298" i="7"/>
  <c r="E279" i="7"/>
  <c r="E272" i="7"/>
  <c r="E247" i="7"/>
  <c r="E238" i="7"/>
  <c r="E219" i="7"/>
  <c r="E211" i="7"/>
  <c r="E192" i="7"/>
  <c r="E185" i="7"/>
  <c r="E165" i="7"/>
  <c r="E157" i="7"/>
  <c r="E140" i="7"/>
  <c r="E133" i="7"/>
  <c r="E132" i="7"/>
  <c r="G140" i="7" s="1"/>
  <c r="E125" i="7"/>
  <c r="E126" i="7" s="1"/>
  <c r="E104" i="7"/>
  <c r="E97" i="7"/>
  <c r="E77" i="7"/>
  <c r="E80" i="7" s="1"/>
  <c r="E71" i="7"/>
  <c r="E70" i="7"/>
  <c r="E49" i="7"/>
  <c r="E42" i="7"/>
  <c r="E22" i="7"/>
  <c r="E14" i="7"/>
  <c r="E1881" i="6" l="1"/>
  <c r="E1874" i="6"/>
  <c r="E1854" i="6"/>
  <c r="E1855" i="6" s="1"/>
  <c r="E1848" i="6"/>
  <c r="E1828" i="6"/>
  <c r="E1827" i="6"/>
  <c r="E1826" i="6"/>
  <c r="E1820" i="6"/>
  <c r="E1801" i="6"/>
  <c r="E1794" i="6"/>
  <c r="E1775" i="6"/>
  <c r="E1768" i="6"/>
  <c r="E1749" i="6"/>
  <c r="E1742" i="6"/>
  <c r="E1723" i="6"/>
  <c r="E1714" i="6"/>
  <c r="G1715" i="6" s="1"/>
  <c r="E1712" i="6"/>
  <c r="G1712" i="6" s="1"/>
  <c r="E1710" i="6"/>
  <c r="G1710" i="6" s="1"/>
  <c r="E1705" i="6"/>
  <c r="E1704" i="6"/>
  <c r="E1703" i="6"/>
  <c r="G1705" i="6" s="1"/>
  <c r="E1683" i="6"/>
  <c r="E1687" i="6" s="1"/>
  <c r="E1676" i="6"/>
  <c r="E1668" i="6"/>
  <c r="E1660" i="6"/>
  <c r="E1652" i="6"/>
  <c r="E1641" i="6"/>
  <c r="E1634" i="6"/>
  <c r="E1627" i="6"/>
  <c r="E1609" i="6"/>
  <c r="G1608" i="6"/>
  <c r="E1600" i="6"/>
  <c r="E1578" i="6"/>
  <c r="E1571" i="6"/>
  <c r="E1552" i="6"/>
  <c r="E1544" i="6"/>
  <c r="E1525" i="6"/>
  <c r="E1505" i="6"/>
  <c r="E1503" i="6"/>
  <c r="E1484" i="6"/>
  <c r="E1480" i="6"/>
  <c r="E1460" i="6"/>
  <c r="E1440" i="6"/>
  <c r="E1419" i="6"/>
  <c r="E1418" i="6"/>
  <c r="E1411" i="6"/>
  <c r="E1408" i="6"/>
  <c r="E1405" i="6"/>
  <c r="E1404" i="6"/>
  <c r="E1403" i="6"/>
  <c r="E1401" i="6"/>
  <c r="E1400" i="6"/>
  <c r="E1398" i="6"/>
  <c r="E1415" i="6" s="1"/>
  <c r="E1397" i="6"/>
  <c r="E1369" i="6"/>
  <c r="E1365" i="6"/>
  <c r="E1346" i="6"/>
  <c r="E1315" i="6"/>
  <c r="E1311" i="6"/>
  <c r="E1300" i="6"/>
  <c r="E1263" i="6"/>
  <c r="E1261" i="6"/>
  <c r="E1242" i="6"/>
  <c r="E1238" i="6"/>
  <c r="E1219" i="6"/>
  <c r="E1199" i="6"/>
  <c r="E1176" i="6"/>
  <c r="E1149" i="6"/>
  <c r="E1145" i="6"/>
  <c r="E1144" i="6"/>
  <c r="E1122" i="6"/>
  <c r="E1096" i="6"/>
  <c r="E1092" i="6"/>
  <c r="E1071" i="6"/>
  <c r="G1068" i="6"/>
  <c r="E1047" i="6"/>
  <c r="E1044" i="6"/>
  <c r="E1048" i="6" s="1"/>
  <c r="E1025" i="6"/>
  <c r="E1006" i="6"/>
  <c r="E985" i="6"/>
  <c r="E983" i="6"/>
  <c r="E986" i="6" s="1"/>
  <c r="E960" i="6"/>
  <c r="E962" i="6" s="1"/>
  <c r="G941" i="6"/>
  <c r="E939" i="6"/>
  <c r="G938" i="6"/>
  <c r="E935" i="6"/>
  <c r="E942" i="6" s="1"/>
  <c r="E918" i="6"/>
  <c r="E900" i="6"/>
  <c r="E893" i="6"/>
  <c r="E875" i="6"/>
  <c r="E868" i="6"/>
  <c r="E847" i="6"/>
  <c r="E840" i="6"/>
  <c r="E821" i="6"/>
  <c r="E814" i="6"/>
  <c r="E790" i="6"/>
  <c r="E777" i="6"/>
  <c r="E776" i="6"/>
  <c r="E783" i="6" s="1"/>
  <c r="E756" i="6"/>
  <c r="E749" i="6"/>
  <c r="E729" i="6"/>
  <c r="E722" i="6"/>
  <c r="E703" i="6"/>
  <c r="E696" i="6"/>
  <c r="E677" i="6"/>
  <c r="E670" i="6"/>
  <c r="E650" i="6"/>
  <c r="E643" i="6"/>
  <c r="E642" i="6"/>
  <c r="E623" i="6"/>
  <c r="E616" i="6"/>
  <c r="E597" i="6"/>
  <c r="E590" i="6"/>
  <c r="E570" i="6"/>
  <c r="E563" i="6"/>
  <c r="G562" i="6"/>
  <c r="G537" i="6"/>
  <c r="E537" i="6"/>
  <c r="E526" i="6"/>
  <c r="E519" i="6"/>
  <c r="E498" i="6"/>
  <c r="E491" i="6"/>
  <c r="E484" i="6"/>
  <c r="E463" i="6"/>
  <c r="E456" i="6"/>
  <c r="E438" i="6"/>
  <c r="E430" i="6"/>
  <c r="E431" i="6" s="1"/>
  <c r="E413" i="6"/>
  <c r="E406" i="6"/>
  <c r="E405" i="6"/>
  <c r="E387" i="6"/>
  <c r="E386" i="6"/>
  <c r="E388" i="6" s="1"/>
  <c r="E370" i="6"/>
  <c r="E363" i="6"/>
  <c r="E345" i="6"/>
  <c r="E336" i="6"/>
  <c r="E317" i="6"/>
  <c r="E310" i="6"/>
  <c r="E291" i="6"/>
  <c r="E284" i="6"/>
  <c r="E263" i="6"/>
  <c r="E256" i="6"/>
  <c r="E254" i="6"/>
  <c r="E236" i="6"/>
  <c r="E229" i="6"/>
  <c r="E207" i="6"/>
  <c r="E200" i="6"/>
  <c r="E183" i="6"/>
  <c r="E176" i="6"/>
  <c r="E156" i="6"/>
  <c r="E149" i="6"/>
  <c r="E131" i="6"/>
  <c r="E123" i="6"/>
  <c r="E102" i="6"/>
  <c r="E95" i="6"/>
  <c r="E77" i="6"/>
  <c r="E70" i="6"/>
  <c r="E47" i="6"/>
  <c r="E40" i="6"/>
  <c r="E22" i="6"/>
  <c r="E15" i="6"/>
  <c r="E1716" i="6" l="1"/>
  <c r="G1716" i="6" s="1"/>
  <c r="G1723" i="6" s="1"/>
  <c r="G1725" i="6" s="1"/>
  <c r="E26" i="1" l="1"/>
  <c r="E24" i="1"/>
  <c r="E18" i="1"/>
</calcChain>
</file>

<file path=xl/comments1.xml><?xml version="1.0" encoding="utf-8"?>
<comments xmlns="http://schemas.openxmlformats.org/spreadsheetml/2006/main">
  <authors>
    <author>Navrátilová Lenka</author>
  </authors>
  <commentList>
    <comment ref="C6" authorId="0">
      <text>
        <r>
          <rPr>
            <b/>
            <sz val="8"/>
            <color indexed="81"/>
            <rFont val="Tahoma"/>
            <family val="2"/>
            <charset val="238"/>
          </rPr>
          <t>Navrátilová Lenka:</t>
        </r>
        <r>
          <rPr>
            <sz val="8"/>
            <color indexed="81"/>
            <rFont val="Tahoma"/>
            <family val="2"/>
            <charset val="238"/>
          </rPr>
          <t xml:space="preserve">
137-7807
</t>
        </r>
      </text>
    </comment>
    <comment ref="C7" authorId="0">
      <text>
        <r>
          <rPr>
            <b/>
            <sz val="8"/>
            <color indexed="81"/>
            <rFont val="Tahoma"/>
            <family val="2"/>
            <charset val="238"/>
          </rPr>
          <t>Navrátilová Lenka:</t>
        </r>
        <r>
          <rPr>
            <sz val="8"/>
            <color indexed="81"/>
            <rFont val="Tahoma"/>
            <family val="2"/>
            <charset val="238"/>
          </rPr>
          <t xml:space="preserve">
232+95 sankce do rez</t>
        </r>
      </text>
    </comment>
    <comment ref="C8" authorId="0">
      <text>
        <r>
          <rPr>
            <b/>
            <sz val="8"/>
            <color indexed="81"/>
            <rFont val="Tahoma"/>
            <family val="2"/>
            <charset val="238"/>
          </rPr>
          <t>Navrátilová Lenka:</t>
        </r>
        <r>
          <rPr>
            <sz val="8"/>
            <color indexed="81"/>
            <rFont val="Tahoma"/>
            <family val="2"/>
            <charset val="238"/>
          </rPr>
          <t xml:space="preserve">
30+100 omp do rez
76+7 poj
85+321 ref mezd okř
101+3 poj z
129+78 poj
179+1554 poj d
180+14 poj š
181+135 poj š
247+61 poj š
251+4612 dar
</t>
        </r>
      </text>
    </comment>
    <comment ref="C12"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89+7943
90+25
91+197
92+350
127+521
128+1634
140+61210
164+250
165+77
166+96
167+10
168+434
234+133
235+5746
</t>
        </r>
      </text>
    </comment>
    <comment ref="C13" authorId="0">
      <text>
        <r>
          <rPr>
            <b/>
            <sz val="8"/>
            <color indexed="81"/>
            <rFont val="Tahoma"/>
            <family val="2"/>
            <charset val="238"/>
          </rPr>
          <t>Navrátilová Lenka:</t>
        </r>
        <r>
          <rPr>
            <sz val="8"/>
            <color indexed="81"/>
            <rFont val="Tahoma"/>
            <family val="2"/>
            <charset val="238"/>
          </rPr>
          <t xml:space="preserve">
64+4500 s+z
68+649402
182+1500 s+z</t>
        </r>
      </text>
    </comment>
    <comment ref="C14" authorId="0">
      <text>
        <r>
          <rPr>
            <b/>
            <sz val="8"/>
            <color indexed="81"/>
            <rFont val="Tahoma"/>
            <family val="2"/>
            <charset val="238"/>
          </rPr>
          <t>Navrátilová Lenka:</t>
        </r>
        <r>
          <rPr>
            <sz val="8"/>
            <color indexed="81"/>
            <rFont val="Tahoma"/>
            <family val="2"/>
            <charset val="238"/>
          </rPr>
          <t xml:space="preserve">
171+246
172+10
236+200</t>
        </r>
      </text>
    </comment>
    <comment ref="C15" authorId="0">
      <text>
        <r>
          <rPr>
            <b/>
            <sz val="8"/>
            <color indexed="81"/>
            <rFont val="Tahoma"/>
            <family val="2"/>
            <charset val="238"/>
          </rPr>
          <t>Navrátilová Lenka:</t>
        </r>
        <r>
          <rPr>
            <sz val="8"/>
            <color indexed="81"/>
            <rFont val="Tahoma"/>
            <family val="2"/>
            <charset val="238"/>
          </rPr>
          <t xml:space="preserve">
4+3723
5+7277
27+22662
28+3200
29+800
55+190
65+3
82+477
95+2455
</t>
        </r>
      </text>
    </comment>
    <comment ref="C16" authorId="0">
      <text>
        <r>
          <rPr>
            <b/>
            <sz val="8"/>
            <color indexed="81"/>
            <rFont val="Tahoma"/>
            <family val="2"/>
            <charset val="238"/>
          </rPr>
          <t>Navrátilová Lenka:</t>
        </r>
        <r>
          <rPr>
            <sz val="8"/>
            <color indexed="81"/>
            <rFont val="Tahoma"/>
            <family val="2"/>
            <charset val="238"/>
          </rPr>
          <t xml:space="preserve">
33+60
87+0
88+15
100+349
141+39
169+15
170+24
</t>
        </r>
      </text>
    </comment>
    <comment ref="C17" authorId="0">
      <text>
        <r>
          <rPr>
            <b/>
            <sz val="8"/>
            <color indexed="81"/>
            <rFont val="Tahoma"/>
            <family val="2"/>
            <charset val="238"/>
          </rPr>
          <t>Navrátilová Lenka:</t>
        </r>
        <r>
          <rPr>
            <sz val="8"/>
            <color indexed="81"/>
            <rFont val="Tahoma"/>
            <family val="2"/>
            <charset val="238"/>
          </rPr>
          <t xml:space="preserve">
25+15
233+444</t>
        </r>
      </text>
    </comment>
    <comment ref="C18" authorId="0">
      <text>
        <r>
          <rPr>
            <b/>
            <sz val="8"/>
            <color indexed="81"/>
            <rFont val="Tahoma"/>
            <family val="2"/>
            <charset val="238"/>
          </rPr>
          <t>Navrátilová Lenka:</t>
        </r>
        <r>
          <rPr>
            <sz val="8"/>
            <color indexed="81"/>
            <rFont val="Tahoma"/>
            <family val="2"/>
            <charset val="238"/>
          </rPr>
          <t xml:space="preserve">
69+1378
70+3971
71+591
72+7058
83+835
93+15901
94+3511
96+2169
97+6473
99+684
126+5176
173+41325
239+4134
240+6729</t>
        </r>
      </text>
    </comment>
    <comment ref="C19" authorId="0">
      <text>
        <r>
          <rPr>
            <b/>
            <sz val="8"/>
            <color indexed="81"/>
            <rFont val="Tahoma"/>
            <family val="2"/>
            <charset val="238"/>
          </rPr>
          <t>Navrátilová Lenka:</t>
        </r>
        <r>
          <rPr>
            <sz val="8"/>
            <color indexed="81"/>
            <rFont val="Tahoma"/>
            <family val="2"/>
            <charset val="238"/>
          </rPr>
          <t xml:space="preserve">
12+7 š na omp
45+271 š na fu
54+200 š do rez
62+2892 š na ovzi
</t>
        </r>
      </text>
    </comment>
    <comment ref="C22" authorId="0">
      <text>
        <r>
          <rPr>
            <b/>
            <sz val="8"/>
            <color indexed="81"/>
            <rFont val="Tahoma"/>
            <family val="2"/>
            <charset val="238"/>
          </rPr>
          <t>Navrátilová Lenka:</t>
        </r>
        <r>
          <rPr>
            <sz val="8"/>
            <color indexed="81"/>
            <rFont val="Tahoma"/>
            <family val="2"/>
            <charset val="238"/>
          </rPr>
          <t xml:space="preserve">
34+36
73+95937
98+4095
174+26428
175+248
176+172000
177+43
246+5
</t>
        </r>
      </text>
    </comment>
    <comment ref="C23" authorId="0">
      <text>
        <r>
          <rPr>
            <b/>
            <sz val="8"/>
            <color indexed="81"/>
            <rFont val="Tahoma"/>
            <family val="2"/>
            <charset val="238"/>
          </rPr>
          <t>Navrátilová Lenka:</t>
        </r>
        <r>
          <rPr>
            <sz val="8"/>
            <color indexed="81"/>
            <rFont val="Tahoma"/>
            <family val="2"/>
            <charset val="238"/>
          </rPr>
          <t xml:space="preserve">
48+1885 mzdy
</t>
        </r>
      </text>
    </comment>
    <comment ref="C25" authorId="0">
      <text>
        <r>
          <rPr>
            <b/>
            <sz val="8"/>
            <color indexed="81"/>
            <rFont val="Tahoma"/>
            <family val="2"/>
            <charset val="238"/>
          </rPr>
          <t>Navrátilová Lenka:</t>
        </r>
        <r>
          <rPr>
            <sz val="8"/>
            <color indexed="81"/>
            <rFont val="Tahoma"/>
            <family val="2"/>
            <charset val="238"/>
          </rPr>
          <t xml:space="preserve">
49+13 (FV OE celkem 1791)
50+439 (FV Š celkem 1601)
265+250 (celkem 15+250 FV OE)
238+260 š
</t>
        </r>
      </text>
    </comment>
    <comment ref="C31" authorId="0">
      <text>
        <r>
          <rPr>
            <b/>
            <sz val="8"/>
            <color indexed="81"/>
            <rFont val="Tahoma"/>
            <family val="2"/>
            <charset val="238"/>
          </rPr>
          <t>Navrátilová Lenka:</t>
        </r>
        <r>
          <rPr>
            <sz val="8"/>
            <color indexed="81"/>
            <rFont val="Tahoma"/>
            <family val="2"/>
            <charset val="238"/>
          </rPr>
          <t xml:space="preserve">
12+7 š na omp
30+100 omp do rez
45+271 š na fu
48+1885 mzdy
54+200 š do rez
69+1378
70+3971
71+591
72+7058
76+7 poj
85+321 ref mezd okř
96+2169
97+6473
99+684
100+349
101+3 poj z
118+1767
129+78 poj
136+634
173+41325
232+95 sankce do rez
225+245845 přebytek
240+6729
251+4612 dar
</t>
        </r>
      </text>
    </comment>
    <comment ref="C32" authorId="0">
      <text>
        <r>
          <rPr>
            <b/>
            <sz val="8"/>
            <color indexed="81"/>
            <rFont val="Tahoma"/>
            <family val="2"/>
            <charset val="238"/>
          </rPr>
          <t>Navrátilová Lenka:</t>
        </r>
        <r>
          <rPr>
            <sz val="8"/>
            <color indexed="81"/>
            <rFont val="Tahoma"/>
            <family val="2"/>
            <charset val="238"/>
          </rPr>
          <t xml:space="preserve">
137-7807
179+1554 poj d
180+14 poj š
181+135 poj š
247+61 poj š</t>
        </r>
      </text>
    </comment>
    <comment ref="C33"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89+7943
90+25
91+197
92+350
127+521
128+1634
140+61210
164+250
165+77
166+96
167+10
168+434
234+133
235+5746</t>
        </r>
      </text>
    </comment>
    <comment ref="C34" authorId="0">
      <text>
        <r>
          <rPr>
            <b/>
            <sz val="8"/>
            <color indexed="81"/>
            <rFont val="Tahoma"/>
            <family val="2"/>
            <charset val="238"/>
          </rPr>
          <t>Navrátilová Lenka:</t>
        </r>
        <r>
          <rPr>
            <sz val="8"/>
            <color indexed="81"/>
            <rFont val="Tahoma"/>
            <family val="2"/>
            <charset val="238"/>
          </rPr>
          <t xml:space="preserve">
64+4500 s+z
68+649402
182+1500 s+z</t>
        </r>
      </text>
    </comment>
    <comment ref="C35" authorId="0">
      <text>
        <r>
          <rPr>
            <b/>
            <sz val="8"/>
            <color indexed="81"/>
            <rFont val="Tahoma"/>
            <family val="2"/>
            <charset val="238"/>
          </rPr>
          <t>Navrátilová Lenka:</t>
        </r>
        <r>
          <rPr>
            <sz val="8"/>
            <color indexed="81"/>
            <rFont val="Tahoma"/>
            <family val="2"/>
            <charset val="238"/>
          </rPr>
          <t xml:space="preserve">
171+246
172+10
236+200</t>
        </r>
      </text>
    </comment>
    <comment ref="C36" authorId="0">
      <text>
        <r>
          <rPr>
            <b/>
            <sz val="8"/>
            <color indexed="81"/>
            <rFont val="Tahoma"/>
            <family val="2"/>
            <charset val="238"/>
          </rPr>
          <t>Navrátilová Lenka:</t>
        </r>
        <r>
          <rPr>
            <sz val="8"/>
            <color indexed="81"/>
            <rFont val="Tahoma"/>
            <family val="2"/>
            <charset val="238"/>
          </rPr>
          <t xml:space="preserve">
4+3723
5+7277
27+22662
28+3200
29+800
55+190
65+3
82+477
95+2455</t>
        </r>
      </text>
    </comment>
    <comment ref="C37" authorId="0">
      <text>
        <r>
          <rPr>
            <b/>
            <sz val="8"/>
            <color indexed="81"/>
            <rFont val="Tahoma"/>
            <family val="2"/>
            <charset val="238"/>
          </rPr>
          <t>Navrátilová Lenka:</t>
        </r>
        <r>
          <rPr>
            <sz val="8"/>
            <color indexed="81"/>
            <rFont val="Tahoma"/>
            <family val="2"/>
            <charset val="238"/>
          </rPr>
          <t xml:space="preserve">
33+60
87+0
88+15
141+39
169+15
170+24
</t>
        </r>
      </text>
    </comment>
    <comment ref="C38" authorId="0">
      <text>
        <r>
          <rPr>
            <b/>
            <sz val="8"/>
            <color indexed="81"/>
            <rFont val="Tahoma"/>
            <family val="2"/>
            <charset val="238"/>
          </rPr>
          <t>Navrátilová Lenka:</t>
        </r>
        <r>
          <rPr>
            <sz val="8"/>
            <color indexed="81"/>
            <rFont val="Tahoma"/>
            <family val="2"/>
            <charset val="238"/>
          </rPr>
          <t xml:space="preserve">
25+15
233+444
</t>
        </r>
      </text>
    </comment>
    <comment ref="C39" authorId="0">
      <text>
        <r>
          <rPr>
            <b/>
            <sz val="8"/>
            <color indexed="81"/>
            <rFont val="Tahoma"/>
            <family val="2"/>
            <charset val="238"/>
          </rPr>
          <t>Navrátilová Lenka:</t>
        </r>
        <r>
          <rPr>
            <sz val="8"/>
            <color indexed="81"/>
            <rFont val="Tahoma"/>
            <family val="2"/>
            <charset val="238"/>
          </rPr>
          <t xml:space="preserve">
83+835
93+15901
94+3511
126+5176
239+4134
</t>
        </r>
      </text>
    </comment>
    <comment ref="C41" authorId="0">
      <text>
        <r>
          <rPr>
            <b/>
            <sz val="8"/>
            <color indexed="81"/>
            <rFont val="Tahoma"/>
            <family val="2"/>
            <charset val="238"/>
          </rPr>
          <t>Navrátilová Lenka:</t>
        </r>
        <r>
          <rPr>
            <sz val="8"/>
            <color indexed="81"/>
            <rFont val="Tahoma"/>
            <family val="2"/>
            <charset val="238"/>
          </rPr>
          <t xml:space="preserve">
84+12500 FOND 8115</t>
        </r>
      </text>
    </comment>
    <comment ref="C43" authorId="0">
      <text>
        <r>
          <rPr>
            <b/>
            <sz val="8"/>
            <color indexed="81"/>
            <rFont val="Tahoma"/>
            <family val="2"/>
            <charset val="238"/>
          </rPr>
          <t>Navrátilová Lenka:</t>
        </r>
        <r>
          <rPr>
            <sz val="8"/>
            <color indexed="81"/>
            <rFont val="Tahoma"/>
            <family val="2"/>
            <charset val="238"/>
          </rPr>
          <t xml:space="preserve">
6+11363
7+7574
11+200
34+36
73+95937
98+4095
174+26428
175+248
176+172000
177+43
246+5</t>
        </r>
      </text>
    </comment>
    <comment ref="C44" authorId="0">
      <text>
        <r>
          <rPr>
            <b/>
            <sz val="8"/>
            <color indexed="81"/>
            <rFont val="Tahoma"/>
            <family val="2"/>
            <charset val="238"/>
          </rPr>
          <t>Navrátilová Lenka:</t>
        </r>
        <r>
          <rPr>
            <sz val="8"/>
            <color indexed="81"/>
            <rFont val="Tahoma"/>
            <family val="2"/>
            <charset val="238"/>
          </rPr>
          <t xml:space="preserve">
62+2892 š na ovzi
</t>
        </r>
      </text>
    </comment>
    <comment ref="C45" authorId="0">
      <text>
        <r>
          <rPr>
            <b/>
            <sz val="8"/>
            <color indexed="81"/>
            <rFont val="Tahoma"/>
            <family val="2"/>
            <charset val="238"/>
          </rPr>
          <t>Navrátilová Lenka:</t>
        </r>
        <r>
          <rPr>
            <sz val="8"/>
            <color indexed="81"/>
            <rFont val="Tahoma"/>
            <family val="2"/>
            <charset val="238"/>
          </rPr>
          <t xml:space="preserve">
3+669
8+839
9+39
10+7
30+426
32+421
49+13 (FV OE celkem 1791)
50+439 (FV Š celkem 1601)
265+265 (celkem 15+250 FV OE)
238+260 š
</t>
        </r>
      </text>
    </comment>
    <comment ref="C51" authorId="0">
      <text>
        <r>
          <rPr>
            <b/>
            <sz val="8"/>
            <color indexed="81"/>
            <rFont val="Tahoma"/>
            <family val="2"/>
            <charset val="238"/>
          </rPr>
          <t>Navrátilová Lenka:</t>
        </r>
        <r>
          <rPr>
            <sz val="8"/>
            <color indexed="81"/>
            <rFont val="Tahoma"/>
            <family val="2"/>
            <charset val="238"/>
          </rPr>
          <t xml:space="preserve">
8115, 8905
3+669
6+11363
7+7574
8+839
9+39
10+7
11+200
30+426
32+421
49+1778 (FV OE celkem 1791)
50+1162 (FV Š celkem 1601)
265+15 (celkem 15+250 FV OE)
84+12500 FOND 99
118+1767
136+634
225+245845 přebytek</t>
        </r>
      </text>
    </comment>
    <comment ref="C52" authorId="0">
      <text>
        <r>
          <rPr>
            <b/>
            <sz val="8"/>
            <color indexed="81"/>
            <rFont val="Tahoma"/>
            <family val="2"/>
            <charset val="238"/>
          </rPr>
          <t>Navrátilová Lenka:</t>
        </r>
        <r>
          <rPr>
            <sz val="8"/>
            <color indexed="81"/>
            <rFont val="Tahoma"/>
            <family val="2"/>
            <charset val="238"/>
          </rPr>
          <t xml:space="preserve">
8224, 8124</t>
        </r>
      </text>
    </comment>
  </commentList>
</comments>
</file>

<file path=xl/sharedStrings.xml><?xml version="1.0" encoding="utf-8"?>
<sst xmlns="http://schemas.openxmlformats.org/spreadsheetml/2006/main" count="1881" uniqueCount="339">
  <si>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</si>
  <si>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</si>
  <si>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</si>
  <si>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</si>
  <si>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</si>
  <si>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</si>
  <si>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</si>
  <si>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</si>
  <si>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</si>
  <si>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</si>
  <si>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</si>
  <si>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</si>
  <si>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</si>
  <si>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</si>
  <si>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</si>
  <si>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</si>
  <si>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</si>
  <si>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</si>
  <si>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</si>
  <si>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</si>
  <si>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</si>
  <si>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</si>
  <si>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</si>
  <si>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</si>
  <si>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</si>
  <si>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</si>
  <si>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Daňové příjmy</t>
  </si>
  <si>
    <t>Ostatní nedaňové příjmy</t>
  </si>
  <si>
    <t>Financování celkem</t>
  </si>
  <si>
    <t>Příjmy Olomouckého kraje včetně financování</t>
  </si>
  <si>
    <t>Výdaje Olomouckého kraje včetně financování</t>
  </si>
  <si>
    <t xml:space="preserve"> -Rozpočtová změna 163/16</t>
  </si>
  <si>
    <t>druh rozpočtové změny: vnitřní rozpočtová změna - přesun mezi jednotlivými položkami, paragrafy a odbory ekonomickým a kancelář ředitele</t>
  </si>
  <si>
    <t xml:space="preserve">důvod: odbor kancelář ředitele požádal ekonomický odbor dne 28.4.2016 o provedení rozpočtové změny. Důvodem navrhované změny je převedení finančních prostředků z odboru ekonomického na odbor kancelář ředitele v celkové výši 2 270 095,- Kč. Finanční prostředky budou použity na financování optimalizace IT procesů, rekonstrukci zasedací místnosti, provedení pasportizace, úhradu odvodů za nesplnění povinnosti zaměstnávat zdravotně postižené, výměnu podlahové krytiny a elektronické zabezpečení vstupů na jednotlivá patra budovy RCO. </t>
  </si>
  <si>
    <t>Odbor ekonomický</t>
  </si>
  <si>
    <t>ORJ - 07</t>
  </si>
  <si>
    <t xml:space="preserve">§ </t>
  </si>
  <si>
    <t>seskupení položek</t>
  </si>
  <si>
    <t>částka v Kč</t>
  </si>
  <si>
    <t>59 - Ostatní neinvestiční výdaje</t>
  </si>
  <si>
    <t>celkem</t>
  </si>
  <si>
    <t>Odbor kancelář ředitele</t>
  </si>
  <si>
    <t>ORJ - 03</t>
  </si>
  <si>
    <t>51 - Neinvestiční nákupy a související výdaje</t>
  </si>
  <si>
    <t>61 - Investiční nákupy a související výdaje</t>
  </si>
  <si>
    <t xml:space="preserve"> -Rozpočtová změna 164/16</t>
  </si>
  <si>
    <t>druh rozpočtové změny: zapojení nových prostředků do rozpočtu</t>
  </si>
  <si>
    <t>poskytovatel: Ministerstvo školství, mládeže a tělovýchovy</t>
  </si>
  <si>
    <t>důvod: neinvestiční dotace ze státního rozpočtu ČR na rok 2016 poskytnutá na základě rozhodnutí Ministerstva školství, mládeže a tělovýchovy ČR č.j.: MSMT-10617-76/2016 a 10617-15/2016 ze dne 31.3.2016 v celkové výši 250 000,- Kč na program "Podpora vzdělávání v jazycích národnostních menšin a multikulturní výchovy v roce 2016“.</t>
  </si>
  <si>
    <t>Odbor školství, sportu a kultury</t>
  </si>
  <si>
    <t>ORJ - 10</t>
  </si>
  <si>
    <t>UZ</t>
  </si>
  <si>
    <t>položka</t>
  </si>
  <si>
    <t>4116 - Ostatní neinv. přijaté transfery ze SR</t>
  </si>
  <si>
    <t>5336 - Neinvestiční dotace zřízeným PO</t>
  </si>
  <si>
    <t xml:space="preserve"> -Rozpočtová změna 165/16</t>
  </si>
  <si>
    <t>důvod: neinvestiční dotace ze státního rozpočtu ČR na rok 2016 poskytnutá na základě rozhodnutí Ministerstva školství, mládeže a tělovýchovy ČR č.j.: MSMT-10185/2016/14 ze dne 6.4.2016 ve výši 77 271,- Kč na program "Zajištění ubytování španělských lektorů, kteří působí na českých gymnáziích" pro příspěvkovou organizaci Gymnázium, Olomouc, Čajkovského 9.</t>
  </si>
  <si>
    <t xml:space="preserve"> -Rozpočtová změna 166/16</t>
  </si>
  <si>
    <t xml:space="preserve">důvod: neinvestiční dotace ze státního rozpočtu ČR na rok 2016 poskytnutá na základě rozhodnutí Ministerstva školství, mládeže a tělovýchovy ČR č.j.: MSMT-10185/2016/11 ze dne 5.4.2016 ve výši 96 000,- Kč na projekt "Zajištění činnosti česko - francouzských tříd s výukou vybraných předmětů ve francouzském jazyce“ pro příspěvkovou organizaci Slovanské gymnázium, Olomouc.
</t>
  </si>
  <si>
    <t xml:space="preserve"> -Rozpočtová změna 167/16</t>
  </si>
  <si>
    <t>důvod: neinvestiční dotace ze státního rozpočtu ČR na rok 2016 poskytnutá na základě rozhodnutí Ministerstva školství, mládeže a tělovýchovy ČR č.j.: 10968-7/2016 ze dne 21.4.2016 ve výši 10 202,- Kč na rozvojový program "Zajištění bezplatné přípravy k začlenění do základního vzdělávání dětí osob se státní příslušností jiného členského státu Evropské unie".</t>
  </si>
  <si>
    <t>53 - Neinvestiční transfery veřejnopráv. subj.</t>
  </si>
  <si>
    <t xml:space="preserve"> -Rozpočtová změna 168/16</t>
  </si>
  <si>
    <t>důvod: neinvestiční dotace ze státního rozpočtu ČR na rok 2016 poskytnutá na základě rozhodnutí Ministerstva školství, mládeže a tělovýchovy ČR č.j.: MSMT-6895-12/2016-3 ze dne 28.4.2016 v celkové výši 434 048,- Kč na rozvojový program "Podpora implementace etické výchovy do vzdělávání v základních školách a nižších ročnících víceletých gymnázií v roce 2016“.</t>
  </si>
  <si>
    <t xml:space="preserve"> -Rozpočtová změna 169/16</t>
  </si>
  <si>
    <t>poskytovatel: Ministerstvo financí</t>
  </si>
  <si>
    <t>důvod: neinvestiční dotace ze státního rozpočtu ČR na rok 2016 poskytnutá na základě rozhodnutí Ministerstva financí ČR č.j.: MF - 12388/2016/1201-2 ze dne 18.4.2016 ve výši 14 628,- Kč na náhradu škod způsobených vydrou říční na rybách na vodním díle na pozemku v užívání p. Oldřicha Psotky, Mikulovice u Jeseníka, za období od 21.6.2015 do 21.12.2015.</t>
  </si>
  <si>
    <t>4111 - Neinvestiční přijaté transfery ze SR</t>
  </si>
  <si>
    <t>Odbor životního prostředí a zemědělství</t>
  </si>
  <si>
    <t>ORJ - 09</t>
  </si>
  <si>
    <t xml:space="preserve"> -Rozpočtová změna 170/16</t>
  </si>
  <si>
    <t>důvod: neinvestiční dotace ze státního rozpočtu ČR na rok 2016 poskytnutá na základě rozhodnutí Ministerstva financí ČR č.j.: MF - 15227/2016/1201-2 ze dne 4.5.2016 ve výši 24 270,- Kč na náhradu škod vzniklých bobrem evropským na lesních porostech na pozemcích obhospodařovaných státním podnikem Lesy České republiky, s. p., Hradec Králové, za období od 1.1.2016 do 4.3.2016.</t>
  </si>
  <si>
    <t xml:space="preserve"> -Rozpočtová změna 171/16</t>
  </si>
  <si>
    <t>poskytovatel: Ministerstvo kultury</t>
  </si>
  <si>
    <t>důvod: neinvestiční ze státního rozpočtu ČR na rok 2016 poskytnutá na základě dopisu Ministerstva kultury ČR č.j.: MK-S 4779/2016 ze dne 21.4.2016 v celkové výši 246 000,- Kč pro příspěvkovou organizaci Olomouckého kraje Vědecká knihovna v Olomouci na realizaci projektů z programu "Veřejné informační služby knihoven na rok 2016".</t>
  </si>
  <si>
    <t xml:space="preserve"> -Rozpočtová změna 172/16</t>
  </si>
  <si>
    <t>důvod: neinvestiční dotace ze státního rozpočtu ČR na rok 2016 poskytnutá na základě dopisu Ministerstva kultury ČR č.j.: MK-S 5219/2016 ze dne 22.4.2016 ve výši 10 000,- Kč pro příspěvkovou organizaci Olomouckého kraje Vědecká knihovna v Olomouci na realizaci projektu "Doplnění fondu zvukové knihovny Vědecké knihovny v Olomouci" z programu "Knihovna 21. století".</t>
  </si>
  <si>
    <t xml:space="preserve"> -Rozpočtová změna 173/16</t>
  </si>
  <si>
    <t>poskytovatel: Regionální rada regionu soudržnosti Střední Morava</t>
  </si>
  <si>
    <t>důvod: odbor veřejných zakázek a investic požádal ekonomický odbor dne 5.5.2016 o provedení rozpočtové změny. Důvodem navrhované změny je zapojení finančních prostředků do rozpočtu Olomouckého kraje ve výši 41 324 532,80 Kč. Finanční prostředky budou poukázány na účet Olomouckého kraje jako investiční dotace od Regionální rady regionu soudržnosti Střední Morava na rok 2016 na projekty z oblasti dopravy v rámci ROP Střední Morava.</t>
  </si>
  <si>
    <t>Odbor veřejných zakázek a investic</t>
  </si>
  <si>
    <t>ORJ - 50</t>
  </si>
  <si>
    <t>4223 - Invest. přijaté transfery od region. rad</t>
  </si>
  <si>
    <t>4123 - Neinvest. přijaté transf. od region. rad</t>
  </si>
  <si>
    <t xml:space="preserve"> -Rozpočtová změna 174/16</t>
  </si>
  <si>
    <t>poskytovatel: Ministerstvo pro místní rozvoj ČR</t>
  </si>
  <si>
    <t>důvod: odbor strategického rozvoje kraje požádal dne 26.4.2016 o provedení rozpočtové změny. Důvodem navrhované změny je zapojení finančních prostředků do rozpočtu Olomouckého kraje ve výši 26 428 040,77 Kč. Finanční prostředky byly poukázány na účet Olomouckého kraje jako investiční a neinvestiční dotace z prostředků Ministerstva pro místní rozvoj ČR na financování projektu v oblasti krizového řízení "Krajský standardizovaný projekt ZZS Olomouckého kraje" v rámci Integrovaného operačního programu.</t>
  </si>
  <si>
    <t>Odbor strategického rozvoje kraje</t>
  </si>
  <si>
    <t>ORJ - 59</t>
  </si>
  <si>
    <t>4216 - Ostatní invest. přijaté transfery ze SR</t>
  </si>
  <si>
    <t xml:space="preserve"> -Rozpočtová změna 175/16</t>
  </si>
  <si>
    <t>druh rozpočtové změny: zapojení prostředků do rozpočtu</t>
  </si>
  <si>
    <t>poskytovatel: Ministerstvo vnitra</t>
  </si>
  <si>
    <t>důvod: odbor strategického rozvoje kraje požádal ekonomický odbor dne 29.4.2016 o provedení rozpočtové změny. Důvodem navrhované změny je zapojení finančních prostředků do rozpočtu odboru strategického rozvoje kraje ve výši 248 359,95 Kč. Finanční prostředky byly poukázány na účet Olomouckého kraje jako neinvestiční dotace z Ministerstva vnitra na financování projektu "Zvýšení efektivity Krajského úřadu Olomouckého kraje" v rámci Operačního programu Lidské zdroje a zaměstnanost.</t>
  </si>
  <si>
    <t>ORJ - 64</t>
  </si>
  <si>
    <t xml:space="preserve"> -Rozpočtová změna 176/16</t>
  </si>
  <si>
    <t>poskytovatel: Ministerstvo životního prostředí</t>
  </si>
  <si>
    <t>důvod: odbor strategického rozvoje kraje požádal ekonomický odbor dne 5.5.2016 o provedení rozpočtové změny. Důvodem navrhované změny je zapojení dotace z Ministerstva životního prostředí ČR v celkové výši 172 000 000,- Kč. Finanční prostředky budou poukázány na účet Olomouckého kraje z Ministerstva životního prostředí na kotlíkové dotace v rámci Operačního programu Životní prostředí 2014 - 2020.</t>
  </si>
  <si>
    <t>ORJ - 77</t>
  </si>
  <si>
    <t>4116 - Ostatní neinv. přij. transf. ze SR</t>
  </si>
  <si>
    <t>50 - Výdaje na platy, ost. platby za pr. práci a poj.</t>
  </si>
  <si>
    <t>63 - Investiční transfery</t>
  </si>
  <si>
    <t xml:space="preserve"> -Rozpočtová změna 177/16</t>
  </si>
  <si>
    <t>důvod: odbor strategického rozvoje kraje požádal ekonomický odbor dne 6.5.2016 o provedení rozpočtové změny. Důvodem navrhované změny je zvýšení finančních prostředků Olomouckého kraje ve výši 42 860,54 Kč. Finanční prostředky byly poukázány na účet Olomouckého kraje jako odvod za porušení rozpočtové kázně na financování globálního grantu "Zvyšování kvality ve vzdělávání v Olomouckém kraji II" v rámci Operačního programu Vzdělávání pro konkurenceschopnost.</t>
  </si>
  <si>
    <t>ORJ - 66</t>
  </si>
  <si>
    <t>2123 - Ostatní odvody příspěvkových organiz.</t>
  </si>
  <si>
    <t xml:space="preserve"> -Rozpočtová změna 178/16</t>
  </si>
  <si>
    <t>důvod: odbor podpory řízení příspěvkových organizací požádal ekonomický odbor dne 21.4.2016 o provedení rozpočtové změny. Důvodem navrhované změny je přesun finančních prostředků v rámci odboru v celkové výši 1 584 000,- Kč. Finanční prostředky budou převedeny v oblasti příjmů u odvodů z odpisů z důvodu sloučení příspěvkových organizací v sociální oblasti, na základě usnesení Zastupitelstva Olomouckého kraje č. UZ/17/29/2015 ze dne 25.9.2015.</t>
  </si>
  <si>
    <t>Odbor podpory řízení příspěvkových organizací</t>
  </si>
  <si>
    <t>ORJ - 19</t>
  </si>
  <si>
    <t>2122 - Odvody příspěvkových organizací</t>
  </si>
  <si>
    <t xml:space="preserve"> -Rozpočtová změna 179/16</t>
  </si>
  <si>
    <t xml:space="preserve">důvod: odbor podpory řízení příspěvkových organizací požádal ekonomický odbor dne 4.5.2016 o provedení rozpočtové změny. Důvodem navrhované změny je zapojení finančních prostředků do rozpočtu Olomouckého kraje ve výši 1 553 447,- Kč. Česká pojišťovna a.s., uhradila na účet Olomouckého kraje pojistné plnění k pojistné události pro příspěvkovou organizaci Správa silnic Olomouckého kraje za opravu silnic po vichřici v roce 2015.
</t>
  </si>
  <si>
    <t>2322 - Přijaté pojistné náhrady</t>
  </si>
  <si>
    <t>5331 - Neinvestiční příspěvky zřízeným PO</t>
  </si>
  <si>
    <t xml:space="preserve"> -Rozpočtová změna 180/16</t>
  </si>
  <si>
    <t xml:space="preserve">důvod: odbor podpory řízení příspěvkových organizací požádal ekonomický odbor dne 5.5.2016 o provedení rozpočtové změny. Důvodem navrhované změny je zapojení finančních prostředků do rozpočtu Olomouckého kraje v celkové výši 13 972,- Kč. Česká pojišťovna a.s., uhradila na účet Olomouckého kraje pojistné plnění k pojistné události pro příspěvkovou organizaci Olomouckého kraje Střední škola, Základní škola a Mateřská škola prof. V. Vejdovského Olomouc za opravu střechy po vichřici v roce 2015.
</t>
  </si>
  <si>
    <t xml:space="preserve"> -Rozpočtová změna 181/16</t>
  </si>
  <si>
    <t xml:space="preserve">důvod: odbor podpory řízení příspěvkových organizací požádal ekonomický odbor dne 6.5.2016 o provedení rozpočtové změny. Důvodem navrhované změny je zapojení finančních prostředků do rozpočtu Olomouckého kraje ve výši 135 094,- Kč. Česká pojišťovna a.s., uhradila na účet Olomouckého kraje pojistné plnění k pojistné události pro příspěvkovou organizaci Olomouckého kraje Střední průmyslová škola strojnická, Olomouc, za opravu po vodovodní škodě v roce 2015.
</t>
  </si>
  <si>
    <t xml:space="preserve"> -Rozpočtová změna 182/16</t>
  </si>
  <si>
    <t>poskytovatel: Ministerstvo práce a sociálních věcí</t>
  </si>
  <si>
    <t>důvod: neinvestiční dotace ze státního rozpočtu ČR na rok 2016 poskytnutá na základě Dodatku č. 1 k rozhodnutí Ministerstva práce a sociálních věcí ČR č.j.: 2015/76891-231/2 ze dne 25.4.2016 v celkové výši 1 500 000,- Kč k zajištění výplaty státního příspěvku pro zřizovatele zařízení pro děti vyžadující okamžitou pomoc podle § 42g a násl. zákona č. 359/1999 Sb., o sociálně - právní ochraně dětí na rok 2016. Záloha na období duben až červen pro Fond ohrožených dětí je 500 000,- Kč.</t>
  </si>
  <si>
    <t>Odbor sociálních věcí</t>
  </si>
  <si>
    <t>ORJ - 11</t>
  </si>
  <si>
    <t>52 - Neinvestiční transfery soukromopr. subj.</t>
  </si>
  <si>
    <t xml:space="preserve"> -Rozpočtová změna 183/16</t>
  </si>
  <si>
    <t>druh rozpočtové změny: vnitřní rozpočtová změna - přesun mezi jednotlivými položkami, paragrafy a odbory ekonomickým, sociálních věcí a zdravotnictví</t>
  </si>
  <si>
    <t>důvod: odbory sociálních věcí a zdravotnictví požádaly ekonomický odbor dne 18. a 19.4.2016 o provedení rozpočtové změny. Důvodem navrhované změny je převedení finančních prostředků z odboru ekonomického na odbor sociálních věcí ve výši 36 480,- Kč a na odbor zdravotnictví ve výši 177 080,-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březen 2016.</t>
  </si>
  <si>
    <t>5336 - Neinvestiční transfery zřízeným PO</t>
  </si>
  <si>
    <t>Odbor zdravotnictví</t>
  </si>
  <si>
    <t>ORJ - 14</t>
  </si>
  <si>
    <t xml:space="preserve"> -Rozpočtová změna 184/16</t>
  </si>
  <si>
    <t>druh rozpočtové změny: vnitřní rozpočtová změna - přesun mezi jednotlivými položkami, paragrafy a odbory ekonomickým a školství, sportu a kultury</t>
  </si>
  <si>
    <t>důvod: odbor školství, sportu a kultury požádal ekonomický odbor dne 25.4.2016 o provedení rozpočtové změny. Důvodem navrhované změny je převedení finančních prostředků z odboru školství, sportu a kultury do rozpočtu odboru ekonomického v celkové výši 4 004 098,- Kč a přesun finančních prostředků v rámci odboru školství, sportu a kultury v celkové výši 1 298 902,- Kč. Finanční prostředky budou použity na poskytnutí individuálních dotací v oblasti školství, na základě usnesení Rady Olomouckého kraje č. UR/94/35/2016 ze dne 21.4.2016, nevyčerpaná část z "Programu na podporu sportovní činnosti dětí a mládeže v Olomouckém kraji", určená na kofinancování Českého olympijského výboru, bude převedena do rezervy Olomouckého kraje na individuální dotace.</t>
  </si>
  <si>
    <t xml:space="preserve"> -Rozpočtová změna 185/16</t>
  </si>
  <si>
    <t>důvod: odbor školství, sportu a kultury požádal ekonomický odbor dne 27.4.2016 o provedení rozpočtové změny. Důvodem navrhované změny je převedení finančních prostředků z odboru školství, sportu a kultury do rozpočtu odboru ekonomického v celkové výši 60 000,- Kč. Finanční prostředky nebudou použity na poskytnutí dotací v rámci "Programu na podporu sportu v Olomouckém kraji" u dotačního titulu "Podpora sportovních akcí regionálního charakteru", a budou převedeny do rezervy Olomouckého kraje na individuální dotace.</t>
  </si>
  <si>
    <t xml:space="preserve"> -Rozpočtová změna 186/16</t>
  </si>
  <si>
    <t>důvod: odbor školství, sportu a kultury požádal ekonomický odbor dne 28.4.2016 o provedení rozpočtové změny. Důvodem navrhované změny je převedení finančních prostředků z odboru školství, sportu a kultury do rozpočtu odboru ekonomického ve výši       1 500 000,- Kč. Finanční prostředky nebudou použity na poskytnutí individuálních dotací v oblasti kultury, tzv. regionální funkce divadel a filharmonií, a budou převedeny do rezervy Olomouckého kraje na individuální dotace.</t>
  </si>
  <si>
    <t xml:space="preserve"> -Rozpočtová změna 187/16</t>
  </si>
  <si>
    <t>druh rozpočtové změny: vnitřní rozpočtová změna - přesun mezi jednotlivými položkami, paragrafy a odbory ekonomickým a dopravy a silničního hospodářství</t>
  </si>
  <si>
    <t xml:space="preserve">důvod: odbor dopravy a silničního hospodářství požádal ekonomický odbor dne 4.5.2016 o provedení rozpočtové změny. Důvodem navrhované změny je převedení finančních prostředků z odboru dopravy a silničního hospodářství do rozpočtu odboru ekonomického v celkové výši 4 799 792,93 Kč. Finanční prostředky nebudou použity na poskytnutí dotací v rámci programu "Opatření pro zvýšení bezpečnosti provozu na pozemních komunikacích" a "Podpora budování a rekonstrukce přechodů pro chodce", a budou převedeny do rezervy Olomouckého kraje na individuální dotace. </t>
  </si>
  <si>
    <t>Odbor dopravy a silničního hospodářství</t>
  </si>
  <si>
    <t>ORJ - 12</t>
  </si>
  <si>
    <t xml:space="preserve"> -Rozpočtová změna 188/16</t>
  </si>
  <si>
    <t>druh rozpočtové změny: vnitřní rozpočtová změna - přesun mezi jednotlivými položkami, paragrafy a odbory ekonomickým a zdravotnictví</t>
  </si>
  <si>
    <t xml:space="preserve">důvod: odbor zdravotnictví požádal ekonomický odbor dne 5.5.2016 o provedení rozpočtové změny. Důvodem navrhované změny je převedení finančních prostředků z odboru zdravotnictví do rozpočtu odboru ekonomického ve výši 209 670,- Kč. Finanční prostředky nebudou použity na poskytnutí dotací v rámci "Programu na podporu zdraví a zdravého životního stylu" u dotačního titulu "Podpora ozdravných a rehabilitačních pobytů pro specifické skupiny obyvatel", a budou převedeny do rezervy Olomouckého kraje na individuální dotace. </t>
  </si>
  <si>
    <t xml:space="preserve"> -Rozpočtová změna 189/16</t>
  </si>
  <si>
    <t>druh rozpočtové změny: vnitřní rozpočtová změna - přesun mezi jednotlivými položkami, paragrafy a odbory ekonomickým a tajemníka hejtmana</t>
  </si>
  <si>
    <t>důvod: odbor tajemníka hejtmana požádal ekonomický odbor dne 4.5.2016 o provedení rozpočtové změny. Důvodem navrhované změny je převedení finančních prostředků z odboru tajemníka hejtmana do rozpočtu odboru ekonomického v celkové výši 1 263 100,- Kč. Finanční prostředky nebudou použity na poskytnutí individuálních dotací v oblasti cestovního ruchu a budou převedeny do rezervy Olomouckého kraje na individuální dotace.</t>
  </si>
  <si>
    <t>Odbor tajemníka hejtmana</t>
  </si>
  <si>
    <t>ORJ - 18</t>
  </si>
  <si>
    <t xml:space="preserve"> -Rozpočtová změna 190/16</t>
  </si>
  <si>
    <t>druh rozpočtové změny: vnitřní rozpočtová změna - přesun mezi jednotlivými položkami, paragrafy a odbory ekonomickým a strategického rozvoje kraje</t>
  </si>
  <si>
    <t>důvod: odbor strategického rozvoje kraje požádal ekonomický odbor dne 5.5.2016 o provedení rozpočtové změny. Důvodem navrhované změny je převedení finančních prostředků z odboru strategického rozvoje kraje do rozpočtu odboru ekonomického ve výši 13 675,- Kč. Finanční prostředky nebudou použity na poskytnutí dotací v rámci "Programu na podporu místních produktů" u dotačního titulu "Podpora farmářských trhů" a budou převedeny do rezervy Olomouckého kraje na individuální dotace.</t>
  </si>
  <si>
    <t>ORJ - 08</t>
  </si>
  <si>
    <t xml:space="preserve"> -Rozpočtová změna 191/16</t>
  </si>
  <si>
    <t>důvod: odbor strategického rozvoje kraje požádal ekonomický odbor dne 10.5.2016 o provedení rozpočtové změny. Důvodem navrhované změny je převedení finančních prostředků z odboru strategického rozvoje kraje do rozpočtu odboru ekonomického ve výši 100 000,- Kč. Finanční prostředky nebudou použity na poskytnutí individuálních dotací v oblasti kultury a památkové péče a budou převedeny do rezervy Olomouckého kraje na individuální dotace.</t>
  </si>
  <si>
    <t xml:space="preserve"> -Rozpočtová změna 192/16</t>
  </si>
  <si>
    <t>druh rozpočtové změny: vnitřní rozpočtová změna - přesun mezi jednotlivými položkami, paragrafy a odbory ekonomickým a veřejných zakázek a investic</t>
  </si>
  <si>
    <t>důvod: odbor veřejných zakázek a investic požádal ekonomický odbor dne 6.5.2016 o provedení rozpočtové změny. Důvodem navrhované změny je převedení finančních prostředků z odboru veřejných zakázek a investic na odbor ekonomický v celkové výši              20 306 091,49 Kč a přesun v rámci odboru veřejných zakázek a investic ve výši 1 000 000,- Kč. Finanční prostředky budou nepoužity na financování výdajů projektů v oblasti kultury, školství, dopravy a zdravotnictví, a budou převedeny do rezervy na investice Olomouckého kraje.</t>
  </si>
  <si>
    <t>ORJ - 17</t>
  </si>
  <si>
    <t xml:space="preserve"> -Rozpočtová změna 193/16</t>
  </si>
  <si>
    <t>druh rozpočtové změny: vnitřní rozpočtová změna - přesun mezi jednotlivými položkami, paragrafy a odbory ekonomickým a podpory řízení příspěvkových organizací</t>
  </si>
  <si>
    <t>důvod: odbor dopravy a silničního hospodářství požádal ekonomický odbor dne 22.4.2016 o provedení rozpočtové změny. Důvodem navrhované změny je převedení finančních prostředků z rozpočtu odboru ekonomického na odbor podpory řízení příspěvkových organizací ve výši 182 798,56 Kč. Finanční prostředky budou použity na zvýšení příspěvku pro příspěvkovou organizaci Olomouckého kraje KIDSOK na úhradu zvýšených prokazatelných ztrát vzniklých dopravcům ve veřejné linkové dopravě, na základě uzavřené mezikrajské smlouvy s Jihomoravským krajem</t>
  </si>
  <si>
    <t xml:space="preserve"> -Rozpočtová změna 194/16</t>
  </si>
  <si>
    <t>druh rozpočtové změny: vnitřní rozpočtová změna - přesun mezi jednotlivými položkami, paragrafy a odbory ekonomickým a sociálních věcí</t>
  </si>
  <si>
    <t>důvod: odbor sociálních věcí požádal ekonomický odbor dne 3.5.2016 o provedení rozpočtové změny. Důvodem navrhované změny je převedení finančních prostředků z odboru ekonomického na odbor sociálních věcí v celkové výši 1 713 500,- Kč. Finanční prostředky budou použity na poskytnutí individuálních dotací v sociální oblasti, na základě usnesení Zastupitelstva Olomouckého kraje č. UZ/21/35/2016 a UZ/21/36/2016 ze dne 29.4.2016.</t>
  </si>
  <si>
    <t xml:space="preserve"> -Rozpočtová změna 195/16</t>
  </si>
  <si>
    <t>druh rozpočtové změny: snížení prostředků rozpočtu</t>
  </si>
  <si>
    <t>důvod: odbor strategického rozvoje kraje požádal ekonomický odbor dne 4.5.2016 o provedení rozpočtové změny. Důvodem navrhované změny je snížení finančních prostředků odboru strategického rozvoje kraje ve výši 0,01 Kč. Finanční prostředky byly poukázány na účet Olomouckého kraje jako neinvestiční dotace z Ministerstva práce a sociálních věcí na rok 2016 na financování projektu "Služby sociální prevence v Olomouckém kraji" v rámci Operačního programu zaměstnanost, na základě opravného rozhodnutí byla snížena záloha dotace o 0,01 haléřů.</t>
  </si>
  <si>
    <t>ORJ - 60</t>
  </si>
  <si>
    <t xml:space="preserve"> -Rozpočtová změna 196/16</t>
  </si>
  <si>
    <t>druh rozpočtové změny: vnitřní rozpočtová změna - přesun mezi jednotlivými položkami, paragrafy a odbory strategického rozvoje kraje a kancelář ředitele</t>
  </si>
  <si>
    <t>důvod: odbor strategického rozvoje kraje požádal ekonomický odbor dne 28.4.2016 o provedení rozpočtové změny. Důvodem navrhované změny je převedení finančních prostředků z odboru strategického rozvoje na odbor kancelář ředitele ve výši 11 000,- Kč. Finanční prostředky budou použity na financování úpravy investičních žádanek pro potřeby evidence projektových záměrů kraje.</t>
  </si>
  <si>
    <t>ORJ - 30</t>
  </si>
  <si>
    <t>ORJ - 06</t>
  </si>
  <si>
    <t xml:space="preserve"> -Rozpočtová změna 197/16</t>
  </si>
  <si>
    <t>druh rozpočtové změny: vnitřní rozpočtová změna - přesun mezi jednotlivými položkami, paragrafy v rámci odboru tajemníka hejtmana</t>
  </si>
  <si>
    <t>důvod: odbor tajemníka hejtmana požádal ekonomický odbor dne 4.5.2016 o provedení rozpočtové změny. Důvodem navrhované změny je přesun finančních prostředků v rámci odboru tajemníka hejtmana ve výši 1 243,- Kč. Finanční prostředky budou použity na úhradu autorských práv na dotisk reklamní brožury.</t>
  </si>
  <si>
    <t xml:space="preserve"> -Rozpočtová změna 198/16</t>
  </si>
  <si>
    <t>důvod: odbor tajemníka hejtmana požádal ekonomický odbor dne 4.5.2016 o provedení rozpočtové změny. Důvodem navrhované změny je přesun finančních prostředků v rámci odboru tajemníka hejtmana v celkové výši 4 568 100,- Kč. Finanční prostředky budou použity na úhradu členských příspěvků pro sdružení právnických osob, jedná se pouze o změnu položky rozpočtové skladby.</t>
  </si>
  <si>
    <t xml:space="preserve"> -Rozpočtová změna 199/16</t>
  </si>
  <si>
    <t>důvod: odbor tajemníka hejtmana požádal ekonomický odbor dne 4.5.2016 o provedení rozpočtové změny. Důvodem navrhované změny je přesun finančních prostředků v rámci odboru tajemníka hejtmana v celkové výši 2 500 000,- Kč. Finanční prostředky budou použity na poskytnutí individuálních dotací v oblasti cestovního ruchu na základě usnesení Zastupitelstva Olomouckého kraje č. UZ/21/54/2016 ze dne 29.4.2016.</t>
  </si>
  <si>
    <t xml:space="preserve"> -Rozpočtová změna 200/16</t>
  </si>
  <si>
    <t>důvod: odbor tajemníka hejtmana požádal ekonomický odbor dne 2.5.2016 o provedení rozpočtové změny. Důvodem navrhované změny je přesun finančních prostředků v rámci odboru tajemníka hejtmana v celkové výši 7 100 000,- Kč. Finanční prostředky budou použity na poskytnutí dotací v rámci dotačního "Programu na podporu cestovního ruchu a zahraničních vztahů" a dotačního titulu "Podpora cestovního ruchu v turistických regionech Jeseníky a Střední Morava“ pro rok 2016, na základě usnesení Rady Olomouckého kraje č. UR/93/6/2016 ze dne 7.4.2016 a Zastupitelstva Olomouckého kraje č. UZ/21/53/2016 ze dne 29.4.2016.</t>
  </si>
  <si>
    <t xml:space="preserve"> -Rozpočtová změna 201/16</t>
  </si>
  <si>
    <t>druh rozpočtové změny: vnitřní rozpočtová změna - přesun mezi jednotlivými položkami, paragrafy v rámci odboru kancelář ředitele</t>
  </si>
  <si>
    <t>důvod: odbor kancelář ředitele požádal ekonomický odbor dne 9.5.2016 o provedení rozpočtové změny. Důvodem navrhované změny je přesun finančních prostředků v rámci odboru kancelář ředitele ve výši 5 500,- Kč. Finanční prostředky budou použity na zajištění akce Křest knihy "Dobrovolní hasiči Olomouckého kraje“, žehnání praporu SH ČMS Krajského sdružení hasičů Olomouckého kraje a oslavy svátku Svatého Floriana, která se koná 27.5.2016 v prostorách Korunní pevnůstky - Pevnosti poznání.</t>
  </si>
  <si>
    <t xml:space="preserve"> -Rozpočtová změna 202/16</t>
  </si>
  <si>
    <t>druh rozpočtové změny: vnitřní rozpočtová změna - přesun mezi jednotlivými položkami, paragrafy v rámci odboru strategického rozvoje kraje</t>
  </si>
  <si>
    <t>důvod: odbor strategického rozvoje kraje požádal ekonomický odbor dne 25.4.2016 o provedení rozpočtové změny. Důvodem navrhované změny je přesun finančních prostředků v rámci odboru strategického rozvoje kraje ve výši 200 000,- Kč. Finanční prostředky budou použity na poskytnutí individuální dotace v oblasti památkové péče Vojenské nemocnici Olomouc, na základě usnesení Rady Olomouckého kraje č. UR/94/27/2016 ze dne 21.4.2016.</t>
  </si>
  <si>
    <t xml:space="preserve"> -Rozpočtová změna 203/16</t>
  </si>
  <si>
    <t>důvod: odbor strategického rozvoje kraje požádal ekonomický odbor dne 9.5.2016 o provedení rozpočtové změny. Důvodem navrhované změny je přesun finančních prostředků v rámci odboru strategického rozvoje kraje v celkové výši 8 561 425,- Kč. Finanční prostředky budou použity na poskytnutí dotací z "Programu památkové péče v Olomouckém kraji" v dotačním titulu "Obnova kulturních památek" a "Obnova staveb drobné architektury místního významu", na základě usnesení Zastupitelstva Olomouckého kraje č. UZ/21/47/2016 ze dne 29.4.2016.</t>
  </si>
  <si>
    <t>54 - Neinvestiční transfery obyvatelstvu</t>
  </si>
  <si>
    <t xml:space="preserve"> -Rozpočtová změna 204/16</t>
  </si>
  <si>
    <t>důvod: odbor strategického rozvoje kraje požádal ekonomický odbor dne 9.5.2016 o provedení rozpočtové změny. Důvodem navrhované změny je přesun finančních prostředků v rámci odboru strategického rozvoje kraje v celkové výši 620 000,- Kč. Finanční prostředky budou použity na poskytnutí dotací z "Programu na podporu podnikání 2016" v dotačním titulu "Podpora soutěží propagujících podnikatele" a "Podpora poradenství pro podnikatele", na základě usnesení Rady Olomouckého kraje č. UR/92/33/2016 ze dne 23.3.2016.</t>
  </si>
  <si>
    <t xml:space="preserve"> -Rozpočtová změna 205/16</t>
  </si>
  <si>
    <t>druh rozpočtové změny: vnitřní rozpočtová změna - přesun mezi jednotlivými položkami, paragrafy v rámci odboru životního prostředí a zemědělství</t>
  </si>
  <si>
    <t>důvod: odbor životního prostředí a zemědělství požádal ekonomický odbor dne 13.4.2016 o provedení rozpočtové změny. Důvodem navrhované změny je přesun finančních prostředků v rámci odboru životního prostředí a zemědělství v celkové výši 300 000,- Kč. Finanční prostředky budou použity na poskytnutí dotací z "Programu na podporu aktivit v oblasti životního prostředí a  zemědělství 2016" v dotačním titulu "Podpora činnosti záchranných stanic pro handicapované živočichy", na základě usnesení Zastupitelstva Olomouckého kraje č. UZ/21/32/2016 ze dne 29.4.2016.</t>
  </si>
  <si>
    <t xml:space="preserve"> -Rozpočtová změna 206/16</t>
  </si>
  <si>
    <t>důvod: odbor životního prostředí a zemědělství požádal ekonomický odbor dne 2.5.2016 o provedení rozpočtové změny. Důvodem navrhované změny je přesun finančních prostředků v rámci odboru životního prostředí a zemědělství ve výši 250 000,- Kč. Finanční prostředky budou použity na poskytnutí individuální dotace v oblasti životního prostředí a zemědělství pro Povodí Moravy, s. p., na základě usnesení Zastupitelstva Olomouckého kraje č. UZ/21/59/2016 ze dne 29.4.2016.</t>
  </si>
  <si>
    <t xml:space="preserve"> -Rozpočtová změna 207/16</t>
  </si>
  <si>
    <t>důvod: odbor životního prostředí a zemědělství požádal ekonomický odbor dne 4.5.2016 o provedení rozpočtové změny. Důvodem navrhované změny je přesun finančních prostředků v rámci odboru životního prostředí a zemědělství v celkové výši 155 750,- Kč. Finanční prostředky budou použity na poskytnutí dotací z "Programu na podporu aktivit v oblasti životního prostředí a  zemědělství" v dotačním titulu "Podpora propagačních, vzdělávacích a osvětových akcí zaměřených na tématiku životního prostředí a zemědělství", na základě usnesení Zastupitelstva Olomouckého kraje č. UZ/21/32/2016 ze dne 29.4.2016.</t>
  </si>
  <si>
    <t xml:space="preserve"> -Rozpočtová změna 208/16</t>
  </si>
  <si>
    <t>důvod: odbor životního prostředí a zemědělství požádal ekonomický odbor dne 4.5.2016 o provedení rozpočtové změny. Důvodem navrhované změny je přesun finančních prostředků v rámci odboru životního prostředí a zemědělství v celkové výši 377 000,- Kč. Finanční prostředky budou použity na poskytnutí dotací z "Programu na podporu aktivit v oblasti životního prostředí a  zemědělství 2016" v dotačním titulu "Podpora aktivit přispívajících k zachování nebo zlepšení různorodosti přírody a krajiny", na základě usnesení Zastupitelstva Olomouckého kraje č. UZ/21/32/2016 ze dne 29.4.2016.</t>
  </si>
  <si>
    <t xml:space="preserve"> -Rozpočtová změna 209/16</t>
  </si>
  <si>
    <t>důvod: odbor životního prostředí a zemědělství požádal ekonomický odbor dne 4.5.2016 o provedení rozpočtové změny. Důvodem navrhované změny je přesun finančních prostředků v rámci odboru životního prostředí a zemědělství v celkové výši 383 400,- Kč. Finanční prostředky budou použity na poskytnutí dotací z "Programu na podporu aktivit v oblasti životního prostředí a  zemědělství 2016" v dotačním titulu "Podpora zájmových spolků a organizací, předmětem jejichž činnosti je oblast životního prostředí a zemědělství", na základě usnesení Zastupitelstva Olomouckého kraje č. UZ/21/32/2016 ze dne 29.4.2016.</t>
  </si>
  <si>
    <t xml:space="preserve"> -Rozpočtová změna 210/16</t>
  </si>
  <si>
    <t>důvod: odbor životního prostředí a zemědělství požádal ekonomický odbor dne 3.5.2016 o provedení rozpočtové změny. Důvodem navrhované změny je přesun finančních prostředků v rámci odboru životního prostředí a zemědělství ve výši 240 000,- Kč. Finanční prostředky budou použity na zajištění finančních darů pro vítěze soutěže měst a obcí "O keramickou popelnici", na základě usnesení Rady Olomouckého kraje č. UR/93/32/2016 ze dne 7.4.2016.</t>
  </si>
  <si>
    <t xml:space="preserve"> -Rozpočtová změna 211/16</t>
  </si>
  <si>
    <t>druh rozpočtové změny: vnitřní rozpočtová změna - přesun mezi jednotlivými položkami, paragrafy v rámci odboru školství, sportu a kultury</t>
  </si>
  <si>
    <t>důvod: odbor školství, sportu a kultury požádal ekonomický odbor dne 26.4.2016 o provedení rozpočtové změny. Důvodem navrhované změny je přesun finančních prostředků v rámci odboru školství, sportu a kultury v celkové výši 8 130 000,- Kč. Finanční prostředky budou použity na poskytnutí individuálních dotací na zajištění regionálních funkcí knihoven v Olomouckém kraji v roce 2016, na základě usnesení Zastupitelstva Olomouckého kraje č. UZ/21/29/2016 ze dne 29.4.2016.</t>
  </si>
  <si>
    <t xml:space="preserve"> -Rozpočtová změna 212/16</t>
  </si>
  <si>
    <t>důvod: odbor školství, sportu a kultury požádal ekonomický odbor dne 2.5.2016 o provedení rozpočtové změny. Důvodem navrhované změny je přesun finančních prostředků v rámci odboru školství, sportu a kultury v celkové výši 837 000,- Kč. Finanční prostředky budou použity na poskytnutí dotací z "Programu na podporu volnočasových a tělovýchovných aktivit v Olomouckém kraji v roce 2016", na základě usnesení Rady Olomouckého kraje č. UR/94/33/2016 ze dne 21.4.2016.</t>
  </si>
  <si>
    <t xml:space="preserve"> -Rozpočtová změna 213/16</t>
  </si>
  <si>
    <t>důvod: odbor školství, sportu a kultury požádal ekonomický odbor dne 2.5.2016 o provedení rozpočtové změny. Důvodem navrhované změny je přesun finančních prostředků v rámci odboru školství, sportu a kultury v celkové výši 5 420 098,- Kč. Finanční prostředky budou použity na poskytnutí individuálních dotací v oblasti vdělávání, sportu a kultury, na základě usnesení Rady Olomouckého kraje č. UR/94/35/2016 ze dne 21.4.2016 a usnesení Zastupitelstva Olomouckého kraje č. UZ/21/57/2016 ze dne 29.4.2016.</t>
  </si>
  <si>
    <t xml:space="preserve"> -Rozpočtová změna 214/16</t>
  </si>
  <si>
    <t>druh rozpočtové změny: vnitřní rozpočtová změna - přesun mezi jednotlivými položkami, paragrafy v rámci odboru školství, mládeže a tělovýchovy</t>
  </si>
  <si>
    <t>důvod: odbor školství, sportu a kultury požádal ekonomický odbor dne 2.5.2016 o provedení rozpočtové změny. Důvodem navrhované změny je přesun finančních prostředků v rámci odboru školství, sportu a kultury v celkové výši 3 500 000,- Kč. Finanční prostředky budou použity na poskytnutí dotace z "Programu na podporu terciárního vzdělávání na vysokých školách v Olomouckém kraji v roce 2016", na základě usnesení Rady Olomouckého kraje č. UR/92/48/2016 ze dne 23.3.2016 a usnesení Zastupitelstva Olomouckého kraje č. UZ/21/23/2016 ze dne 29.4.2016.</t>
  </si>
  <si>
    <t xml:space="preserve"> -Rozpočtová změna 215/16</t>
  </si>
  <si>
    <t>důvod: odbor školství, sportu a kultury požádal ekonomický odbor dne 4.5.2016 o provedení rozpočtové změny. Důvodem navrhované změny je přesun finančních prostředků v rámci odboru školství, sportu a kultury ve výši 55 500,- Kč. Finanční prostředky budou použity na poskytnutí dotace z "Programu na podporu polytechnického vzdělávání a řemesel v  Olomouckém kraji", na základě usnesení Zastupitelstva Olomouckého kraje č. UZ/21/24/2016 ze dne 29.4.2016.</t>
  </si>
  <si>
    <t xml:space="preserve"> -Rozpočtová změna 216/16</t>
  </si>
  <si>
    <t>důvod: odbor školství, sportu a kultury požádal ekonomický odbor dne 4.5.2016 o provedení rozpočtové změny. Důvodem navrhované změny je přesun finančních prostředků v rámci odboru školství, sportu a kultury v celkové výši 10 138 500,- Kč. Finanční prostředky budou použity na poskytnutí dotací z "Programu podpory kultury v Olomouckém kraji" v dotačním titulu "Podpora kulturních aktivit", na základě usnesení Rady Olomouckého kraje č. UR/93/40/2016 ze dne 7.4.2016 a usnesení Zastupitelstva Olomouckého kraje č. UZ/21/28/2016 ze dne 29.4.2016.</t>
  </si>
  <si>
    <t xml:space="preserve"> -Rozpočtová změna 217/16</t>
  </si>
  <si>
    <t>druh rozpočtové změny: vnitřní rozpočtová změna - přesun mezi jednotlivými položkami, paragrafy v rámci odboru sociálních věcí</t>
  </si>
  <si>
    <t>důvod: odbor sociálních věcí požádal ekonomický odbor dne 26.4.2016 o provedení rozpočtové změny. Důvodem navrhované změny je přesun finančních prostředků v rámci odboru sociálních věcí ve výši 10 000,- Kč. Finanční prostředky budou použity na pokrytí výdajů spojených s psychologickými posudky vhodnosti žadatelů o příbuzenskou pěstounskou péči.</t>
  </si>
  <si>
    <t xml:space="preserve"> -Rozpočtová změna 218/16</t>
  </si>
  <si>
    <t>důvod: odbor sociálních věcí požádal ekonomický odbor dne 3.5.2016 o provedení rozpočtové změny. Důvodem navrhované změny je přesun finančních prostředků v rámci odboru sociálních věcí ve výši 18 500,- Kč. Finanční prostředky budou použity na poskytnutí dotace z "Dotačního programu pro sociální oblast 2016" v dotačním titulu "Podpora aktivit směřujících k sociálnímu začleňování", na základě usnesení Zastupitelstva Olomouckého kraje č. UZ/21/34/2016 ze dne 29.4.2016.</t>
  </si>
  <si>
    <t xml:space="preserve"> -Rozpočtová změna 219/16</t>
  </si>
  <si>
    <t>druh rozpočtové změny: vnitřní rozpočtová změna - přesun mezi jednotlivými položkami, paragrafy v rámci odboru dopravy a silničního hospodářství</t>
  </si>
  <si>
    <t>6351 - Investiční transfery zřízeným PO</t>
  </si>
  <si>
    <t xml:space="preserve"> -Rozpočtová změna 220/16</t>
  </si>
  <si>
    <t>druh rozpočtové změny: vnitřní rozpočtová změna - přesun mezi jednotlivými položkami, paragrafy v rámci odboru zdravotnictví</t>
  </si>
  <si>
    <t>důvod: odbor zdravotnictví požádal ekonomický odbor dne 22.4.2016 o provedení rozpočtové změny. Důvodem navrhované změny je přesun finančních prostředků v rámci odboru zdravotnictví v celkové výši 450 740,- Kč. Finanční prostředky budou použity na poskytnutí dotací v rámci dotačního "Programu na podporu zdraví a zdravého životního stylu" dotačního titulu "Podpora ozdravných a rehabilitačních pobytů pro specifické skupiny obyvatel“ a "Podpora organizací podporujících zdravotně znevýhodněné občany", na základě usnesení Rady Olomouckého kraje č. UR/94/38/2016 ze dne 21.4.2016.</t>
  </si>
  <si>
    <t xml:space="preserve"> -Rozpočtová změna 221/16</t>
  </si>
  <si>
    <t>druh rozpočtové změny: vnitřní rozpočtová změna - přesun mezi jednotlivými položkami, paragrafy v rámci odboru veřejných zakázek a investic</t>
  </si>
  <si>
    <t>důvod: odbor veřejných zakázek a investic požádal ekonomický odbor dne 15.4.2016 o provedení rozpočtové změny. Důvodem navrhované změny je přesun finančních prostředků v rámci odboru veřejných zakázek a investic v celkové výši 3 162 466,- Kč. Finanční prostředky budou použity na financování výdajů projektu v oblasti sociální "Domov důchodců Prostějov - Rekonstrukce kuchyně".</t>
  </si>
  <si>
    <t>ÚZ</t>
  </si>
  <si>
    <t xml:space="preserve"> -Rozpočtová změna 222/16</t>
  </si>
  <si>
    <t>důvod: odbor strategického rozvoje kraje požádal ekonomický odbor dne 4.5.2016 o provedení rozpočtové změny. Důvodem navrhované změny je přesun finančních prostředků v rámci odboru strategického rozvoje kraje v celkové výši 254 000,- Kč. Finanční prostředky budou použity na financování výdajů projektu v oblasti školství "Revitalizace zámeckého parku - domov mládeže Žádlovice" v rámci Operačního programu Životní prostředí a v oblasti informačních technologií "Kybernetická bezpečnost Krajského úřadu Olomouckého kraje".</t>
  </si>
  <si>
    <t xml:space="preserve"> -Rozpočtová změna 223/16</t>
  </si>
  <si>
    <t>důvod: odbor strategického rozvoje kraje požádal ekonomický odbor dne 4.5.2016 o provedení rozpočtové změny. Důvodem navrhované změny je přesun finančních prostředků v rámci odboru strategického rozvoje kraje ve výši 55 472,- Kč. Finanční prostředky budou použity na úhradu penále u porušení rozpočtové kázně projektu "Podpora plánování rozvoje sociálních služeb v Olomouckém kraji" v rámci Operačního programu Lidské zdroje a zaměstnanost.</t>
  </si>
  <si>
    <t xml:space="preserve"> -Rozpočtová změna 224/16</t>
  </si>
  <si>
    <t>důvod: odbor strategického rozvoje kraje požádal ekonomický odbor dne 6.5.2016 o provedení rozpočtové změny. Důvodem navrhované změny je přesun finančních prostředků v rámci odboru strategického rozvoje kraje v celkové výši 11 314 657,45 Kč. Finanční prostředky budou použity na financování globálních grantů "Podpora nabídky dalšího vzdělávání v Olomouckém kraji" a "Další vzdělávání pracovníků škol a školských zařízení v Olomouckém kraji II" v rámci Operačního programu Vzdělávání pro konkurenceschopnost.</t>
  </si>
  <si>
    <t>ORJ - 63</t>
  </si>
  <si>
    <t>69 - Ostatní kapitálové výdaje</t>
  </si>
  <si>
    <t>ORJ - 68</t>
  </si>
  <si>
    <t xml:space="preserve"> -Rozpočtová změna 225/16</t>
  </si>
  <si>
    <t>důvod: odbor ekonomický požádal dne 11.5.2016 o provedení rozpočtové změny. Zastupitelstvo Olomouckého kraje svým usnesením č. UZ/21/9/2016 ze dne 29.4.2016 schválilo zapojení části použitelného zůstatku na bankovních účtech Olomouckého kraje za rok 2015 ve výši 245 844 571,18 Kč a jeho zapojení do rozpočtu Olomouckého kraje roku 2016. Finanční prostředky budou zapojeny do rozpočtů jednotlivých odborů Krajského úřadu Olomouckého kraje.</t>
  </si>
  <si>
    <t>8115 - Změna stavu krátkod. prostř. na BÚ</t>
  </si>
  <si>
    <t>Odbor majetkový, právní a správních činností</t>
  </si>
  <si>
    <t>ORJ - 04</t>
  </si>
  <si>
    <t>Odbor veřejných zakázek</t>
  </si>
  <si>
    <t>ORJ - 52</t>
  </si>
  <si>
    <t xml:space="preserve"> -Rozpočtová změna 226/16</t>
  </si>
  <si>
    <t>důvod: odbor školství, sportu a kultury požádal ekonomický odbor dne 3.5.2016 o provedení rozpočtové změny. Důvodem navrhované změny je převedení finančních prostředků z odboru školství, sportu a kultury do rozpočtu odboru ekonomického ve výši     8 373 200,- Kč. Finanční prostředky nebudou použity na realizaci přípravné fáze projektu "Národní olympijské centrum v Prostějově“ a budou převedeny do rezervy Olomouckého kraje na individuální dotace.</t>
  </si>
  <si>
    <t xml:space="preserve"> -Rozpočtová změna 227/16</t>
  </si>
  <si>
    <t>důvod: odbor dopravy a silničního hospodářství požádal ekonomický odbor dne 11.5.2016 o provedení rozpočtové změny. Důvodem navrhované změny je převedení finančních prostředků z odboru dopravy a silničního hospodářství do rozpočtu odboru ekonomického ve výši 20 000,- Kč. Finanční prostředky nebudou použity na poskytnutí individuálních dotací v oblasti dopravy a budou převedeny do rezervy Olomouckého kraje na individuální dotace.</t>
  </si>
  <si>
    <t xml:space="preserve"> -Rozpočtová změna 228/16</t>
  </si>
  <si>
    <t>druh rozpočtové změny: vnitřní rozpočtová změna - přesun mezi jednotlivými položkami, paragrafy a odbory ekonomickým a životního prostředí a zemědělství</t>
  </si>
  <si>
    <t>důvod: odbor životního prostředí a zemědělství požádal ekonomický odbor dne 11.5.2016 o provedení rozpočtové změny. Důvodem navrhované změny je převedení finančních prostředků z odboru životního prostředí a zemědělství do rozpočtu odboru ekonomického ve výši 350,- Kč. Finanční prostředky nebudou použity na poskytnutí dotací v rámci "Programu na podporu začínajících včelařů na území Olomouckého kraje" a budou převedeny do rezervy Olomouckého kraje na individuální dotace.</t>
  </si>
  <si>
    <t xml:space="preserve"> -Rozpočtová změna 229/16</t>
  </si>
  <si>
    <t>druh rozpočtové změny: vnitřní rozpočtová změna - přesun mezi jednotlivými položkami, paragrafy a odbory podpory řízení příspěvkových organizací a školství, sportu a kultury</t>
  </si>
  <si>
    <t xml:space="preserve">důvod: odbor školství, sportu a kultury požádal ekonomický odbor dne 3.5.2016 o provedení rozpočtové změny. Důvodem navrhované změny je převedení finančních prostředků z odboru školství, sportu a kultury na odbor podpory řízení příspěvkových organizací v celkové výši 100 000,- Kč. Finanční prostředky budou použity na vyplacení autorských odměn členům redakční rady a spoluautorům knihy "Svědkové starých časů“. </t>
  </si>
  <si>
    <t xml:space="preserve"> -Rozpočtová změna 230/16</t>
  </si>
  <si>
    <t>Odbor majetkový a právní</t>
  </si>
  <si>
    <t xml:space="preserve"> -Rozpočtová změna 231/16</t>
  </si>
  <si>
    <t>důvod: odbor veřejných zakázek a investic požádal ekonomický odbor dne 11.5.2016 o provedení rozpočtové změny. Důvodem navrhované změny je převedení finančních prostředků z odboru ekonomického na odbor veřejných zakázek a investic ve výši 59 290,- Kč. Finanční prostředky budou použity na financování výdajů projektu v oblasti dopravy "II/312 hr.okr.Ustí nad O - křiž. II/446 před Hanušovicemi" a budou čerpány z rezervy na investice Olomouckého kraje.</t>
  </si>
  <si>
    <t xml:space="preserve"> -Rozpočtová změna 233/16</t>
  </si>
  <si>
    <t>poskytovatel: Úřad vlády České republiky</t>
  </si>
  <si>
    <t>důvod: neinvestiční dotace ze státního rozpočtu ČR na rok 2016 poskytnutá na základě rozhodnutí Úřadu vlády ČR č.j.: 5125/2016-KRP ze dne 20.4.2016 v celkové výši                      444 020,- Kč na program "Podpora koordinátorů pro romské záležitosti na rok 2016“.</t>
  </si>
  <si>
    <t xml:space="preserve"> -Rozpočtová změna 234/16</t>
  </si>
  <si>
    <t>důvod: neinvestiční dotace ze státního rozpočtu ČR na rok 2016 poskytnutá na základě rozhodnutí Ministerstva školství, mládeže a tělovýchovy ČR č.j.: MSMT-13410-12/2016-1 ze dne 9.5.2016 ve výši 133 000,- Kč na rozvojový program "Vybavení školských poradenských zařízení diagnostickými nástroji v roce 2016" pro příspěvkové organizace ZŠ a MŠ logopedická Olomouc, SŠ, ZŠ a MŠ prof. V. Vejdovského Olomouc - Hejčín a Pedagogicko - psychologická poradna a Speciálně pedagogické centrum Olomouckého kraje.</t>
  </si>
  <si>
    <t xml:space="preserve"> -Rozpočtová změna 235/16</t>
  </si>
  <si>
    <t xml:space="preserve">důvod: neinvestiční dotace ze státního rozpočtu ČR na rok 2016 poskytnutá na základě rozhodnutí Ministerstva školství, mládeže a tělovýchovy ČR č.j.: MSMT-14371-12/2016 ze dne 9.5.2016 ve výši 1 582 006,- Kč a č.j.: MSMT-13414-12/2016 ze dne 5.5.2016 ve výši 4 164 385,- Kč na "Rozvojový program na podporu navýšení kapacit ve školských poradenských zařízeních v roce 2016" pro soukromá a krajská školská poradenská zařízení. </t>
  </si>
  <si>
    <t>5221 - Neinv. transfery obecně prospěš. spol.</t>
  </si>
  <si>
    <t>5213 - Neinv. transfery nefin. podnik. subj.</t>
  </si>
  <si>
    <t xml:space="preserve"> -Rozpočtová změna 236/16</t>
  </si>
  <si>
    <t>důvod: neinvestiční dotace ze státního rozpočtu ČR na rok 2016 poskytnutá na základě rozhodnutí Ministerstva kultury ČR č.j.: MK 29549/2016 OMG ze dne 27.4.2016 ve výši         200 000,- Kč na projekt "Digitalizace sbírkových předmětů včetně jejich 3D prezentace" pro Vlastivědné muzeum v Šumperku.</t>
  </si>
  <si>
    <t xml:space="preserve"> -Rozpočtová změna 237/16</t>
  </si>
  <si>
    <t>důvod: odbory sociálních věcí a zdravotnictví požádaly ekonomický odbor dne 18.5.2016 o provedení rozpočtové změny. Důvodem navrhované změny je převedení finančních prostředků z odboru ekonomického na odbor sociálních věcí ve výši 66 120,- Kč a na odbor zdravotnictví ve výši 150 480,-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duben 2016.</t>
  </si>
  <si>
    <t xml:space="preserve"> -Rozpočtová změna 238/16</t>
  </si>
  <si>
    <t>důvod: odbor školství, mládeže a tělovýchovy požádal ekonomický odbor dne 19.5.2016 o provedení rozpočtové změny. Důvodem navrhované změny je zapojení finančních prostředků do rozpočtu odboru školství, mládeže a tělovýchovy v celkové výši 259 808,98 Kč. Jedná se o zapojení finančních prostředků z finančního vypořádání za rok 2015, prostředky budou zaslány na účet Ministerstva školství, mládeže a tělovýchovy.</t>
  </si>
  <si>
    <t>Odbor školství, mládeže a tělovýchovy</t>
  </si>
  <si>
    <t>2229 - Ostatní přijaté vratky transferů</t>
  </si>
  <si>
    <t xml:space="preserve"> -Rozpočtová změna 239/16</t>
  </si>
  <si>
    <t>důvod: odbor ekonomický a odbor dopravy a silničního hospodářství požádaly dne 18.5.2016 o provedení rozpočtové změny. Důvodem navrhované změny je zapojení finančních prostředků do rozpočtu Olomouckého kraje ve výši 4 134 165,45 Kč. Finanční prostředky byly poukázány na účet Olomouckého kraje jako investiční dotace z prostředků RRRS SM na financování projektu v oblasti dopravy "CZ.1.12/1.1.00/56.02361 Silnice II/373 Chudobín - směr Slavětín", dotace je určena pro příspěvkovou organizaci Správa silnic Olomouckého kraje.</t>
  </si>
  <si>
    <t>6356 - Jiné investiční transfery zřízeným PO</t>
  </si>
  <si>
    <t xml:space="preserve"> -Rozpočtová změna 240/16</t>
  </si>
  <si>
    <t>důvod: odbor strategického rozvoje kraje požádal ekonomický odbor dne 23.5.2016 o provedení rozpočtové změny. Důvodem navrhované změny je zapojení finančních prostředků do rozpočtu Olomouckého kraje ve výši 6 729 205,20 Kč. Finanční prostředky budou poukázány na účet Olomouckého kraje jako investiční dotace od Regionální rady regionu soudržnosti Střední Morava na rok 2016 na projekt "Podpora technického vybavení - 2. část" v rámci ROP Střední Morava.</t>
  </si>
  <si>
    <t xml:space="preserve"> -Rozpočtová změna 241/16</t>
  </si>
  <si>
    <t>druh rozpočtové změny: vnitřní rozpočtová změna - přesun mezi jednotlivými položkami, paragrafy a odbory školství, sportu a kultury a ekonomickým</t>
  </si>
  <si>
    <t>důvod: odbor školství, sportu a kultury požádal ekonomický odbor dne 24.5.2016 o provedení rozpočtové změny. Důvodem navrhované změny je převedení finančních prostředků z odboru ekonomického do rozpočtu odboru školství, sportu a kultury   v celkové výši 155 000,- Kč. Finanční prostředky budou použity na poskytnutí dotací v rámci individuálních dotací v oblasti vzdělání a sportu a budou převedeny z rezervy Olomouckého kraje na individuální dotace.</t>
  </si>
  <si>
    <t xml:space="preserve"> -Rozpočtová změna 242/16</t>
  </si>
  <si>
    <t>důvod: odbor školství, sportu a kultury požádal ekonomický odbor dne 24.5.2016 o provedení rozpočtové změny. Důvodem navrhované změny je převedení finančních prostředků z odboru ekonomického do rozpočtu odboru školství, sportu a kultury   v celkové výši 170 000,- Kč. Finanční prostředky budou použity na navýšení poskytnuté dotace v rámci individuálních dotací v oblasti vzdělání a sportu pro žadatele BC Bowland Olomouc a budou převedeny z rezervy Olomouckého kraje na individuální dotace.</t>
  </si>
  <si>
    <t xml:space="preserve"> -Rozpočtová změna 243/16</t>
  </si>
  <si>
    <t>důvod: odbor životního prostředí a zemědělství požádal ekonomický odbor dne 18.5.2016 o provedení rozpočtové změny. Důvodem navrhované změny je převedení finančních prostředků z odboru životního prostředí a zemědělství do rozpočtu odboru ekonomického ve výši 1 000 000,- Kč. Finanční prostředky nebudou použity na poskytnutí individuálních dotací v oblasti životního prostředí a zemědělství a budou převedeny do rezervy Olomouckého kraje na individuální dotace.</t>
  </si>
  <si>
    <t xml:space="preserve"> -Rozpočtová změna 244/16</t>
  </si>
  <si>
    <t>důvod: odbor kancelář ředitele požádal ekonomický odbor dne 20.5.2016 o provedení rozpočtové změny. Důvodem navrhované změny je přesun finančních prostředků v rámci odboru kancelář ředitele ve výši 30 000,- Kč. Finanční prostředky budou použity na poskytnutí dotace Československé obci legionářské schválené usnesením ROK UR/96/51/2016 ze dne 19.5.2016.</t>
  </si>
  <si>
    <t xml:space="preserve"> -Rozpočtová změna 245/16</t>
  </si>
  <si>
    <t>druh rozpočtové změny: vnitřní rozpočtová změna - přesun mezi jednotlivými položkami, paragrafy a odbory sociálních věcí a ekonomickým</t>
  </si>
  <si>
    <t>důvod: odbor sociálních věcí požádal ekonomický odbor dne 20.5.2016 o provedení rozpočtové změny. Důvodem navrhované změny je převedení finančních prostředků z odboru ekonomického do rozpočtu odboru sociálních věcí v celkové výši 65 000,- Kč. Finanční prostředky budou použity na poskytnutí individuálních dotací  v oblasti sociálních věcí pro Nadační fond Emil (50 tis. Kč) a pana Josefa Doležala  (15 tis.Kč).</t>
  </si>
  <si>
    <t xml:space="preserve"> -Rozpočtová změna 246/16</t>
  </si>
  <si>
    <t>důvod: odbor strategického rozvoje kraje požádal ekonomický odbor dne 20.5.2016 o provedení rozpočtové změny. Důvodem navrhované změny je zvýšení finančních prostředků Olomouckého kraje ve výši 4 769,00 Kč. Finanční prostředky byly poukázány na účet Olomouckého kraje jako odvod za porušení rozpočtové kázně na financování globálního grantu "Podpora nabídky dalšího vzdělávání v Olomouckém kraji" v rámci Operačního programu Vzdělávání pro konkurenceschopnost. Finanční prostředky budou vráceny MŠMT.</t>
  </si>
  <si>
    <t xml:space="preserve"> -Rozpočtová změna 247/16</t>
  </si>
  <si>
    <t xml:space="preserve">důvod: odbor podpory řízení příspěvkových organizací požádal ekonomický odbor dne 12.5.2016 o provedení rozpočtové změny. Důvodem navrhované změny je zapojení finančních prostředků do rozpočtu Olomouckého kraje ve výši 61 148,- Kč. Česká pojišťovna a.s., uhradila na účet Olomouckého kraje pojistné plnění k pojistné události pro příspěvkovou organizaci Olomouckého kraje Střední škola gastronomie a farmářství Jesník za opravu po vodovodní škodě v roce 2016.
</t>
  </si>
  <si>
    <t xml:space="preserve"> -Rozpočtová změna 248/16</t>
  </si>
  <si>
    <t>důvod: odbor veřejných zakázek a investic požádal ekonomický odbor dne 20.5.2016 o provedení rozpočtové změny. Důvodem navrhované změny je přesun finančních prostředků v rámci odboru veřejných zakázek a investic v celkové výši 400 000,- Kč. Finanční prostředky budou použity na financování výdajů projektu v oblasti školství "Obchodní akademie a Jazyková škola s právem státní jazykové zkoušky, Přerov, Bartošova 24 - Kanalizace".</t>
  </si>
  <si>
    <t xml:space="preserve"> -Rozpočtová změna 249/16</t>
  </si>
  <si>
    <t>důvod: odbor školství, sportu a kultury požádal ekonomický odbor dne 24.5.2016 o provedení rozpočtové změny. Důvodem navrhované změny je přesun finančních prostředků v rámci odboru školství, sportu a kultury v celkové výši 350 000,- Kč. Finanční prostředky budou použity na financování výdajů projektů v rámci dotačního titulu "Podpora enviromentálního vzdělávání, výchovy a osvěty v Olomouckém kraji v roce 2016".</t>
  </si>
  <si>
    <t xml:space="preserve"> -Rozpočtová změna 250/16</t>
  </si>
  <si>
    <t>druh rozpočtové změny: vnitřní rozpočtová změna - přesun mezi jednotlivými položkami, paragrafy v rámci odboru majetkového, právního a správních činností</t>
  </si>
  <si>
    <t>důvod: odbor majetkový, právní a správních činností požádal ekonomický odbor dne 18.5.2016 o provedení rozpočtové změny. Důvodem navrhované změny je přesun finančních prostředků v rámci odboru majetkového, právního a správních činností v celkové výši 90 000,- Kč. Finanční prostředky budou použity na financování smluv týkajících se věcných břemen.</t>
  </si>
  <si>
    <t>ORJ - 4</t>
  </si>
  <si>
    <t xml:space="preserve"> -Rozpočtová změna 252/16</t>
  </si>
  <si>
    <t>důvod: odbor kancelář ředitele požádal ekonomický odbor dne 30.5.2016 o provedení rozpočtové změny. Důvodem navrhované změny je přesun finančních prostředků v rámci odboru kancelář ředitele ve výši 605 000,- Kč. Finanční prostředky budou použity na financování výroby a vysílání televizního pořadu "V OHROŽENÍ BEZPEČNĚ s IZS Olomouckého kraje".</t>
  </si>
  <si>
    <t xml:space="preserve"> -Rozpočtová změna 253/16</t>
  </si>
  <si>
    <t>důvod: odbor ekonomický požádal dne 31.5.2016 o provedení rozpočtové změny. Důvodem navrhované změny je přesun finančních prostředků v rámci odboru sociálních věcí ve výši   1 000 000,- Kč. Finanční prostředky ze státní dotace budou použity k zajištění výplaty státního příspěvku pro zřizovatele zařízení pro děti vyžadující okamžitou pomoc Fond ohrožených dětí, občanské sdružení, Praha, podle § 42g a násl. zákona č. 359/1999 Sb., o sociálně - právní ochraně dětí na červenec - září 2016.</t>
  </si>
  <si>
    <t xml:space="preserve"> -Rozpočtová změna 251/16</t>
  </si>
  <si>
    <t>poskytovatel: Český olympijský výbor</t>
  </si>
  <si>
    <t>důvod: odbor školství, sportu a kultury požádal ekonomický odbor dne 19.5.2016 o provedení rozpočtové změny. Důvodem navrhované změny je zapojení finančního daru ve výši 4 612 042,- Kč. Finanční prostředky byly přijaty za účelem podpory sportovní činnosti dětí a mládeže.</t>
  </si>
  <si>
    <t>2321- Přijaté neinvestiční dary</t>
  </si>
  <si>
    <t xml:space="preserve"> -Rozpočtová změna 232/16</t>
  </si>
  <si>
    <t>důvod: odbor strategického rozvoje kraje požádal ekonomický odbor dne 20.4.2016 o provedení rozpočtové změny. Důvodem navrhované změny je zapojení přijaté sankční platby ve výši 95 208,92 Kč. Finanční prostředky byly přijaty jako smluvní pokuta u projektu "Krajský standardizovaný projekt ZZS Olomouckého kraje" v rámci Integrovaného operačního programu a budou převedeny do rezervy Olomouckého kraje na financování investičních akcí.</t>
  </si>
  <si>
    <t>2212 - Sankční platby přijaté od jiných subjektů</t>
  </si>
  <si>
    <t>Příjmy z poskytnutých služeb a výrobků</t>
  </si>
  <si>
    <t>Dotace do oblasti školství</t>
  </si>
  <si>
    <t>Dotace do oblasti sociální</t>
  </si>
  <si>
    <t>Dotace do oblasti kultury</t>
  </si>
  <si>
    <t>Dotace do oblasti zdravotnictví</t>
  </si>
  <si>
    <t>Dotace do oblasti životního prostředí a zemědělství</t>
  </si>
  <si>
    <t>Dotace pro Krajský úřad, SDH</t>
  </si>
  <si>
    <t>Dotace od Regionální rady</t>
  </si>
  <si>
    <t>Grantová schémata, OPŽP, OP VPK, OPZ, IOP, OP LZZ</t>
  </si>
  <si>
    <t>Depozita</t>
  </si>
  <si>
    <t>Zapojení finančního vypořádání</t>
  </si>
  <si>
    <t>Odbory - provozní výdaje</t>
  </si>
  <si>
    <t>důvod: odbor dopravy a silničního hospodářství požádal ekonomický odbor dne 5.5.2016 o provedení rozpočtové změny. Důvodem navrhované změny je přesun finančních prostředků v rámci odboru dopravy a silničního hospodářství ve výši 3 000 000,- Kč. Finanční prostředky z dotačního programu "Opatření pro zvýšení bezpečnosti provozu na pozemních komunikacích" budou převedeny příspěvkové organizaci Správa silnic Olomouckého kraje na investiční akce v oblasti dopravy, na základě usnesení Rady Olomouckého kraje č. UR/96/13/2016 ze dne 19.5.2016 (bod 4.3).</t>
  </si>
  <si>
    <t>důvod: odbor podpory řízení příspěvkových organizací požádal ekonomický odbor dne 6.5.2016 o provedení rozpočtové změny. Důvodem navrhované změny je zapojení finančních prostředků do rozpočtu Olomouckého kraje ve výši 254 500,- Kč. Finanční prostředky budou zapojeny jako odvod z investičního fondu příspěvkové organizace Olomouckého kraje Střední škola železniční, technická a služeb, a budou použity na financování cenového rozdílu směňovaných pozemků v obci Rapotín, na základě usnesení Zastupitelstva Olomouckého kraje č. UZ/18/49/2015 dne 18.12.2015, na základě usnesení Rady Olomouckého kraje č. UR/96/33/2016 ze dne 19.5.2016 (bod 10.1).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</si>
</sst>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000000"/>
    <numFmt numFmtId="166" formatCode="00000"/>
    <numFmt numFmtId="167" formatCode="00000000"/>
  </numFmts>
  <fonts count="24"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64"/>
      </right>
      <top/>
      <bottom/>
      <diagonal/>
    </border>
  </borders>
  <cellStyleXfs count="2">
    <xf numFmtId="0" fontId="0" fillId="0" borderId="0"/>
    <xf numFmtId="0" fontId="5" fillId="0" borderId="0"/>
  </cellStyleXfs>
  <cellXfs count="194">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4" fillId="0" borderId="0" xfId="0" applyFont="1"/>
    <xf numFmtId="0" fontId="15" fillId="0" borderId="0" xfId="0" applyFont="1" applyFill="1" applyAlignment="1">
      <alignment horizontal="justify" vertical="top" wrapText="1"/>
    </xf>
    <xf numFmtId="0" fontId="10" fillId="0" borderId="0" xfId="0" applyFont="1"/>
    <xf numFmtId="0" fontId="16" fillId="0" borderId="0" xfId="0" applyFont="1" applyBorder="1" applyAlignment="1"/>
    <xf numFmtId="0" fontId="17" fillId="0" borderId="0" xfId="0" applyFont="1"/>
    <xf numFmtId="0" fontId="2" fillId="0" borderId="0" xfId="0" applyFont="1" applyAlignment="1">
      <alignment horizontal="left"/>
    </xf>
    <xf numFmtId="0" fontId="5" fillId="0" borderId="0" xfId="0" applyFont="1"/>
    <xf numFmtId="0" fontId="18" fillId="0" borderId="0" xfId="0" applyFont="1" applyAlignment="1">
      <alignment horizontal="right"/>
    </xf>
    <xf numFmtId="0" fontId="13" fillId="0" borderId="0" xfId="0" applyFont="1" applyBorder="1" applyAlignment="1">
      <alignment horizontal="center"/>
    </xf>
    <xf numFmtId="0" fontId="13" fillId="0" borderId="6" xfId="0" applyFont="1" applyBorder="1" applyAlignment="1">
      <alignment horizontal="center"/>
    </xf>
    <xf numFmtId="0" fontId="13" fillId="0" borderId="7" xfId="0" applyFont="1" applyFill="1" applyBorder="1" applyAlignment="1">
      <alignment horizontal="center"/>
    </xf>
    <xf numFmtId="0" fontId="13" fillId="0" borderId="6" xfId="0" applyFont="1" applyBorder="1" applyAlignment="1">
      <alignment horizontal="center" wrapText="1"/>
    </xf>
    <xf numFmtId="164" fontId="5" fillId="0" borderId="0" xfId="0" applyNumberFormat="1" applyFont="1" applyBorder="1" applyAlignment="1">
      <alignment horizontal="center"/>
    </xf>
    <xf numFmtId="165" fontId="5" fillId="0" borderId="0" xfId="0" applyNumberFormat="1" applyFont="1" applyFill="1" applyBorder="1" applyAlignment="1">
      <alignment horizontal="center"/>
    </xf>
    <xf numFmtId="1" fontId="5" fillId="0" borderId="6" xfId="0" applyNumberFormat="1" applyFont="1" applyBorder="1" applyAlignment="1">
      <alignment horizontal="center"/>
    </xf>
    <xf numFmtId="0" fontId="19" fillId="0" borderId="6" xfId="0" applyFont="1" applyFill="1" applyBorder="1" applyAlignment="1">
      <alignment horizontal="left"/>
    </xf>
    <xf numFmtId="4" fontId="13"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20" fillId="0" borderId="6" xfId="0" applyFont="1" applyBorder="1"/>
    <xf numFmtId="0" fontId="16" fillId="0" borderId="8" xfId="0" applyFont="1" applyBorder="1" applyAlignment="1"/>
    <xf numFmtId="4" fontId="16" fillId="0" borderId="6" xfId="0" applyNumberFormat="1" applyFont="1" applyBorder="1" applyAlignment="1"/>
    <xf numFmtId="0" fontId="5" fillId="0" borderId="6" xfId="0" applyFont="1" applyBorder="1" applyAlignment="1">
      <alignment horizontal="center"/>
    </xf>
    <xf numFmtId="4" fontId="13" fillId="0" borderId="6" xfId="0" applyNumberFormat="1" applyFont="1" applyBorder="1" applyAlignment="1">
      <alignment wrapText="1"/>
    </xf>
    <xf numFmtId="3" fontId="5" fillId="0" borderId="0" xfId="0" applyNumberFormat="1" applyFont="1" applyBorder="1" applyAlignment="1">
      <alignment horizontal="center"/>
    </xf>
    <xf numFmtId="165" fontId="0" fillId="0" borderId="0" xfId="0" applyNumberFormat="1"/>
    <xf numFmtId="0" fontId="7" fillId="0" borderId="0" xfId="0" applyFont="1" applyFill="1" applyAlignment="1">
      <alignment horizontal="justify" vertical="top" wrapText="1"/>
    </xf>
    <xf numFmtId="0" fontId="7" fillId="0" borderId="0" xfId="0" applyFont="1" applyFill="1" applyAlignment="1">
      <alignment horizontal="center" vertical="top" wrapText="1"/>
    </xf>
    <xf numFmtId="0" fontId="10" fillId="0" borderId="0" xfId="0" applyFont="1" applyFill="1"/>
    <xf numFmtId="0" fontId="16" fillId="0" borderId="0" xfId="0" applyFont="1" applyFill="1" applyBorder="1" applyAlignment="1">
      <alignment horizontal="center"/>
    </xf>
    <xf numFmtId="0" fontId="16" fillId="0" borderId="0" xfId="0" applyFont="1" applyFill="1" applyBorder="1" applyAlignment="1"/>
    <xf numFmtId="0" fontId="17" fillId="0" borderId="0" xfId="0" applyFont="1" applyFill="1"/>
    <xf numFmtId="0" fontId="2" fillId="0" borderId="0" xfId="0" applyFont="1" applyFill="1" applyAlignment="1">
      <alignment horizontal="left"/>
    </xf>
    <xf numFmtId="0" fontId="5" fillId="0" borderId="0" xfId="0" applyFont="1" applyFill="1"/>
    <xf numFmtId="0" fontId="10" fillId="0" borderId="0" xfId="0" applyFont="1" applyFill="1" applyAlignment="1">
      <alignment horizontal="center"/>
    </xf>
    <xf numFmtId="0" fontId="18" fillId="0" borderId="0" xfId="0" applyFont="1" applyFill="1" applyAlignment="1">
      <alignment horizontal="right"/>
    </xf>
    <xf numFmtId="0" fontId="13" fillId="0" borderId="6" xfId="0" applyFont="1" applyFill="1" applyBorder="1" applyAlignment="1">
      <alignment horizontal="center"/>
    </xf>
    <xf numFmtId="0" fontId="19" fillId="0" borderId="7" xfId="0" applyFont="1" applyFill="1" applyBorder="1" applyAlignment="1">
      <alignment horizontal="center"/>
    </xf>
    <xf numFmtId="164" fontId="5" fillId="0" borderId="6" xfId="0" applyNumberFormat="1" applyFont="1" applyFill="1" applyBorder="1" applyAlignment="1">
      <alignment horizontal="center"/>
    </xf>
    <xf numFmtId="0" fontId="5" fillId="0" borderId="9" xfId="0" applyFont="1" applyFill="1" applyBorder="1" applyAlignment="1">
      <alignment horizontal="center"/>
    </xf>
    <xf numFmtId="0" fontId="13" fillId="0" borderId="7" xfId="0" applyFont="1" applyFill="1" applyBorder="1"/>
    <xf numFmtId="4" fontId="13" fillId="0" borderId="9" xfId="0" applyNumberFormat="1" applyFont="1" applyFill="1" applyBorder="1" applyAlignment="1">
      <alignment horizontal="right" wrapText="1"/>
    </xf>
    <xf numFmtId="166" fontId="5" fillId="0" borderId="6" xfId="0" applyNumberFormat="1" applyFont="1" applyFill="1" applyBorder="1" applyAlignment="1">
      <alignment horizontal="center"/>
    </xf>
    <xf numFmtId="0" fontId="20" fillId="0" borderId="6" xfId="0" applyFont="1" applyFill="1" applyBorder="1"/>
    <xf numFmtId="0" fontId="16" fillId="0" borderId="8" xfId="0" applyFont="1" applyFill="1" applyBorder="1" applyAlignment="1"/>
    <xf numFmtId="4" fontId="16" fillId="0" borderId="6" xfId="0" applyNumberFormat="1" applyFont="1" applyFill="1" applyBorder="1" applyAlignment="1"/>
    <xf numFmtId="0" fontId="14" fillId="0" borderId="0" xfId="0" applyFont="1" applyFill="1"/>
    <xf numFmtId="0" fontId="0" fillId="0" borderId="0" xfId="0" applyFill="1" applyAlignment="1">
      <alignment horizontal="center"/>
    </xf>
    <xf numFmtId="0" fontId="0" fillId="0" borderId="0" xfId="0" applyFill="1"/>
    <xf numFmtId="0" fontId="16" fillId="0" borderId="0" xfId="0" applyFont="1" applyBorder="1" applyAlignment="1">
      <alignment horizontal="center"/>
    </xf>
    <xf numFmtId="0" fontId="13" fillId="0" borderId="6" xfId="0" applyFont="1" applyBorder="1" applyAlignment="1"/>
    <xf numFmtId="166" fontId="5" fillId="0" borderId="0" xfId="0" applyNumberFormat="1" applyFont="1" applyFill="1" applyBorder="1" applyAlignment="1">
      <alignment horizontal="center"/>
    </xf>
    <xf numFmtId="0" fontId="16" fillId="0" borderId="6" xfId="0" applyFont="1" applyFill="1" applyBorder="1" applyAlignment="1"/>
    <xf numFmtId="0" fontId="16" fillId="0" borderId="10" xfId="0" applyFont="1" applyFill="1" applyBorder="1"/>
    <xf numFmtId="4" fontId="16" fillId="0" borderId="6" xfId="0" applyNumberFormat="1" applyFont="1" applyFill="1" applyBorder="1"/>
    <xf numFmtId="4" fontId="13" fillId="0" borderId="6" xfId="0" applyNumberFormat="1" applyFont="1" applyFill="1" applyBorder="1"/>
    <xf numFmtId="0" fontId="21" fillId="0" borderId="0" xfId="0" applyFont="1" applyFill="1"/>
    <xf numFmtId="0" fontId="13" fillId="0" borderId="0" xfId="0" applyFont="1" applyFill="1" applyAlignment="1">
      <alignment horizontal="right"/>
    </xf>
    <xf numFmtId="0" fontId="13" fillId="0" borderId="0" xfId="0" applyFont="1" applyFill="1" applyBorder="1" applyAlignment="1">
      <alignment horizontal="center"/>
    </xf>
    <xf numFmtId="0" fontId="19" fillId="0" borderId="8" xfId="0" applyFont="1" applyBorder="1" applyAlignment="1">
      <alignment horizontal="center"/>
    </xf>
    <xf numFmtId="164" fontId="5" fillId="0" borderId="0" xfId="0" applyNumberFormat="1" applyFont="1" applyFill="1" applyBorder="1" applyAlignment="1">
      <alignment horizontal="center"/>
    </xf>
    <xf numFmtId="0" fontId="0" fillId="0" borderId="6" xfId="0" applyFill="1" applyBorder="1" applyAlignment="1">
      <alignment horizontal="center"/>
    </xf>
    <xf numFmtId="0" fontId="13" fillId="0" borderId="6" xfId="0" applyFont="1" applyFill="1" applyBorder="1" applyAlignment="1"/>
    <xf numFmtId="0" fontId="15" fillId="0" borderId="0" xfId="0" applyFont="1" applyAlignment="1">
      <alignment horizontal="justify" vertical="top" wrapText="1"/>
    </xf>
    <xf numFmtId="0" fontId="19" fillId="0" borderId="7" xfId="0" applyFont="1" applyBorder="1" applyAlignment="1">
      <alignment horizontal="center"/>
    </xf>
    <xf numFmtId="164" fontId="5" fillId="0" borderId="6" xfId="0" applyNumberFormat="1" applyFont="1" applyBorder="1" applyAlignment="1">
      <alignment horizontal="center"/>
    </xf>
    <xf numFmtId="166" fontId="5" fillId="0" borderId="6" xfId="0" applyNumberFormat="1" applyFont="1" applyBorder="1" applyAlignment="1">
      <alignment horizontal="center"/>
    </xf>
    <xf numFmtId="0" fontId="5" fillId="0" borderId="6" xfId="0" applyFont="1" applyFill="1" applyBorder="1" applyAlignment="1">
      <alignment horizontal="center"/>
    </xf>
    <xf numFmtId="0" fontId="7" fillId="0" borderId="0" xfId="0" applyFont="1" applyAlignment="1">
      <alignment horizontal="justify" vertical="top" wrapText="1"/>
    </xf>
    <xf numFmtId="0" fontId="5" fillId="0" borderId="9" xfId="0" applyFont="1" applyBorder="1" applyAlignment="1">
      <alignment horizontal="center"/>
    </xf>
    <xf numFmtId="4" fontId="13" fillId="0" borderId="9" xfId="0" applyNumberFormat="1" applyFont="1" applyBorder="1" applyAlignment="1">
      <alignment horizontal="right" wrapText="1"/>
    </xf>
    <xf numFmtId="0" fontId="21" fillId="0" borderId="0" xfId="0" applyFont="1"/>
    <xf numFmtId="0" fontId="13" fillId="0" borderId="0" xfId="0" applyFont="1" applyAlignment="1">
      <alignment horizontal="right"/>
    </xf>
    <xf numFmtId="0" fontId="13" fillId="0" borderId="7" xfId="0" applyFont="1" applyBorder="1" applyAlignment="1">
      <alignment horizontal="center"/>
    </xf>
    <xf numFmtId="166" fontId="0" fillId="0" borderId="6" xfId="0" applyNumberFormat="1" applyBorder="1" applyAlignment="1">
      <alignment horizontal="center"/>
    </xf>
    <xf numFmtId="0" fontId="16" fillId="0" borderId="10" xfId="0" applyFont="1" applyBorder="1"/>
    <xf numFmtId="4" fontId="16" fillId="0" borderId="6" xfId="0" applyNumberFormat="1" applyFont="1" applyBorder="1"/>
    <xf numFmtId="3" fontId="0" fillId="0" borderId="6" xfId="0" applyNumberFormat="1" applyBorder="1" applyAlignment="1">
      <alignment horizontal="center"/>
    </xf>
    <xf numFmtId="4" fontId="13" fillId="0" borderId="6" xfId="0" applyNumberFormat="1" applyFont="1" applyBorder="1"/>
    <xf numFmtId="0" fontId="15" fillId="0" borderId="0" xfId="0" applyFont="1" applyAlignment="1">
      <alignment horizontal="center" vertical="top" wrapText="1"/>
    </xf>
    <xf numFmtId="0" fontId="10" fillId="0" borderId="0" xfId="0" applyFont="1" applyAlignment="1">
      <alignment horizontal="center"/>
    </xf>
    <xf numFmtId="167" fontId="5" fillId="0" borderId="6" xfId="0" applyNumberFormat="1" applyFont="1" applyFill="1" applyBorder="1" applyAlignment="1">
      <alignment horizontal="center"/>
    </xf>
    <xf numFmtId="0" fontId="19" fillId="0" borderId="6" xfId="0" applyFont="1" applyBorder="1" applyAlignment="1">
      <alignment horizontal="left"/>
    </xf>
    <xf numFmtId="167" fontId="0" fillId="0" borderId="6" xfId="0" applyNumberFormat="1" applyBorder="1" applyAlignment="1">
      <alignment horizontal="center"/>
    </xf>
    <xf numFmtId="0" fontId="15" fillId="0" borderId="0" xfId="0" applyFont="1" applyAlignment="1"/>
    <xf numFmtId="167" fontId="5" fillId="0" borderId="6" xfId="0" applyNumberFormat="1" applyFont="1" applyBorder="1" applyAlignment="1">
      <alignment horizontal="center"/>
    </xf>
    <xf numFmtId="0" fontId="13" fillId="0" borderId="7" xfId="0" applyFont="1" applyBorder="1"/>
    <xf numFmtId="4" fontId="13" fillId="0" borderId="6" xfId="0" applyNumberFormat="1" applyFont="1" applyFill="1" applyBorder="1" applyAlignment="1">
      <alignment wrapText="1"/>
    </xf>
    <xf numFmtId="3" fontId="5" fillId="0" borderId="6" xfId="0" applyNumberFormat="1" applyFont="1" applyBorder="1" applyAlignment="1">
      <alignment horizontal="center"/>
    </xf>
    <xf numFmtId="0" fontId="19" fillId="0" borderId="7" xfId="0" applyFont="1" applyFill="1" applyBorder="1" applyAlignment="1">
      <alignment horizontal="left"/>
    </xf>
    <xf numFmtId="0" fontId="5" fillId="0" borderId="0" xfId="0" applyFont="1" applyBorder="1" applyAlignment="1">
      <alignment horizontal="center"/>
    </xf>
    <xf numFmtId="167" fontId="5" fillId="0" borderId="0" xfId="0" applyNumberFormat="1" applyFont="1" applyBorder="1" applyAlignment="1">
      <alignment horizontal="center"/>
    </xf>
    <xf numFmtId="0" fontId="0" fillId="0" borderId="0" xfId="0" applyBorder="1"/>
    <xf numFmtId="0" fontId="0" fillId="0" borderId="0" xfId="0" applyFont="1"/>
    <xf numFmtId="4" fontId="13" fillId="0" borderId="6" xfId="0" applyNumberFormat="1" applyFont="1" applyBorder="1" applyAlignment="1">
      <alignment horizontal="right" wrapText="1"/>
    </xf>
    <xf numFmtId="166" fontId="5" fillId="0" borderId="0" xfId="0" applyNumberFormat="1" applyFont="1" applyBorder="1" applyAlignment="1">
      <alignment horizontal="center"/>
    </xf>
    <xf numFmtId="0" fontId="5" fillId="0" borderId="0" xfId="0" applyFont="1" applyFill="1" applyBorder="1" applyAlignment="1">
      <alignment horizontal="center"/>
    </xf>
    <xf numFmtId="0" fontId="16" fillId="0" borderId="6" xfId="0" applyFont="1" applyBorder="1" applyAlignment="1"/>
    <xf numFmtId="0" fontId="0" fillId="0" borderId="0" xfId="0" applyAlignment="1">
      <alignment horizontal="center"/>
    </xf>
    <xf numFmtId="0" fontId="7" fillId="0" borderId="0" xfId="0" applyFont="1" applyAlignment="1">
      <alignment horizontal="center" vertical="top" wrapText="1"/>
    </xf>
    <xf numFmtId="0" fontId="0" fillId="0" borderId="0" xfId="0" applyFont="1" applyAlignment="1">
      <alignment horizontal="center"/>
    </xf>
    <xf numFmtId="0" fontId="0" fillId="0" borderId="6" xfId="0" applyFont="1" applyBorder="1" applyAlignment="1">
      <alignment horizontal="center"/>
    </xf>
    <xf numFmtId="164" fontId="0" fillId="0" borderId="6" xfId="0" applyNumberFormat="1" applyFont="1" applyBorder="1" applyAlignment="1">
      <alignment horizontal="center"/>
    </xf>
    <xf numFmtId="0" fontId="0" fillId="0" borderId="11" xfId="0" applyFont="1" applyBorder="1" applyAlignment="1">
      <alignment horizontal="center"/>
    </xf>
    <xf numFmtId="166" fontId="0" fillId="0" borderId="6" xfId="0" applyNumberFormat="1" applyFont="1" applyFill="1" applyBorder="1" applyAlignment="1">
      <alignment horizontal="center"/>
    </xf>
    <xf numFmtId="1" fontId="5" fillId="0" borderId="6" xfId="0" applyNumberFormat="1" applyFont="1" applyFill="1" applyBorder="1" applyAlignment="1">
      <alignment horizontal="center"/>
    </xf>
    <xf numFmtId="166" fontId="0" fillId="0" borderId="6" xfId="0" applyNumberFormat="1" applyFont="1" applyBorder="1" applyAlignment="1">
      <alignment horizontal="center"/>
    </xf>
    <xf numFmtId="0" fontId="19" fillId="0" borderId="11" xfId="0" applyFont="1" applyFill="1" applyBorder="1" applyAlignment="1">
      <alignment horizontal="left"/>
    </xf>
    <xf numFmtId="4" fontId="13" fillId="0" borderId="6" xfId="0" applyNumberFormat="1" applyFont="1" applyFill="1" applyBorder="1" applyAlignment="1"/>
    <xf numFmtId="0" fontId="5" fillId="0" borderId="0" xfId="0" applyFont="1" applyAlignment="1">
      <alignment horizontal="center"/>
    </xf>
    <xf numFmtId="0" fontId="21" fillId="0" borderId="0" xfId="0" applyFont="1" applyAlignment="1">
      <alignment horizontal="center"/>
    </xf>
    <xf numFmtId="0" fontId="0" fillId="0" borderId="0" xfId="0" applyFont="1" applyFill="1"/>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3" fontId="0" fillId="0" borderId="0" xfId="0" applyNumberFormat="1" applyFont="1" applyBorder="1" applyAlignment="1">
      <alignment horizontal="center"/>
    </xf>
    <xf numFmtId="166" fontId="0" fillId="0" borderId="0" xfId="0" applyNumberFormat="1" applyFont="1" applyBorder="1" applyAlignment="1">
      <alignment horizontal="center"/>
    </xf>
    <xf numFmtId="4" fontId="0" fillId="0" borderId="0" xfId="0" applyNumberFormat="1"/>
    <xf numFmtId="167" fontId="5" fillId="0" borderId="0" xfId="0" applyNumberFormat="1" applyFont="1" applyFill="1" applyBorder="1" applyAlignment="1">
      <alignment horizontal="center"/>
    </xf>
    <xf numFmtId="0" fontId="5" fillId="0" borderId="0" xfId="0" applyFont="1" applyBorder="1"/>
    <xf numFmtId="0" fontId="20" fillId="0" borderId="0" xfId="0" applyFont="1" applyBorder="1"/>
    <xf numFmtId="2" fontId="16" fillId="0" borderId="0" xfId="0" applyNumberFormat="1" applyFont="1" applyBorder="1" applyAlignment="1"/>
    <xf numFmtId="0" fontId="21" fillId="0" borderId="0" xfId="0" applyFont="1" applyBorder="1"/>
    <xf numFmtId="0" fontId="16" fillId="0" borderId="0" xfId="0" applyFont="1" applyBorder="1"/>
    <xf numFmtId="4" fontId="16" fillId="0" borderId="0" xfId="0" applyNumberFormat="1" applyFont="1" applyBorder="1"/>
    <xf numFmtId="164" fontId="0" fillId="0" borderId="6" xfId="0" applyNumberFormat="1" applyBorder="1" applyAlignment="1">
      <alignment horizontal="center"/>
    </xf>
    <xf numFmtId="0" fontId="19" fillId="0" borderId="12" xfId="0" applyFont="1" applyFill="1" applyBorder="1" applyAlignment="1">
      <alignment horizontal="left"/>
    </xf>
    <xf numFmtId="4" fontId="13" fillId="0" borderId="6" xfId="0" applyNumberFormat="1" applyFont="1" applyFill="1" applyBorder="1" applyAlignment="1">
      <alignment horizontal="right" wrapText="1"/>
    </xf>
    <xf numFmtId="0" fontId="5" fillId="0" borderId="0" xfId="0" applyFont="1" applyFill="1" applyBorder="1"/>
    <xf numFmtId="0" fontId="13" fillId="0" borderId="10" xfId="0" applyFont="1" applyBorder="1" applyAlignment="1"/>
    <xf numFmtId="164" fontId="0" fillId="0" borderId="0" xfId="0" applyNumberFormat="1" applyBorder="1" applyAlignment="1">
      <alignment horizontal="center"/>
    </xf>
    <xf numFmtId="0" fontId="15" fillId="0" borderId="0" xfId="0" applyFont="1" applyAlignment="1">
      <alignment vertical="center"/>
    </xf>
    <xf numFmtId="0" fontId="13" fillId="0" borderId="6" xfId="0" applyFont="1" applyFill="1" applyBorder="1" applyAlignment="1">
      <alignment horizontal="center" wrapText="1"/>
    </xf>
    <xf numFmtId="0" fontId="19" fillId="0" borderId="7" xfId="0" applyFont="1" applyBorder="1" applyAlignment="1">
      <alignment horizontal="left"/>
    </xf>
    <xf numFmtId="164" fontId="13" fillId="0" borderId="6" xfId="0" applyNumberFormat="1"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xf numFmtId="4" fontId="5" fillId="0" borderId="0" xfId="0" applyNumberFormat="1" applyFont="1"/>
    <xf numFmtId="4" fontId="16" fillId="0" borderId="0" xfId="0" applyNumberFormat="1" applyFont="1" applyBorder="1" applyAlignment="1"/>
    <xf numFmtId="0" fontId="13" fillId="0" borderId="13" xfId="0" applyFont="1" applyBorder="1" applyAlignment="1">
      <alignment horizontal="center"/>
    </xf>
    <xf numFmtId="0" fontId="13" fillId="0" borderId="11" xfId="0" applyFont="1" applyBorder="1" applyAlignment="1">
      <alignment horizontal="center"/>
    </xf>
    <xf numFmtId="164" fontId="0" fillId="0" borderId="13" xfId="0" applyNumberFormat="1" applyBorder="1" applyAlignment="1">
      <alignment horizontal="center"/>
    </xf>
    <xf numFmtId="0" fontId="5" fillId="0" borderId="11" xfId="0" applyFont="1" applyFill="1" applyBorder="1" applyAlignment="1">
      <alignment horizontal="center"/>
    </xf>
    <xf numFmtId="0" fontId="20" fillId="0" borderId="11" xfId="0" applyFont="1" applyBorder="1"/>
    <xf numFmtId="0" fontId="5" fillId="0" borderId="0" xfId="1" applyNumberFormat="1" applyFont="1" applyFill="1" applyBorder="1" applyAlignment="1" applyProtection="1"/>
    <xf numFmtId="0" fontId="19" fillId="0" borderId="8" xfId="0" applyFont="1" applyFill="1" applyBorder="1" applyAlignment="1">
      <alignment horizontal="left"/>
    </xf>
    <xf numFmtId="3" fontId="5" fillId="0" borderId="0" xfId="0" applyNumberFormat="1" applyFont="1" applyFill="1" applyBorder="1" applyAlignment="1">
      <alignment horizontal="center"/>
    </xf>
    <xf numFmtId="0" fontId="20" fillId="0" borderId="0" xfId="0" applyFont="1" applyFill="1" applyBorder="1"/>
    <xf numFmtId="4" fontId="16" fillId="0" borderId="0" xfId="0" applyNumberFormat="1" applyFont="1" applyFill="1" applyBorder="1" applyAlignment="1"/>
    <xf numFmtId="0" fontId="19" fillId="0" borderId="8" xfId="0" applyFont="1" applyBorder="1" applyAlignment="1">
      <alignment horizontal="left"/>
    </xf>
    <xf numFmtId="0" fontId="7" fillId="0" borderId="0" xfId="1" applyFont="1" applyBorder="1"/>
    <xf numFmtId="0" fontId="6" fillId="0" borderId="0" xfId="1" applyFont="1"/>
    <xf numFmtId="49" fontId="15" fillId="0" borderId="0" xfId="0" applyNumberFormat="1" applyFont="1" applyAlignment="1">
      <alignment horizontal="justify" vertical="center" wrapText="1"/>
    </xf>
    <xf numFmtId="0" fontId="15" fillId="0" borderId="0" xfId="0" applyFont="1" applyFill="1" applyAlignment="1">
      <alignment horizontal="justify" vertical="top" wrapText="1"/>
    </xf>
    <xf numFmtId="49" fontId="15" fillId="0" borderId="0" xfId="0" applyNumberFormat="1" applyFont="1" applyAlignment="1">
      <alignment horizontal="justify" wrapText="1"/>
    </xf>
    <xf numFmtId="0" fontId="15" fillId="0" borderId="0" xfId="0" applyFont="1" applyAlignment="1">
      <alignment horizontal="justify" vertical="top" wrapText="1"/>
    </xf>
    <xf numFmtId="49" fontId="15" fillId="0" borderId="0" xfId="0" applyNumberFormat="1" applyFont="1" applyFill="1" applyAlignment="1">
      <alignment horizontal="justify" wrapText="1"/>
    </xf>
    <xf numFmtId="49" fontId="15" fillId="0" borderId="0" xfId="0" applyNumberFormat="1" applyFont="1" applyAlignment="1">
      <alignment horizontal="left" vertical="center" wrapText="1"/>
    </xf>
    <xf numFmtId="49" fontId="15" fillId="0" borderId="0" xfId="0" applyNumberFormat="1" applyFont="1" applyFill="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19050</xdr:rowOff>
    </xdr:to>
    <xdr:sp macro="" textlink="">
      <xdr:nvSpPr>
        <xdr:cNvPr id="2" name="Text Box 25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 name="Text Box 25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 name="Text Box 25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 name="Text Box 25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 name="Text Box 25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 name="Text Box 25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 name="Text Box 25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 name="Text Box 25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 name="Text Box 25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 name="Text Box 25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 name="Text Box 25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 name="Text Box 25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 name="Text Box 25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 name="Text Box 25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 name="Text Box 26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 name="Text Box 26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 name="Text Box 26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 name="Text Box 26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 name="Text Box 26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 name="Text Box 26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 name="Text Box 26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 name="Text Box 26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 name="Text Box 26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 name="Text Box 26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 name="Text Box 26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 name="Text Box 26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 name="Text Box 26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 name="Text Box 26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 name="Text Box 26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 name="Text Box 26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 name="Text Box 26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 name="Text Box 26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 name="Text Box 26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 name="Text Box 26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 name="Text Box 26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 name="Text Box 26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 name="Text Box 26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 name="Text Box 26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 name="Text Box 26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 name="Text Box 26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 name="Text Box 26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 name="Text Box 26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 name="Text Box 26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 name="Text Box 26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 name="Text Box 26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 name="Text Box 26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 name="Text Box 26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 name="Text Box 26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 name="Text Box 26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 name="Text Box 26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 name="Text Box 26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 name="Text Box 26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 name="Text Box 26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 name="Text Box 26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 name="Text Box 26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 name="Text Box 26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 name="Text Box 26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 name="Text Box 26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 name="Text Box 26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 name="Text Box 26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 name="Text Box 26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 name="Text Box 26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 name="Text Box 26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 name="Text Box 26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 name="Text Box 26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 name="Text Box 26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 name="Text Box 26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 name="Text Box 26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 name="Text Box 26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 name="Text Box 26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 name="Text Box 26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 name="Text Box 26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 name="Text Box 27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 name="Text Box 27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 name="Text Box 27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 name="Text Box 27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 name="Text Box 27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 name="Text Box 27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 name="Text Box 27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 name="Text Box 27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 name="Text Box 27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 name="Text Box 27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 name="Text Box 27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 name="Text Box 27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 name="Text Box 27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 name="Text Box 27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 name="Text Box 27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 name="Text Box 27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 name="Text Box 27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 name="Text Box 27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 name="Text Box 27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 name="Text Box 27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 name="Text Box 27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 name="Text Box 27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 name="Text Box 27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 name="Text Box 27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 name="Text Box 27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 name="Text Box 27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 name="Text Box 27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 name="Text Box 27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 name="Text Box 27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 name="Text Box 27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 name="Text Box 27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 name="Text Box 27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 name="Text Box 27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 name="Text Box 27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 name="Text Box 27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 name="Text Box 27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 name="Text Box 27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 name="Text Box 27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 name="Text Box 27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 name="Text Box 27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 name="Text Box 27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 name="Text Box 27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 name="Text Box 27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 name="Text Box 27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 name="Text Box 27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 name="Text Box 27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 name="Text Box 27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 name="Text Box 27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 name="Text Box 27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 name="Text Box 27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 name="Text Box 27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 name="Text Box 27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 name="Text Box 27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 name="Text Box 27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 name="Text Box 27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 name="Text Box 27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 name="Text Box 27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 name="Text Box 27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 name="Text Box 27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 name="Text Box 27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 name="Text Box 27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 name="Text Box 27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 name="Text Box 27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 name="Text Box 27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 name="Text Box 27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 name="Text Box 27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 name="Text Box 27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 name="Text Box 27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 name="Text Box 27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 name="Text Box 27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 name="Text Box 27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 name="Text Box 27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 name="Text Box 27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 name="Text Box 27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 name="Text Box 27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 name="Text Box 27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 name="Text Box 27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 name="Text Box 27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 name="Text Box 27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 name="Text Box 27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 name="Text Box 27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 name="Text Box 27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 name="Text Box 27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 name="Text Box 27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 name="Text Box 27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 name="Text Box 27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 name="Text Box 27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 name="Text Box 27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 name="Text Box 27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 name="Text Box 27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 name="Text Box 27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 name="Text Box 27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 name="Text Box 27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 name="Text Box 27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 name="Text Box 27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 name="Text Box 27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 name="Text Box 27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 name="Text Box 27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 name="Text Box 27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 name="Text Box 27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 name="Text Box 28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 name="Text Box 28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 name="Text Box 28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 name="Text Box 28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 name="Text Box 28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 name="Text Box 28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 name="Text Box 28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 name="Text Box 28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 name="Text Box 28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 name="Text Box 28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 name="Text Box 28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 name="Text Box 28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 name="Text Box 28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 name="Text Box 28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 name="Text Box 28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 name="Text Box 28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 name="Text Box 28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 name="Text Box 28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 name="Text Box 28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 name="Text Box 28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 name="Text Box 28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 name="Text Box 28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 name="Text Box 28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 name="Text Box 28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 name="Text Box 28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 name="Text Box 28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 name="Text Box 28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 name="Text Box 28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 name="Text Box 28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 name="Text Box 28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 name="Text Box 28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 name="Text Box 28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 name="Text Box 28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 name="Text Box 28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 name="Text Box 28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 name="Text Box 28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 name="Text Box 28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 name="Text Box 28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 name="Text Box 28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 name="Text Box 28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 name="Text Box 28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 name="Text Box 28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 name="Text Box 28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 name="Text Box 28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 name="Text Box 28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 name="Text Box 28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 name="Text Box 28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 name="Text Box 28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 name="Text Box 28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 name="Text Box 28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 name="Text Box 28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 name="Text Box 28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 name="Text Box 28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 name="Text Box 28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 name="Text Box 28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 name="Text Box 28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 name="Text Box 28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 name="Text Box 28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 name="Text Box 28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 name="Text Box 28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 name="Text Box 28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 name="Text Box 28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 name="Text Box 28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 name="Text Box 28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 name="Text Box 28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 name="Text Box 28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 name="Text Box 28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 name="Text Box 28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 name="Text Box 28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 name="Text Box 28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 name="Text Box 28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 name="Text Box 28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 name="Text Box 28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 name="Text Box 28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 name="Text Box 28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 name="Text Box 28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 name="Text Box 28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 name="Text Box 28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 name="Text Box 28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 name="Text Box 28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 name="Text Box 28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 name="Text Box 28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 name="Text Box 28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 name="Text Box 28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 name="Text Box 28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 name="Text Box 28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 name="Text Box 28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 name="Text Box 28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 name="Text Box 28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 name="Text Box 28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 name="Text Box 28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 name="Text Box 28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 name="Text Box 28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 name="Text Box 28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 name="Text Box 28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 name="Text Box 28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 name="Text Box 28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 name="Text Box 28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 name="Text Box 28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 name="Text Box 28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 name="Text Box 29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 name="Text Box 29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 name="Text Box 29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 name="Text Box 29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 name="Text Box 29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 name="Text Box 29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 name="Text Box 29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 name="Text Box 29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 name="Text Box 29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3" name="Text Box 29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4" name="Text Box 29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5" name="Text Box 29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6" name="Text Box 29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7" name="Text Box 29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8" name="Text Box 29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9" name="Text Box 29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0" name="Text Box 29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1" name="Text Box 29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2" name="Text Box 29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3" name="Text Box 29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4" name="Text Box 29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5" name="Text Box 29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6" name="Text Box 29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7" name="Text Box 29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8" name="Text Box 29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9" name="Text Box 29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0" name="Text Box 29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1" name="Text Box 29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2" name="Text Box 29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3" name="Text Box 29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4" name="Text Box 29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5" name="Text Box 29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6" name="Text Box 29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7" name="Text Box 29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8" name="Text Box 29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9" name="Text Box 29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0" name="Text Box 29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1" name="Text Box 29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2" name="Text Box 29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3" name="Text Box 29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4" name="Text Box 29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5" name="Text Box 29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6" name="Text Box 29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7" name="Text Box 29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8" name="Text Box 29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9" name="Text Box 29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0" name="Text Box 29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1" name="Text Box 29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2" name="Text Box 29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3" name="Text Box 29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4" name="Text Box 29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5" name="Text Box 29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6" name="Text Box 29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7" name="Text Box 29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8" name="Text Box 29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9" name="Text Box 29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0" name="Text Box 29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1" name="Text Box 29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2" name="Text Box 29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3" name="Text Box 29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4" name="Text Box 29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5" name="Text Box 29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6" name="Text Box 29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7" name="Text Box 29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8" name="Text Box 29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9" name="Text Box 29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0" name="Text Box 29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1" name="Text Box 29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2" name="Text Box 29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3" name="Text Box 29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4" name="Text Box 29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5" name="Text Box 29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6" name="Text Box 29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7" name="Text Box 29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8" name="Text Box 29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9" name="Text Box 29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0" name="Text Box 29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1" name="Text Box 29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2" name="Text Box 29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3" name="Text Box 29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4" name="Text Box 29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5" name="Text Box 29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6" name="Text Box 29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7" name="Text Box 29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8" name="Text Box 29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9" name="Text Box 29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0" name="Text Box 29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1" name="Text Box 29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2" name="Text Box 29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3" name="Text Box 29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4" name="Text Box 29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5" name="Text Box 29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6" name="Text Box 29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7" name="Text Box 29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8" name="Text Box 29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9" name="Text Box 29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0" name="Text Box 29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1" name="Text Box 29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2" name="Text Box 29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3" name="Text Box 29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4" name="Text Box 30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5" name="Text Box 30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6" name="Text Box 30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7" name="Text Box 30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8" name="Text Box 30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9" name="Text Box 30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0" name="Text Box 30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1" name="Text Box 30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2" name="Text Box 30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3" name="Text Box 30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4" name="Text Box 30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5" name="Text Box 30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6" name="Text Box 30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7" name="Text Box 30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8" name="Text Box 30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9" name="Text Box 30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0" name="Text Box 30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1" name="Text Box 30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2" name="Text Box 30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3" name="Text Box 30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4" name="Text Box 30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5" name="Text Box 30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6" name="Text Box 30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7" name="Text Box 30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8" name="Text Box 30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9" name="Text Box 30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0" name="Text Box 30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1" name="Text Box 30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2" name="Text Box 30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3" name="Text Box 30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4" name="Text Box 30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5" name="Text Box 30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6" name="Text Box 30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7" name="Text Box 30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8" name="Text Box 30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9" name="Text Box 30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0" name="Text Box 30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1" name="Text Box 30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2" name="Text Box 30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3" name="Text Box 30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4" name="Text Box 30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5" name="Text Box 30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6" name="Text Box 30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7" name="Text Box 30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8" name="Text Box 30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9" name="Text Box 30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0" name="Text Box 30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1" name="Text Box 30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2" name="Text Box 30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3" name="Text Box 30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4" name="Text Box 30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5" name="Text Box 30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6" name="Text Box 30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7" name="Text Box 30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8" name="Text Box 30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9" name="Text Box 30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0" name="Text Box 30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1" name="Text Box 30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2" name="Text Box 30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3" name="Text Box 30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4" name="Text Box 30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5" name="Text Box 30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6" name="Text Box 30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7" name="Text Box 30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8" name="Text Box 30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9" name="Text Box 30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0" name="Text Box 30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1" name="Text Box 30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2" name="Text Box 30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3" name="Text Box 30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4" name="Text Box 30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5" name="Text Box 30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6" name="Text Box 30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7" name="Text Box 30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8" name="Text Box 30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9" name="Text Box 30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0" name="Text Box 30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1" name="Text Box 30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2" name="Text Box 30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3" name="Text Box 30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4" name="Text Box 30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5" name="Text Box 30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6" name="Text Box 30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7" name="Text Box 30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8" name="Text Box 30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9" name="Text Box 30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0" name="Text Box 30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1" name="Text Box 30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2" name="Text Box 30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3" name="Text Box 30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4" name="Text Box 30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5" name="Text Box 30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6" name="Text Box 30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7" name="Text Box 30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8" name="Text Box 30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9" name="Text Box 30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0" name="Text Box 30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1" name="Text Box 30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2" name="Text Box 30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3" name="Text Box 30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4" name="Text Box 31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5" name="Text Box 31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6" name="Text Box 31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7" name="Text Box 31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8" name="Text Box 31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9" name="Text Box 31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0" name="Text Box 31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1" name="Text Box 31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2" name="Text Box 31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3" name="Text Box 31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4" name="Text Box 31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5" name="Text Box 31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6" name="Text Box 31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7" name="Text Box 31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8" name="Text Box 31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9" name="Text Box 31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0" name="Text Box 31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1" name="Text Box 31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2" name="Text Box 31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3" name="Text Box 31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4" name="Text Box 31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5" name="Text Box 31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6" name="Text Box 31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7" name="Text Box 31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8" name="Text Box 31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9" name="Text Box 31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0" name="Text Box 31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1" name="Text Box 31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2" name="Text Box 31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3" name="Text Box 31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4" name="Text Box 31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5" name="Text Box 31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6" name="Text Box 31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7" name="Text Box 31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8" name="Text Box 31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9" name="Text Box 31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0" name="Text Box 31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1" name="Text Box 31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2" name="Text Box 31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3" name="Text Box 31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4" name="Text Box 31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5" name="Text Box 31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6" name="Text Box 31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7" name="Text Box 31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8" name="Text Box 31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9" name="Text Box 31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0" name="Text Box 31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1" name="Text Box 31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2" name="Text Box 31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3" name="Text Box 31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4" name="Text Box 31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5" name="Text Box 31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6" name="Text Box 31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7" name="Text Box 31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8" name="Text Box 31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9" name="Text Box 31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0" name="Text Box 31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1" name="Text Box 31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2" name="Text Box 31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3" name="Text Box 31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4" name="Text Box 31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5" name="Text Box 31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6" name="Text Box 31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7" name="Text Box 31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8" name="Text Box 31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9" name="Text Box 31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0" name="Text Box 31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1" name="Text Box 31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2" name="Text Box 31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3" name="Text Box 31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4" name="Text Box 31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5" name="Text Box 31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6" name="Text Box 31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7" name="Text Box 31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8" name="Text Box 31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9" name="Text Box 31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0" name="Text Box 31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1" name="Text Box 31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2" name="Text Box 31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3" name="Text Box 31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4" name="Text Box 31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5" name="Text Box 31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6" name="Text Box 31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7" name="Text Box 31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8" name="Text Box 31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9" name="Text Box 31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0" name="Text Box 31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1" name="Text Box 31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2" name="Text Box 31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3" name="Text Box 31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4" name="Text Box 31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5" name="Text Box 31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6" name="Text Box 31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7" name="Text Box 31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8" name="Text Box 31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9" name="Text Box 31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0" name="Text Box 31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1" name="Text Box 31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2" name="Text Box 31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3" name="Text Box 31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4" name="Text Box 32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5" name="Text Box 32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6" name="Text Box 32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7" name="Text Box 32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8" name="Text Box 32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9" name="Text Box 32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0" name="Text Box 32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1" name="Text Box 32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2" name="Text Box 32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3" name="Text Box 32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4" name="Text Box 32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5" name="Text Box 32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6" name="Text Box 32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7" name="Text Box 32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8" name="Text Box 32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9" name="Text Box 32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0" name="Text Box 32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1" name="Text Box 32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2" name="Text Box 32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3" name="Text Box 32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4" name="Text Box 32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5" name="Text Box 32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6" name="Text Box 32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7" name="Text Box 32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8" name="Text Box 32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9" name="Text Box 32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0" name="Text Box 32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1" name="Text Box 32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2" name="Text Box 32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3" name="Text Box 32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4" name="Text Box 32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5" name="Text Box 32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6" name="Text Box 32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7" name="Text Box 32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8" name="Text Box 32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9" name="Text Box 32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0" name="Text Box 32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1" name="Text Box 32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2" name="Text Box 32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3" name="Text Box 32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4" name="Text Box 32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5" name="Text Box 32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6" name="Text Box 32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7" name="Text Box 32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8" name="Text Box 32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9" name="Text Box 32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0" name="Text Box 32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1" name="Text Box 32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2" name="Text Box 32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3" name="Text Box 32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4" name="Text Box 32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5" name="Text Box 32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6" name="Text Box 32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7" name="Text Box 32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8" name="Text Box 32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9" name="Text Box 32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0" name="Text Box 32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1" name="Text Box 32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2" name="Text Box 32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3" name="Text Box 32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4" name="Text Box 32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5" name="Text Box 32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6" name="Text Box 32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7" name="Text Box 32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8" name="Text Box 32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9" name="Text Box 32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0" name="Text Box 32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1" name="Text Box 32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2" name="Text Box 32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3" name="Text Box 32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4" name="Text Box 32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5" name="Text Box 32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6" name="Text Box 32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7" name="Text Box 32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8" name="Text Box 32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9" name="Text Box 32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0" name="Text Box 32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1" name="Text Box 32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2" name="Text Box 32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3" name="Text Box 32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4" name="Text Box 32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5" name="Text Box 32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6" name="Text Box 32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7" name="Text Box 32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8" name="Text Box 32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9" name="Text Box 32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0" name="Text Box 32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1" name="Text Box 32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2" name="Text Box 32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3" name="Text Box 32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4" name="Text Box 32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5" name="Text Box 32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6" name="Text Box 32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7" name="Text Box 32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8" name="Text Box 32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9" name="Text Box 32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0" name="Text Box 32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1" name="Text Box 32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2" name="Text Box 32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3" name="Text Box 32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4" name="Text Box 33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5" name="Text Box 33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6" name="Text Box 33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7" name="Text Box 33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8" name="Text Box 33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9" name="Text Box 33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0" name="Text Box 33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1" name="Text Box 33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2" name="Text Box 33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3" name="Text Box 33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4" name="Text Box 33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5" name="Text Box 33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6" name="Text Box 33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7" name="Text Box 33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8" name="Text Box 33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9" name="Text Box 33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0" name="Text Box 33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1" name="Text Box 33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2" name="Text Box 33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3" name="Text Box 33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4" name="Text Box 33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5" name="Text Box 33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6" name="Text Box 33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7" name="Text Box 33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8" name="Text Box 33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9" name="Text Box 33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0" name="Text Box 33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1" name="Text Box 33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2" name="Text Box 33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3" name="Text Box 33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4" name="Text Box 33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5" name="Text Box 33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6" name="Text Box 33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7" name="Text Box 33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8" name="Text Box 33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9" name="Text Box 33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0" name="Text Box 33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1" name="Text Box 33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2" name="Text Box 33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3" name="Text Box 33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4" name="Text Box 33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5" name="Text Box 33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6" name="Text Box 33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7" name="Text Box 33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8" name="Text Box 33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9" name="Text Box 33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0" name="Text Box 33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1" name="Text Box 33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2" name="Text Box 33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3" name="Text Box 33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4" name="Text Box 33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5" name="Text Box 33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6" name="Text Box 33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7" name="Text Box 33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8" name="Text Box 33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9" name="Text Box 33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0" name="Text Box 33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1" name="Text Box 33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2" name="Text Box 33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3" name="Text Box 33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4" name="Text Box 33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5" name="Text Box 33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6" name="Text Box 33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7" name="Text Box 33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8" name="Text Box 33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9" name="Text Box 33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0" name="Text Box 33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1" name="Text Box 33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2" name="Text Box 33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3" name="Text Box 33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4" name="Text Box 33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5" name="Text Box 33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6" name="Text Box 33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7" name="Text Box 33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8" name="Text Box 33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9" name="Text Box 33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0" name="Text Box 33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1" name="Text Box 33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2" name="Text Box 33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3" name="Text Box 33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4" name="Text Box 33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5" name="Text Box 33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6" name="Text Box 33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7" name="Text Box 33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8" name="Text Box 33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9" name="Text Box 33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0" name="Text Box 33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1" name="Text Box 33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2" name="Text Box 33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3" name="Text Box 33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4" name="Text Box 33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5" name="Text Box 33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6" name="Text Box 33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7" name="Text Box 33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8" name="Text Box 33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9" name="Text Box 33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0" name="Text Box 33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1" name="Text Box 33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2" name="Text Box 33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3" name="Text Box 33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4" name="Text Box 34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5" name="Text Box 34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6" name="Text Box 34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7" name="Text Box 34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8" name="Text Box 34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9" name="Text Box 34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0" name="Text Box 34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1" name="Text Box 34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2" name="Text Box 34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3" name="Text Box 34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4" name="Text Box 34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5" name="Text Box 34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6" name="Text Box 34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7" name="Text Box 34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8" name="Text Box 34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9" name="Text Box 34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0" name="Text Box 34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1" name="Text Box 34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2" name="Text Box 34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3" name="Text Box 34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4" name="Text Box 34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5" name="Text Box 34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6" name="Text Box 34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7" name="Text Box 34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8" name="Text Box 34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9" name="Text Box 34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0" name="Text Box 34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1" name="Text Box 34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2" name="Text Box 34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3" name="Text Box 34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4" name="Text Box 34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5" name="Text Box 34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6" name="Text Box 34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7" name="Text Box 34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8" name="Text Box 34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9" name="Text Box 34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0" name="Text Box 34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1" name="Text Box 34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2" name="Text Box 34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3" name="Text Box 34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4" name="Text Box 34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5" name="Text Box 34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6" name="Text Box 34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7" name="Text Box 34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8" name="Text Box 34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9" name="Text Box 34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0" name="Text Box 34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1" name="Text Box 34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2" name="Text Box 34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3" name="Text Box 34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4" name="Text Box 34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5" name="Text Box 34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6" name="Text Box 34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7" name="Text Box 34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8" name="Text Box 34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9" name="Text Box 34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0" name="Text Box 34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1" name="Text Box 34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2" name="Text Box 34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3" name="Text Box 34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4" name="Text Box 34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5" name="Text Box 34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6" name="Text Box 34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7" name="Text Box 34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8" name="Text Box 34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9" name="Text Box 34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0" name="Text Box 34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1" name="Text Box 34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2" name="Text Box 34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3" name="Text Box 34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4" name="Text Box 34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5" name="Text Box 34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6" name="Text Box 34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7" name="Text Box 34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8" name="Text Box 34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9" name="Text Box 34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0" name="Text Box 34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1" name="Text Box 34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2" name="Text Box 34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3" name="Text Box 34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4" name="Text Box 34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5" name="Text Box 34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6" name="Text Box 34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7" name="Text Box 34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8" name="Text Box 34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9" name="Text Box 34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0" name="Text Box 34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1" name="Text Box 34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2" name="Text Box 34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3" name="Text Box 34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4" name="Text Box 34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5" name="Text Box 34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6" name="Text Box 34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7" name="Text Box 34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8" name="Text Box 34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9" name="Text Box 34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0" name="Text Box 34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1" name="Text Box 34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2" name="Text Box 34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3" name="Text Box 34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4" name="Text Box 35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5" name="Text Box 35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6" name="Text Box 35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7" name="Text Box 35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8" name="Text Box 35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9" name="Text Box 35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0" name="Text Box 35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1" name="Text Box 35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2" name="Text Box 35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3" name="Text Box 35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4" name="Text Box 35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5" name="Text Box 35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6" name="Text Box 35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7" name="Text Box 35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8" name="Text Box 35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9" name="Text Box 35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0" name="Text Box 35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1" name="Text Box 35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2" name="Text Box 35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3" name="Text Box 35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4" name="Text Box 35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5" name="Text Box 35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6" name="Text Box 35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7" name="Text Box 35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8" name="Text Box 35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9" name="Text Box 35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0" name="Text Box 35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1" name="Text Box 35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2" name="Text Box 35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3" name="Text Box 35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4" name="Text Box 35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5" name="Text Box 35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6" name="Text Box 35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7" name="Text Box 35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8" name="Text Box 35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9" name="Text Box 35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0" name="Text Box 35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1" name="Text Box 35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2" name="Text Box 35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3" name="Text Box 35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4" name="Text Box 35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5" name="Text Box 35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6" name="Text Box 35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7" name="Text Box 35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8" name="Text Box 35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9" name="Text Box 35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0" name="Text Box 35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1" name="Text Box 35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2" name="Text Box 35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3" name="Text Box 35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4" name="Text Box 35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5" name="Text Box 35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6" name="Text Box 35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7" name="Text Box 35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8" name="Text Box 35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9" name="Text Box 35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0" name="Text Box 35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1" name="Text Box 35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2" name="Text Box 35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3" name="Text Box 35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4" name="Text Box 35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5" name="Text Box 35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6" name="Text Box 35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7" name="Text Box 35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8" name="Text Box 35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9" name="Text Box 35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0" name="Text Box 35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1" name="Text Box 35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2" name="Text Box 35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3" name="Text Box 35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4" name="Text Box 35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5" name="Text Box 35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6" name="Text Box 35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7" name="Text Box 35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8" name="Text Box 35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9" name="Text Box 35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0" name="Text Box 35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1" name="Text Box 35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2" name="Text Box 35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3" name="Text Box 35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4" name="Text Box 35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5" name="Text Box 35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6" name="Text Box 35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7" name="Text Box 35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8" name="Text Box 35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9" name="Text Box 35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0" name="Text Box 35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1" name="Text Box 35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2" name="Text Box 35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3" name="Text Box 35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4" name="Text Box 35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5" name="Text Box 35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6" name="Text Box 35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7" name="Text Box 35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8" name="Text Box 35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9" name="Text Box 35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0" name="Text Box 35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1" name="Text Box 35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2" name="Text Box 35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3" name="Text Box 35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4" name="Text Box 36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5" name="Text Box 36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6" name="Text Box 36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7" name="Text Box 36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8" name="Text Box 36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9" name="Text Box 36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0" name="Text Box 36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1" name="Text Box 36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2" name="Text Box 36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3" name="Text Box 36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4" name="Text Box 36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5" name="Text Box 36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6" name="Text Box 36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7" name="Text Box 36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8" name="Text Box 36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9" name="Text Box 36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0" name="Text Box 36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1" name="Text Box 36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2" name="Text Box 36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3" name="Text Box 36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4" name="Text Box 36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5" name="Text Box 36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6" name="Text Box 36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7" name="Text Box 36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8" name="Text Box 36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9" name="Text Box 36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0" name="Text Box 36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1" name="Text Box 36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2" name="Text Box 36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3" name="Text Box 36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4" name="Text Box 36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5" name="Text Box 36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6" name="Text Box 36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7" name="Text Box 36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8" name="Text Box 36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9" name="Text Box 36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0" name="Text Box 36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1" name="Text Box 36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2" name="Text Box 36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3" name="Text Box 36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4" name="Text Box 36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5" name="Text Box 36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6" name="Text Box 36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7" name="Text Box 36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8" name="Text Box 36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9" name="Text Box 36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0" name="Text Box 36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1" name="Text Box 36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2" name="Text Box 36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3" name="Text Box 36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4" name="Text Box 36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5" name="Text Box 36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6" name="Text Box 36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7" name="Text Box 36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8" name="Text Box 36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9" name="Text Box 36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0" name="Text Box 36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1" name="Text Box 36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2" name="Text Box 36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3" name="Text Box 36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4" name="Text Box 36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5" name="Text Box 36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6" name="Text Box 36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7" name="Text Box 36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8" name="Text Box 36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9" name="Text Box 36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0" name="Text Box 36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1" name="Text Box 36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2" name="Text Box 36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3" name="Text Box 36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4" name="Text Box 36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5" name="Text Box 36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6" name="Text Box 36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7" name="Text Box 36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8" name="Text Box 36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9" name="Text Box 36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0" name="Text Box 36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1" name="Text Box 36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2" name="Text Box 36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3" name="Text Box 36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4" name="Text Box 36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5" name="Text Box 36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6" name="Text Box 36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7" name="Text Box 36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8" name="Text Box 36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9" name="Text Box 36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0" name="Text Box 36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1" name="Text Box 36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2" name="Text Box 36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3" name="Text Box 36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4" name="Text Box 36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5" name="Text Box 36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6" name="Text Box 36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7" name="Text Box 36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8" name="Text Box 36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9" name="Text Box 36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0" name="Text Box 36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1" name="Text Box 36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2" name="Text Box 36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3" name="Text Box 36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4" name="Text Box 37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5" name="Text Box 37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6" name="Text Box 37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7" name="Text Box 37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8" name="Text Box 37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9" name="Text Box 37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0" name="Text Box 37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1" name="Text Box 37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2" name="Text Box 37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3" name="Text Box 37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4" name="Text Box 37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5" name="Text Box 37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6" name="Text Box 37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7" name="Text Box 37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8" name="Text Box 37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9" name="Text Box 37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0" name="Text Box 37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1" name="Text Box 37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2" name="Text Box 37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3" name="Text Box 37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4" name="Text Box 37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5" name="Text Box 37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6" name="Text Box 37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7" name="Text Box 37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8" name="Text Box 37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9" name="Text Box 37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0" name="Text Box 37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1" name="Text Box 37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2" name="Text Box 37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3" name="Text Box 37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4" name="Text Box 37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5" name="Text Box 37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6" name="Text Box 37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7" name="Text Box 37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8" name="Text Box 37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9" name="Text Box 37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0" name="Text Box 37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1" name="Text Box 37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2" name="Text Box 37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3" name="Text Box 37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4" name="Text Box 37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5" name="Text Box 37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6" name="Text Box 37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7" name="Text Box 37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8" name="Text Box 37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9" name="Text Box 37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0" name="Text Box 37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1" name="Text Box 37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2" name="Text Box 37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3" name="Text Box 37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4" name="Text Box 37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5" name="Text Box 37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6" name="Text Box 37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7" name="Text Box 37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8" name="Text Box 37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9" name="Text Box 37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0" name="Text Box 37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1" name="Text Box 37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 name="Text Box 37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3" name="Text Box 37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4" name="Text Box 37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5" name="Text Box 37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6" name="Text Box 37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7" name="Text Box 37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8" name="Text Box 37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9" name="Text Box 37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0" name="Text Box 37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1" name="Text Box 37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2" name="Text Box 37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3" name="Text Box 37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4" name="Text Box 37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5" name="Text Box 37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6" name="Text Box 37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7" name="Text Box 37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8" name="Text Box 37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9" name="Text Box 37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0" name="Text Box 37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1" name="Text Box 37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2" name="Text Box 37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3" name="Text Box 37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4" name="Text Box 37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5" name="Text Box 37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6" name="Text Box 37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7" name="Text Box 37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8" name="Text Box 37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9" name="Text Box 37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0" name="Text Box 37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1" name="Text Box 37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2" name="Text Box 37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3" name="Text Box 37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4" name="Text Box 37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5" name="Text Box 37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6" name="Text Box 37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7" name="Text Box 37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8" name="Text Box 37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9" name="Text Box 37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0" name="Text Box 37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1" name="Text Box 37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2" name="Text Box 37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3" name="Text Box 37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4" name="Text Box 38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5" name="Text Box 38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6" name="Text Box 38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7" name="Text Box 38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8" name="Text Box 38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9" name="Text Box 38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0" name="Text Box 38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1" name="Text Box 38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2" name="Text Box 38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3" name="Text Box 38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4" name="Text Box 38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5" name="Text Box 38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6" name="Text Box 38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7" name="Text Box 38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8" name="Text Box 38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9" name="Text Box 38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0" name="Text Box 38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1" name="Text Box 38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2" name="Text Box 38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3" name="Text Box 38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4" name="Text Box 38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5" name="Text Box 38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6" name="Text Box 38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7" name="Text Box 38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8" name="Text Box 38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9" name="Text Box 38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0" name="Text Box 38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1" name="Text Box 38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2" name="Text Box 38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3" name="Text Box 38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4" name="Text Box 38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5" name="Text Box 38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6" name="Text Box 38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7" name="Text Box 38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8" name="Text Box 38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9" name="Text Box 38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0" name="Text Box 38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1" name="Text Box 38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2" name="Text Box 38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3" name="Text Box 38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4" name="Text Box 38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5" name="Text Box 38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6" name="Text Box 38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7" name="Text Box 38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8" name="Text Box 38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9" name="Text Box 38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0" name="Text Box 38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1" name="Text Box 38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2" name="Text Box 38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3" name="Text Box 38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4" name="Text Box 38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5" name="Text Box 38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6" name="Text Box 38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7" name="Text Box 38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8" name="Text Box 38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9" name="Text Box 38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0" name="Text Box 38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1" name="Text Box 38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2" name="Text Box 38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3" name="Text Box 38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4" name="Text Box 38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5" name="Text Box 38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6" name="Text Box 38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7" name="Text Box 38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8" name="Text Box 38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9" name="Text Box 38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0" name="Text Box 38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1" name="Text Box 38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2" name="Text Box 38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3" name="Text Box 38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4" name="Text Box 38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5" name="Text Box 38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6" name="Text Box 38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7" name="Text Box 38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8" name="Text Box 38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9" name="Text Box 38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0" name="Text Box 38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1" name="Text Box 38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2" name="Text Box 38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3" name="Text Box 38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4" name="Text Box 38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5" name="Text Box 38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6" name="Text Box 38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7" name="Text Box 38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8" name="Text Box 38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9" name="Text Box 38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0" name="Text Box 38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1" name="Text Box 38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2" name="Text Box 38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3" name="Text Box 38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4" name="Text Box 38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5" name="Text Box 38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6" name="Text Box 38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7" name="Text Box 38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8" name="Text Box 38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9" name="Text Box 38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0" name="Text Box 38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1" name="Text Box 38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2" name="Text Box 38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3" name="Text Box 38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4" name="Text Box 39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5" name="Text Box 39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6" name="Text Box 39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7" name="Text Box 39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8" name="Text Box 39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9" name="Text Box 39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0" name="Text Box 39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1" name="Text Box 39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2" name="Text Box 39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3" name="Text Box 39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4" name="Text Box 39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5" name="Text Box 39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6" name="Text Box 39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7" name="Text Box 39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8" name="Text Box 39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9" name="Text Box 39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0" name="Text Box 39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1" name="Text Box 39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2" name="Text Box 39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3" name="Text Box 39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4" name="Text Box 39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5" name="Text Box 39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6" name="Text Box 39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7" name="Text Box 39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8" name="Text Box 39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9" name="Text Box 39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0" name="Text Box 39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1" name="Text Box 39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2" name="Text Box 39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3" name="Text Box 39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4" name="Text Box 39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5" name="Text Box 39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6" name="Text Box 39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7" name="Text Box 39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8" name="Text Box 39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9" name="Text Box 39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0" name="Text Box 39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1" name="Text Box 39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2" name="Text Box 39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3" name="Text Box 39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4" name="Text Box 39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5" name="Text Box 39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6" name="Text Box 39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7" name="Text Box 39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8" name="Text Box 39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9" name="Text Box 39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0" name="Text Box 39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1" name="Text Box 39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2" name="Text Box 39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3" name="Text Box 39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4" name="Text Box 39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5" name="Text Box 39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6" name="Text Box 39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7" name="Text Box 39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8" name="Text Box 39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9" name="Text Box 39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0" name="Text Box 39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1" name="Text Box 39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2" name="Text Box 39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3" name="Text Box 39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4" name="Text Box 39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5" name="Text Box 39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6" name="Text Box 39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7" name="Text Box 39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8" name="Text Box 39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9" name="Text Box 39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0" name="Text Box 39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1" name="Text Box 39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2" name="Text Box 39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3" name="Text Box 39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4" name="Text Box 39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5" name="Text Box 39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6" name="Text Box 39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7" name="Text Box 39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8" name="Text Box 39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9" name="Text Box 39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0" name="Text Box 39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1" name="Text Box 39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2" name="Text Box 39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3" name="Text Box 39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4" name="Text Box 39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5" name="Text Box 39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6" name="Text Box 39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7" name="Text Box 39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8" name="Text Box 39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9" name="Text Box 39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0" name="Text Box 39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1" name="Text Box 39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2" name="Text Box 39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3" name="Text Box 39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4" name="Text Box 39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5" name="Text Box 39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6" name="Text Box 39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7" name="Text Box 39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8" name="Text Box 39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9" name="Text Box 39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0" name="Text Box 39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1" name="Text Box 39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2" name="Text Box 39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3" name="Text Box 39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4" name="Text Box 40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5" name="Text Box 40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6" name="Text Box 40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7" name="Text Box 40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8" name="Text Box 40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9" name="Text Box 40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0" name="Text Box 40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1" name="Text Box 40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2" name="Text Box 40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3" name="Text Box 40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4" name="Text Box 40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5" name="Text Box 40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6" name="Text Box 40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7" name="Text Box 40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8" name="Text Box 40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9" name="Text Box 40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0" name="Text Box 40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1" name="Text Box 40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2" name="Text Box 40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3" name="Text Box 40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4" name="Text Box 40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5" name="Text Box 40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6" name="Text Box 40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7" name="Text Box 40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8" name="Text Box 40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9" name="Text Box 40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0" name="Text Box 40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1" name="Text Box 40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2" name="Text Box 40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3" name="Text Box 40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4" name="Text Box 40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5" name="Text Box 40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6" name="Text Box 40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7" name="Text Box 40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8" name="Text Box 40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9" name="Text Box 40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0" name="Text Box 40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1" name="Text Box 40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2" name="Text Box 40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3" name="Text Box 40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4" name="Text Box 40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5" name="Text Box 40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6" name="Text Box 40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7" name="Text Box 40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8" name="Text Box 40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9" name="Text Box 40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0" name="Text Box 40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1" name="Text Box 40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2" name="Text Box 40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3" name="Text Box 40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4" name="Text Box 40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5" name="Text Box 40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6" name="Text Box 40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7" name="Text Box 40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8" name="Text Box 40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9" name="Text Box 40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0" name="Text Box 40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1" name="Text Box 40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2" name="Text Box 40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3" name="Text Box 40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4" name="Text Box 40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5" name="Text Box 40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6" name="Text Box 40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7" name="Text Box 40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8" name="Text Box 40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9" name="Text Box 40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0" name="Text Box 40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1" name="Text Box 40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2" name="Text Box 40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3" name="Text Box 40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4" name="Text Box 40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5" name="Text Box 40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6" name="Text Box 40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7" name="Text Box 40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8" name="Text Box 40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9" name="Text Box 40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0" name="Text Box 40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1" name="Text Box 40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2" name="Text Box 40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3" name="Text Box 40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4" name="Text Box 40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5" name="Text Box 40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6" name="Text Box 40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7" name="Text Box 40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8" name="Text Box 40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9" name="Text Box 40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0" name="Text Box 40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1" name="Text Box 40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2" name="Text Box 40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3" name="Text Box 40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4" name="Text Box 40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5" name="Text Box 40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6" name="Text Box 40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7" name="Text Box 40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8" name="Text Box 40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9" name="Text Box 40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0" name="Text Box 40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1" name="Text Box 40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2" name="Text Box 40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3" name="Text Box 40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4" name="Text Box 41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5" name="Text Box 41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6" name="Text Box 41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7" name="Text Box 41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8" name="Text Box 41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9" name="Text Box 41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0" name="Text Box 41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1" name="Text Box 41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2" name="Text Box 41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3" name="Text Box 41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4" name="Text Box 41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5" name="Text Box 41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6" name="Text Box 41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7" name="Text Box 41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8" name="Text Box 41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9" name="Text Box 41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0" name="Text Box 41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1" name="Text Box 41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2" name="Text Box 41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3" name="Text Box 41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4" name="Text Box 41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5" name="Text Box 41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6" name="Text Box 41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7" name="Text Box 41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8" name="Text Box 41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9" name="Text Box 41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0" name="Text Box 41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1" name="Text Box 41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2" name="Text Box 41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3" name="Text Box 41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4" name="Text Box 41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5" name="Text Box 41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6" name="Text Box 41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7" name="Text Box 41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8" name="Text Box 41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9" name="Text Box 41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0" name="Text Box 41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1" name="Text Box 41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2" name="Text Box 41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3" name="Text Box 41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4" name="Text Box 41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5" name="Text Box 41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6" name="Text Box 41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7" name="Text Box 41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8" name="Text Box 41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9" name="Text Box 41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0" name="Text Box 41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1" name="Text Box 41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2" name="Text Box 41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3" name="Text Box 41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4" name="Text Box 41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5" name="Text Box 41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6" name="Text Box 41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7" name="Text Box 41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8" name="Text Box 41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9" name="Text Box 41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0" name="Text Box 41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1" name="Text Box 41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2" name="Text Box 41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3" name="Text Box 41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4" name="Text Box 41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5" name="Text Box 41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6" name="Text Box 41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7" name="Text Box 41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8" name="Text Box 41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9" name="Text Box 41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0" name="Text Box 41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1" name="Text Box 41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2" name="Text Box 41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3" name="Text Box 41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4" name="Text Box 41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5" name="Text Box 41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6" name="Text Box 41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7" name="Text Box 41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8" name="Text Box 41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9" name="Text Box 41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0" name="Text Box 41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1" name="Text Box 41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2" name="Text Box 41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3" name="Text Box 41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4" name="Text Box 41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5" name="Text Box 41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6" name="Text Box 41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7" name="Text Box 41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8" name="Text Box 41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9" name="Text Box 41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0" name="Text Box 41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1" name="Text Box 41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2" name="Text Box 41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3" name="Text Box 41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4" name="Text Box 41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5" name="Text Box 41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6" name="Text Box 41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7" name="Text Box 41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8" name="Text Box 41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9" name="Text Box 41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0" name="Text Box 41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1" name="Text Box 41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2" name="Text Box 41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3" name="Text Box 41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4" name="Text Box 42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5" name="Text Box 42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6" name="Text Box 42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 name="Text Box 42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 name="Text Box 42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 name="Text Box 42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 name="Text Box 42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 name="Text Box 42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 name="Text Box 42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 name="Text Box 42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 name="Text Box 42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 name="Text Box 42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 name="Text Box 42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 name="Text Box 42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 name="Text Box 42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 name="Text Box 42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 name="Text Box 42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 name="Text Box 42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 name="Text Box 42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 name="Text Box 42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 name="Text Box 42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 name="Text Box 42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 name="Text Box 42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 name="Text Box 42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 name="Text Box 42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 name="Text Box 42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 name="Text Box 42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 name="Text Box 42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 name="Text Box 42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 name="Text Box 42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 name="Text Box 42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 name="Text Box 42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 name="Text Box 42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 name="Text Box 42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 name="Text Box 42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 name="Text Box 42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 name="Text Box 42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 name="Text Box 42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 name="Text Box 42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 name="Text Box 42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 name="Text Box 42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 name="Text Box 42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 name="Text Box 42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 name="Text Box 42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 name="Text Box 42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 name="Text Box 42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 name="Text Box 42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 name="Text Box 42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 name="Text Box 42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 name="Text Box 42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 name="Text Box 42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 name="Text Box 42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 name="Text Box 42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 name="Text Box 42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 name="Text Box 42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 name="Text Box 42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 name="Text Box 42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 name="Text Box 42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 name="Text Box 42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 name="Text Box 42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 name="Text Box 42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 name="Text Box 42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 name="Text Box 42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 name="Text Box 42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 name="Text Box 42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 name="Text Box 42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 name="Text Box 42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 name="Text Box 42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 name="Text Box 42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 name="Text Box 42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 name="Text Box 42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 name="Text Box 42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 name="Text Box 42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 name="Text Box 42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 name="Text Box 42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 name="Text Box 42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 name="Text Box 42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 name="Text Box 42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 name="Text Box 42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 name="Text Box 42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 name="Text Box 42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 name="Text Box 42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 name="Text Box 42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 name="Text Box 42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 name="Text Box 42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 name="Text Box 42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 name="Text Box 42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 name="Text Box 42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 name="Text Box 42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 name="Text Box 42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 name="Text Box 42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 name="Text Box 42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 name="Text Box 42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 name="Text Box 42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 name="Text Box 42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 name="Text Box 42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 name="Text Box 42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 name="Text Box 42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 name="Text Box 42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 name="Text Box 42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 name="Text Box 43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 name="Text Box 43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 name="Text Box 43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 name="Text Box 43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 name="Text Box 43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 name="Text Box 43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 name="Text Box 43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 name="Text Box 43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 name="Text Box 43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 name="Text Box 43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 name="Text Box 43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 name="Text Box 43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 name="Text Box 43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 name="Text Box 43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 name="Text Box 43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 name="Text Box 43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 name="Text Box 43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 name="Text Box 43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 name="Text Box 43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 name="Text Box 43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 name="Text Box 43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 name="Text Box 43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 name="Text Box 43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 name="Text Box 43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 name="Text Box 43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 name="Text Box 43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 name="Text Box 43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 name="Text Box 43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 name="Text Box 43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 name="Text Box 43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 name="Text Box 43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 name="Text Box 43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 name="Text Box 43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 name="Text Box 43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 name="Text Box 43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 name="Text Box 43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 name="Text Box 43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 name="Text Box 43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 name="Text Box 43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 name="Text Box 43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 name="Text Box 43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 name="Text Box 43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 name="Text Box 43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 name="Text Box 43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 name="Text Box 43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 name="Text Box 43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 name="Text Box 43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 name="Text Box 43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 name="Text Box 43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 name="Text Box 43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 name="Text Box 43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 name="Text Box 43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 name="Text Box 43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 name="Text Box 43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 name="Text Box 43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 name="Text Box 43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 name="Text Box 43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 name="Text Box 43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 name="Text Box 43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 name="Text Box 43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 name="Text Box 43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 name="Text Box 43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 name="Text Box 43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 name="Text Box 43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 name="Text Box 43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 name="Text Box 43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 name="Text Box 43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 name="Text Box 43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 name="Text Box 43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 name="Text Box 43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 name="Text Box 43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 name="Text Box 43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 name="Text Box 43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 name="Text Box 43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 name="Text Box 43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 name="Text Box 43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 name="Text Box 43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 name="Text Box 43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 name="Text Box 43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 name="Text Box 43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 name="Text Box 43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 name="Text Box 43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 name="Text Box 43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 name="Text Box 43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 name="Text Box 43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 name="Text Box 43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 name="Text Box 43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 name="Text Box 43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 name="Text Box 43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 name="Text Box 43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 name="Text Box 43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 name="Text Box 43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 name="Text Box 43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 name="Text Box 43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 name="Text Box 43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 name="Text Box 43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 name="Text Box 43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 name="Text Box 43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 name="Text Box 43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 name="Text Box 43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 name="Text Box 44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 name="Text Box 44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 name="Text Box 44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 name="Text Box 44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 name="Text Box 44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 name="Text Box 44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 name="Text Box 44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 name="Text Box 44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 name="Text Box 44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 name="Text Box 44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 name="Text Box 44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 name="Text Box 44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 name="Text Box 44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 name="Text Box 44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 name="Text Box 44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 name="Text Box 44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 name="Text Box 44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 name="Text Box 44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 name="Text Box 44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 name="Text Box 44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 name="Text Box 44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 name="Text Box 44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 name="Text Box 44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 name="Text Box 44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 name="Text Box 44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 name="Text Box 44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 name="Text Box 44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 name="Text Box 44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 name="Text Box 44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 name="Text Box 44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 name="Text Box 44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 name="Text Box 44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 name="Text Box 44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 name="Text Box 44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 name="Text Box 44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 name="Text Box 44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 name="Text Box 44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 name="Text Box 44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 name="Text Box 44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 name="Text Box 44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 name="Text Box 44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 name="Text Box 44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 name="Text Box 44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 name="Text Box 44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 name="Text Box 44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 name="Text Box 44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 name="Text Box 44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 name="Text Box 44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 name="Text Box 44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 name="Text Box 44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 name="Text Box 44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 name="Text Box 44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 name="Text Box 44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 name="Text Box 44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 name="Text Box 44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 name="Text Box 44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 name="Text Box 44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 name="Text Box 44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 name="Text Box 44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 name="Text Box 44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 name="Text Box 44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 name="Text Box 44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 name="Text Box 44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 name="Text Box 44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 name="Text Box 44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 name="Text Box 44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 name="Text Box 44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 name="Text Box 44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 name="Text Box 44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 name="Text Box 44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 name="Text Box 44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 name="Text Box 44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 name="Text Box 44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 name="Text Box 44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 name="Text Box 44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 name="Text Box 44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 name="Text Box 44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 name="Text Box 44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 name="Text Box 44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 name="Text Box 44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 name="Text Box 44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 name="Text Box 44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 name="Text Box 44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 name="Text Box 44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 name="Text Box 44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9" name="Text Box 44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0" name="Text Box 44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1" name="Text Box 44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2" name="Text Box 44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3" name="Text Box 44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4" name="Text Box 44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5" name="Text Box 44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6" name="Text Box 44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7" name="Text Box 44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8" name="Text Box 44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9" name="Text Box 44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0" name="Text Box 44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1" name="Text Box 44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2" name="Text Box 44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3" name="Text Box 44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4" name="Text Box 45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5" name="Text Box 45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6" name="Text Box 45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7" name="Text Box 45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8" name="Text Box 45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9" name="Text Box 45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0" name="Text Box 45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1" name="Text Box 45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2" name="Text Box 45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3" name="Text Box 45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4" name="Text Box 45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5" name="Text Box 45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6" name="Text Box 45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7" name="Text Box 45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8" name="Text Box 45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9" name="Text Box 45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0" name="Text Box 45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1" name="Text Box 45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2" name="Text Box 45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3" name="Text Box 45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4" name="Text Box 45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5" name="Text Box 45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6" name="Text Box 45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7" name="Text Box 45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8" name="Text Box 45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9" name="Text Box 45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0" name="Text Box 45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1" name="Text Box 45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2" name="Text Box 45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3" name="Text Box 45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4" name="Text Box 45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5" name="Text Box 45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6" name="Text Box 45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7" name="Text Box 45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8" name="Text Box 45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9" name="Text Box 45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0" name="Text Box 45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1" name="Text Box 45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2" name="Text Box 45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3" name="Text Box 45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4" name="Text Box 45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5" name="Text Box 45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6" name="Text Box 45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7" name="Text Box 45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8" name="Text Box 45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9" name="Text Box 45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0" name="Text Box 45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1" name="Text Box 45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2" name="Text Box 45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3" name="Text Box 45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4" name="Text Box 45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5" name="Text Box 45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6" name="Text Box 45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7" name="Text Box 45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8" name="Text Box 45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9" name="Text Box 45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0" name="Text Box 45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1" name="Text Box 45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2" name="Text Box 45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3" name="Text Box 45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4" name="Text Box 45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5" name="Text Box 45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6" name="Text Box 45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7" name="Text Box 45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8" name="Text Box 45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9" name="Text Box 45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0" name="Text Box 45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1" name="Text Box 45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2" name="Text Box 45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3" name="Text Box 45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4" name="Text Box 45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5" name="Text Box 45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6" name="Text Box 45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7" name="Text Box 45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8" name="Text Box 45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9" name="Text Box 45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0" name="Text Box 45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1" name="Text Box 45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2" name="Text Box 45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3" name="Text Box 45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4" name="Text Box 45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5" name="Text Box 45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6" name="Text Box 45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7" name="Text Box 45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8" name="Text Box 45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9" name="Text Box 45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0" name="Text Box 45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1" name="Text Box 45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2" name="Text Box 45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3" name="Text Box 45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4" name="Text Box 45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5" name="Text Box 45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6" name="Text Box 45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7" name="Text Box 45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8" name="Text Box 45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9" name="Text Box 45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0" name="Text Box 45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1" name="Text Box 45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2" name="Text Box 45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3" name="Text Box 45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4" name="Text Box 46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5" name="Text Box 46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6" name="Text Box 46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7" name="Text Box 46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8" name="Text Box 46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9" name="Text Box 46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0" name="Text Box 46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1" name="Text Box 46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2" name="Text Box 46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3" name="Text Box 46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4" name="Text Box 46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5" name="Text Box 46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6" name="Text Box 46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7" name="Text Box 46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8" name="Text Box 46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9" name="Text Box 46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0" name="Text Box 46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1" name="Text Box 46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2" name="Text Box 46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3" name="Text Box 46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4" name="Text Box 46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5" name="Text Box 46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6" name="Text Box 46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7" name="Text Box 46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8" name="Text Box 46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9" name="Text Box 46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0" name="Text Box 46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1" name="Text Box 46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2" name="Text Box 46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3" name="Text Box 46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4" name="Text Box 46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5" name="Text Box 46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6" name="Text Box 46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7" name="Text Box 46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8" name="Text Box 46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9" name="Text Box 46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0" name="Text Box 46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1" name="Text Box 46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2" name="Text Box 46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3" name="Text Box 46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4" name="Text Box 46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5" name="Text Box 46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6" name="Text Box 46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7" name="Text Box 46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8" name="Text Box 46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9" name="Text Box 46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0" name="Text Box 46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1" name="Text Box 46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2" name="Text Box 46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3" name="Text Box 46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4" name="Text Box 46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5" name="Text Box 46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6" name="Text Box 46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7" name="Text Box 46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8" name="Text Box 46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9" name="Text Box 46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0" name="Text Box 46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1" name="Text Box 46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2" name="Text Box 46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3" name="Text Box 46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4" name="Text Box 46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5" name="Text Box 46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6" name="Text Box 46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7" name="Text Box 46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8" name="Text Box 46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9" name="Text Box 46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0" name="Text Box 46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1" name="Text Box 46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2" name="Text Box 46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3" name="Text Box 46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4" name="Text Box 46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5" name="Text Box 46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6" name="Text Box 46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7" name="Text Box 46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8" name="Text Box 46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9" name="Text Box 46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0" name="Text Box 46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1" name="Text Box 46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2" name="Text Box 46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3" name="Text Box 46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4" name="Text Box 46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5" name="Text Box 46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6" name="Text Box 46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7" name="Text Box 46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8" name="Text Box 46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9" name="Text Box 46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0" name="Text Box 46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1" name="Text Box 46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2" name="Text Box 46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3" name="Text Box 46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4" name="Text Box 46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5" name="Text Box 46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6" name="Text Box 46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7" name="Text Box 46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8" name="Text Box 46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9" name="Text Box 46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0" name="Text Box 46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1" name="Text Box 46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2" name="Text Box 46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3" name="Text Box 46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4" name="Text Box 47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5" name="Text Box 47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6" name="Text Box 47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7" name="Text Box 47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8" name="Text Box 47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9" name="Text Box 47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0" name="Text Box 47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1" name="Text Box 47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2" name="Text Box 47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3" name="Text Box 47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4" name="Text Box 47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5" name="Text Box 47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6" name="Text Box 47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7" name="Text Box 47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8" name="Text Box 47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9" name="Text Box 47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0" name="Text Box 47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1" name="Text Box 47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2" name="Text Box 47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3" name="Text Box 47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4" name="Text Box 47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5" name="Text Box 47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6" name="Text Box 47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7" name="Text Box 47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8" name="Text Box 47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9" name="Text Box 47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0" name="Text Box 47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1" name="Text Box 47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2" name="Text Box 47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3" name="Text Box 47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4" name="Text Box 47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5" name="Text Box 47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6" name="Text Box 47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7" name="Text Box 47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8" name="Text Box 47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9" name="Text Box 47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0" name="Text Box 47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1" name="Text Box 47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2" name="Text Box 47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3" name="Text Box 47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4" name="Text Box 47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5" name="Text Box 47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6" name="Text Box 47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7" name="Text Box 47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8" name="Text Box 47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9" name="Text Box 47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0" name="Text Box 47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1" name="Text Box 47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2" name="Text Box 47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3" name="Text Box 47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4" name="Text Box 47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5" name="Text Box 47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6" name="Text Box 47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7" name="Text Box 47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8" name="Text Box 47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9" name="Text Box 47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0" name="Text Box 47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1" name="Text Box 47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2" name="Text Box 47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3" name="Text Box 47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4" name="Text Box 47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5" name="Text Box 47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6" name="Text Box 47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7" name="Text Box 47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8" name="Text Box 47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9" name="Text Box 47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0" name="Text Box 47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1" name="Text Box 47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2" name="Text Box 47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3" name="Text Box 47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4" name="Text Box 47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5" name="Text Box 47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6" name="Text Box 47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7" name="Text Box 47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8" name="Text Box 47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9" name="Text Box 47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0" name="Text Box 47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1" name="Text Box 47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2" name="Text Box 47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3" name="Text Box 47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4" name="Text Box 47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5" name="Text Box 47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6" name="Text Box 47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7" name="Text Box 47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8" name="Text Box 47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9" name="Text Box 47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0" name="Text Box 47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1" name="Text Box 47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2" name="Text Box 47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3" name="Text Box 47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4" name="Text Box 47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5" name="Text Box 47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6" name="Text Box 47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7" name="Text Box 47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8" name="Text Box 47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9" name="Text Box 47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0" name="Text Box 47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1" name="Text Box 47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2" name="Text Box 47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3" name="Text Box 47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4" name="Text Box 48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5" name="Text Box 48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6" name="Text Box 48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7" name="Text Box 48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8" name="Text Box 48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9" name="Text Box 48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0" name="Text Box 48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1" name="Text Box 48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2" name="Text Box 48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3" name="Text Box 48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4" name="Text Box 48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5" name="Text Box 48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6" name="Text Box 48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7" name="Text Box 48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8" name="Text Box 48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9" name="Text Box 48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0" name="Text Box 48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1" name="Text Box 48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2" name="Text Box 48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3" name="Text Box 48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4" name="Text Box 48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5" name="Text Box 48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6" name="Text Box 48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7" name="Text Box 48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8" name="Text Box 48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9" name="Text Box 48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0" name="Text Box 48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1" name="Text Box 48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2" name="Text Box 48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3" name="Text Box 48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4" name="Text Box 48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5" name="Text Box 48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6" name="Text Box 48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7" name="Text Box 48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8" name="Text Box 48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9" name="Text Box 48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0" name="Text Box 48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1" name="Text Box 48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2" name="Text Box 48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3" name="Text Box 48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4" name="Text Box 48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5" name="Text Box 48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6" name="Text Box 48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7" name="Text Box 48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8" name="Text Box 48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9" name="Text Box 48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0" name="Text Box 48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1" name="Text Box 48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2" name="Text Box 48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3" name="Text Box 48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4" name="Text Box 48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5" name="Text Box 48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6" name="Text Box 48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7" name="Text Box 48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8" name="Text Box 48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9" name="Text Box 48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0" name="Text Box 48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1" name="Text Box 48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2" name="Text Box 48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3" name="Text Box 48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4" name="Text Box 48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5" name="Text Box 48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6" name="Text Box 48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7" name="Text Box 48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8" name="Text Box 48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9" name="Text Box 48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0" name="Text Box 48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1" name="Text Box 48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2" name="Text Box 48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3" name="Text Box 48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4" name="Text Box 48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5" name="Text Box 48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6" name="Text Box 48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7" name="Text Box 48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8" name="Text Box 48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9" name="Text Box 48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0" name="Text Box 48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1" name="Text Box 48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2" name="Text Box 48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3" name="Text Box 48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4" name="Text Box 48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5" name="Text Box 48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6" name="Text Box 48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7" name="Text Box 48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8" name="Text Box 48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9" name="Text Box 48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0" name="Text Box 48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1" name="Text Box 48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2" name="Text Box 48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3" name="Text Box 48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4" name="Text Box 48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5" name="Text Box 48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6" name="Text Box 48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7" name="Text Box 48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8" name="Text Box 48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9" name="Text Box 48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0" name="Text Box 48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1" name="Text Box 48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2" name="Text Box 48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3" name="Text Box 48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4" name="Text Box 49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5" name="Text Box 49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6" name="Text Box 49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7" name="Text Box 49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8" name="Text Box 49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9" name="Text Box 49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0" name="Text Box 49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1" name="Text Box 49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2" name="Text Box 49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3" name="Text Box 49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4" name="Text Box 49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5" name="Text Box 49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6" name="Text Box 49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7" name="Text Box 49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8" name="Text Box 49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9" name="Text Box 49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0" name="Text Box 49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1" name="Text Box 49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2" name="Text Box 49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3" name="Text Box 49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4" name="Text Box 49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5" name="Text Box 49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6" name="Text Box 49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7" name="Text Box 49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8" name="Text Box 49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9" name="Text Box 49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0" name="Text Box 49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1" name="Text Box 49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2" name="Text Box 49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3" name="Text Box 49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4" name="Text Box 49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5" name="Text Box 49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6" name="Text Box 49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7" name="Text Box 49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8" name="Text Box 49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9" name="Text Box 49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0" name="Text Box 49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1" name="Text Box 49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2" name="Text Box 49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3" name="Text Box 49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4" name="Text Box 49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5" name="Text Box 49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6" name="Text Box 49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7" name="Text Box 49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8" name="Text Box 49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9" name="Text Box 49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0" name="Text Box 49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1" name="Text Box 49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2" name="Text Box 49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3" name="Text Box 49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4" name="Text Box 49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5" name="Text Box 49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6" name="Text Box 49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7" name="Text Box 49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8" name="Text Box 49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9" name="Text Box 49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0" name="Text Box 49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1" name="Text Box 49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2" name="Text Box 49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3" name="Text Box 49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4" name="Text Box 49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5" name="Text Box 49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6" name="Text Box 49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7" name="Text Box 49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8" name="Text Box 49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9" name="Text Box 49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0" name="Text Box 49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1" name="Text Box 49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2" name="Text Box 49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3" name="Text Box 49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4" name="Text Box 49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5" name="Text Box 49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6" name="Text Box 49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7" name="Text Box 49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8" name="Text Box 49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9" name="Text Box 49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0" name="Text Box 49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1" name="Text Box 49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2" name="Text Box 49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3" name="Text Box 49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4" name="Text Box 49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5" name="Text Box 49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6" name="Text Box 49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7" name="Text Box 49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8" name="Text Box 49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9" name="Text Box 49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0" name="Text Box 49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1" name="Text Box 49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2" name="Text Box 49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3" name="Text Box 49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4" name="Text Box 49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5" name="Text Box 49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6" name="Text Box 49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7" name="Text Box 49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8" name="Text Box 49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9" name="Text Box 49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0" name="Text Box 49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1" name="Text Box 49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2" name="Text Box 49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3" name="Text Box 49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4" name="Text Box 50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5" name="Text Box 50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6" name="Text Box 50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7" name="Text Box 50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8" name="Text Box 50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9" name="Text Box 50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0" name="Text Box 50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1" name="Text Box 50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2" name="Text Box 50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3" name="Text Box 50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4" name="Text Box 50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5" name="Text Box 50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6" name="Text Box 50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7" name="Text Box 50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8" name="Text Box 50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9" name="Text Box 50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0" name="Text Box 50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1" name="Text Box 50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2" name="Text Box 50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3" name="Text Box 50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4" name="Text Box 50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5" name="Text Box 50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6" name="Text Box 50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7" name="Text Box 50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8" name="Text Box 50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9" name="Text Box 50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0" name="Text Box 50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1" name="Text Box 50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2" name="Text Box 50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3" name="Text Box 50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4" name="Text Box 50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5" name="Text Box 50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6" name="Text Box 50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7" name="Text Box 50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8" name="Text Box 50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9" name="Text Box 50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0" name="Text Box 50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1" name="Text Box 50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2" name="Text Box 50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3" name="Text Box 50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4" name="Text Box 50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5" name="Text Box 50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6" name="Text Box 50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7" name="Text Box 50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8" name="Text Box 50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9" name="Text Box 50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0" name="Text Box 50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1" name="Text Box 50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2" name="Text Box 50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3" name="Text Box 50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4" name="Text Box 50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5" name="Text Box 50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6" name="Text Box 50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7" name="Text Box 50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8" name="Text Box 50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9" name="Text Box 50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0" name="Text Box 50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1" name="Text Box 50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2" name="Text Box 50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3" name="Text Box 50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4" name="Text Box 50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5" name="Text Box 50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6" name="Text Box 50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7" name="Text Box 50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8" name="Text Box 50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9" name="Text Box 50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0" name="Text Box 50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1" name="Text Box 50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2" name="Text Box 50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3" name="Text Box 50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4" name="Text Box 50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5" name="Text Box 50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6" name="Text Box 50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7" name="Text Box 50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8" name="Text Box 50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9" name="Text Box 50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0" name="Text Box 50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1" name="Text Box 50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2" name="Text Box 50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3" name="Text Box 50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4" name="Text Box 50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5" name="Text Box 50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6" name="Text Box 50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7" name="Text Box 50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8" name="Text Box 50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9" name="Text Box 50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0" name="Text Box 50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1" name="Text Box 50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2" name="Text Box 50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3" name="Text Box 50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4" name="Text Box 50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5" name="Text Box 50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6" name="Text Box 50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7" name="Text Box 50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8" name="Text Box 50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9" name="Text Box 50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0" name="Text Box 50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1" name="Text Box 50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2" name="Text Box 50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3" name="Text Box 50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4" name="Text Box 51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5" name="Text Box 51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6" name="Text Box 51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7" name="Text Box 51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8" name="Text Box 51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9" name="Text Box 51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0" name="Text Box 51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1" name="Text Box 51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2" name="Text Box 51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3" name="Text Box 51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4" name="Text Box 51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5" name="Text Box 51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6" name="Text Box 51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7" name="Text Box 51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8" name="Text Box 51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9" name="Text Box 51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0" name="Text Box 51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1" name="Text Box 51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2" name="Text Box 51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3" name="Text Box 51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4" name="Text Box 51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5" name="Text Box 51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6" name="Text Box 51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7" name="Text Box 51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8" name="Text Box 51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9" name="Text Box 51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0" name="Text Box 51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1" name="Text Box 51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2" name="Text Box 51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3" name="Text Box 51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4" name="Text Box 51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5" name="Text Box 51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6" name="Text Box 51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7" name="Text Box 51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8" name="Text Box 51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9" name="Text Box 51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0" name="Text Box 51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1" name="Text Box 51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2" name="Text Box 51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3" name="Text Box 51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4" name="Text Box 51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5" name="Text Box 51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6" name="Text Box 51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7" name="Text Box 51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8" name="Text Box 51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9" name="Text Box 51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0" name="Text Box 51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1" name="Text Box 51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2" name="Text Box 51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3" name="Text Box 51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4" name="Text Box 51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5" name="Text Box 51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6" name="Text Box 51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7" name="Text Box 51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8" name="Text Box 51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9" name="Text Box 51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0" name="Text Box 51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1" name="Text Box 51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2" name="Text Box 51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3" name="Text Box 51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4" name="Text Box 51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5" name="Text Box 51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6" name="Text Box 51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7" name="Text Box 51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8" name="Text Box 51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9" name="Text Box 51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0" name="Text Box 51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1" name="Text Box 51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2" name="Text Box 51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3" name="Text Box 51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4" name="Text Box 51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5" name="Text Box 51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6" name="Text Box 51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7" name="Text Box 51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8" name="Text Box 51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9" name="Text Box 51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0" name="Text Box 51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1" name="Text Box 51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2" name="Text Box 51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3" name="Text Box 51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4" name="Text Box 51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5" name="Text Box 51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6" name="Text Box 51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7" name="Text Box 51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8" name="Text Box 51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9" name="Text Box 51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0" name="Text Box 51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1" name="Text Box 51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2" name="Text Box 51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3" name="Text Box 51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4" name="Text Box 51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5" name="Text Box 51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6" name="Text Box 51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7" name="Text Box 51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8" name="Text Box 51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9" name="Text Box 51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0" name="Text Box 51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1" name="Text Box 51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2" name="Text Box 51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3" name="Text Box 51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4" name="Text Box 52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5" name="Text Box 52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6" name="Text Box 52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7" name="Text Box 52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8" name="Text Box 52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9" name="Text Box 52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0" name="Text Box 52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1" name="Text Box 52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2" name="Text Box 52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3" name="Text Box 52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4" name="Text Box 52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5" name="Text Box 52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6" name="Text Box 52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7" name="Text Box 52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8" name="Text Box 52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9" name="Text Box 52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0" name="Text Box 52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1" name="Text Box 52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2" name="Text Box 52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3" name="Text Box 52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4" name="Text Box 52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5" name="Text Box 52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6" name="Text Box 52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7" name="Text Box 52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8" name="Text Box 52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9" name="Text Box 52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0" name="Text Box 52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1" name="Text Box 52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2" name="Text Box 52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3" name="Text Box 52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4" name="Text Box 52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5" name="Text Box 52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6" name="Text Box 52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7" name="Text Box 52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8" name="Text Box 52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9" name="Text Box 52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0" name="Text Box 52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1" name="Text Box 52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2" name="Text Box 52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3" name="Text Box 52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4" name="Text Box 52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5" name="Text Box 52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6" name="Text Box 52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7" name="Text Box 52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8" name="Text Box 52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9" name="Text Box 52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0" name="Text Box 52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1" name="Text Box 52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2" name="Text Box 52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3" name="Text Box 52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4" name="Text Box 52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5" name="Text Box 52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6" name="Text Box 52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7" name="Text Box 52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8" name="Text Box 52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9" name="Text Box 52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0" name="Text Box 52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1" name="Text Box 52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2" name="Text Box 52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3" name="Text Box 52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4" name="Text Box 52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5" name="Text Box 52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6" name="Text Box 52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7" name="Text Box 52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8" name="Text Box 52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9" name="Text Box 52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0" name="Text Box 52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1" name="Text Box 52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2" name="Text Box 52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3" name="Text Box 52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4" name="Text Box 52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5" name="Text Box 52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6" name="Text Box 52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7" name="Text Box 52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8" name="Text Box 52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9" name="Text Box 52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0" name="Text Box 52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1" name="Text Box 52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2" name="Text Box 52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3" name="Text Box 52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4" name="Text Box 52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5" name="Text Box 52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6" name="Text Box 52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7" name="Text Box 52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8" name="Text Box 52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9" name="Text Box 52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0" name="Text Box 52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1" name="Text Box 52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2" name="Text Box 52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3" name="Text Box 52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4" name="Text Box 52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5" name="Text Box 52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6" name="Text Box 52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7" name="Text Box 52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8" name="Text Box 52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9" name="Text Box 52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0" name="Text Box 52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1" name="Text Box 52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2" name="Text Box 52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3" name="Text Box 52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4" name="Text Box 53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5" name="Text Box 53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6" name="Text Box 53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7" name="Text Box 53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8" name="Text Box 53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9" name="Text Box 53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0" name="Text Box 53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1" name="Text Box 53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2" name="Text Box 53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3" name="Text Box 53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4" name="Text Box 53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5" name="Text Box 53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6" name="Text Box 53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7" name="Text Box 53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8" name="Text Box 53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9" name="Text Box 53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0" name="Text Box 53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1" name="Text Box 53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2" name="Text Box 53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3" name="Text Box 53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4" name="Text Box 53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5" name="Text Box 53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6" name="Text Box 53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7" name="Text Box 53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8" name="Text Box 53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9" name="Text Box 53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0" name="Text Box 53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1" name="Text Box 53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2" name="Text Box 53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3" name="Text Box 53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4" name="Text Box 53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5" name="Text Box 53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6" name="Text Box 53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7" name="Text Box 53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8" name="Text Box 53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9" name="Text Box 53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0" name="Text Box 53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1" name="Text Box 53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2" name="Text Box 53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3" name="Text Box 53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4" name="Text Box 53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5" name="Text Box 53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6" name="Text Box 53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7" name="Text Box 53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8" name="Text Box 53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9" name="Text Box 53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0" name="Text Box 53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1" name="Text Box 53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2" name="Text Box 53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3" name="Text Box 53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4" name="Text Box 53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5" name="Text Box 53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6" name="Text Box 53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7" name="Text Box 53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8" name="Text Box 53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9" name="Text Box 53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0" name="Text Box 53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1" name="Text Box 53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2" name="Text Box 53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3" name="Text Box 53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4" name="Text Box 53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5" name="Text Box 53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6" name="Text Box 53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7" name="Text Box 53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8" name="Text Box 53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9" name="Text Box 53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0" name="Text Box 53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1" name="Text Box 53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2" name="Text Box 53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3" name="Text Box 53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4" name="Text Box 53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5" name="Text Box 53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6" name="Text Box 53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7" name="Text Box 53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8" name="Text Box 53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9" name="Text Box 53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0" name="Text Box 53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1" name="Text Box 53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2" name="Text Box 53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3" name="Text Box 53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4" name="Text Box 53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5" name="Text Box 53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6" name="Text Box 53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7" name="Text Box 53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8" name="Text Box 53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9" name="Text Box 53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0" name="Text Box 53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1" name="Text Box 53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2" name="Text Box 53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3" name="Text Box 53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4" name="Text Box 53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5" name="Text Box 53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6" name="Text Box 53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7" name="Text Box 53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143</xdr:row>
      <xdr:rowOff>0</xdr:rowOff>
    </xdr:from>
    <xdr:to>
      <xdr:col>4</xdr:col>
      <xdr:colOff>85725</xdr:colOff>
      <xdr:row>144</xdr:row>
      <xdr:rowOff>329</xdr:rowOff>
    </xdr:to>
    <xdr:sp macro="" textlink="">
      <xdr:nvSpPr>
        <xdr:cNvPr id="2" name="Text Box 377"/>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3" name="Text Box 378"/>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4" name="Text Box 379"/>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5" name="Text Box 380"/>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6" name="Text Box 381"/>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7" name="Text Box 382"/>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8" name="Text Box 383"/>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9" name="Text Box 384"/>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10" name="Text Box 385"/>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11" name="Text Box 386"/>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12" name="Text Box 387"/>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143</xdr:row>
      <xdr:rowOff>0</xdr:rowOff>
    </xdr:from>
    <xdr:to>
      <xdr:col>4</xdr:col>
      <xdr:colOff>85725</xdr:colOff>
      <xdr:row>144</xdr:row>
      <xdr:rowOff>329</xdr:rowOff>
    </xdr:to>
    <xdr:sp macro="" textlink="">
      <xdr:nvSpPr>
        <xdr:cNvPr id="13" name="Text Box 388"/>
        <xdr:cNvSpPr txBox="1">
          <a:spLocks noChangeArrowheads="1"/>
        </xdr:cNvSpPr>
      </xdr:nvSpPr>
      <xdr:spPr bwMode="auto">
        <a:xfrm>
          <a:off x="4815840" y="2724912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144</xdr:row>
      <xdr:rowOff>0</xdr:rowOff>
    </xdr:from>
    <xdr:to>
      <xdr:col>4</xdr:col>
      <xdr:colOff>85725</xdr:colOff>
      <xdr:row>145</xdr:row>
      <xdr:rowOff>334</xdr:rowOff>
    </xdr:to>
    <xdr:sp macro="" textlink="">
      <xdr:nvSpPr>
        <xdr:cNvPr id="14" name="Text Box 389"/>
        <xdr:cNvSpPr txBox="1">
          <a:spLocks noChangeArrowheads="1"/>
        </xdr:cNvSpPr>
      </xdr:nvSpPr>
      <xdr:spPr bwMode="auto">
        <a:xfrm>
          <a:off x="4815840" y="27439620"/>
          <a:ext cx="85725" cy="190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144</xdr:row>
      <xdr:rowOff>0</xdr:rowOff>
    </xdr:from>
    <xdr:to>
      <xdr:col>4</xdr:col>
      <xdr:colOff>85725</xdr:colOff>
      <xdr:row>145</xdr:row>
      <xdr:rowOff>334</xdr:rowOff>
    </xdr:to>
    <xdr:sp macro="" textlink="">
      <xdr:nvSpPr>
        <xdr:cNvPr id="15" name="Text Box 390"/>
        <xdr:cNvSpPr txBox="1">
          <a:spLocks noChangeArrowheads="1"/>
        </xdr:cNvSpPr>
      </xdr:nvSpPr>
      <xdr:spPr bwMode="auto">
        <a:xfrm>
          <a:off x="4815840" y="27439620"/>
          <a:ext cx="85725" cy="190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144</xdr:row>
      <xdr:rowOff>0</xdr:rowOff>
    </xdr:from>
    <xdr:to>
      <xdr:col>4</xdr:col>
      <xdr:colOff>85725</xdr:colOff>
      <xdr:row>145</xdr:row>
      <xdr:rowOff>334</xdr:rowOff>
    </xdr:to>
    <xdr:sp macro="" textlink="">
      <xdr:nvSpPr>
        <xdr:cNvPr id="16" name="Text Box 391"/>
        <xdr:cNvSpPr txBox="1">
          <a:spLocks noChangeArrowheads="1"/>
        </xdr:cNvSpPr>
      </xdr:nvSpPr>
      <xdr:spPr bwMode="auto">
        <a:xfrm>
          <a:off x="4815840" y="27439620"/>
          <a:ext cx="85725" cy="190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144</xdr:row>
      <xdr:rowOff>0</xdr:rowOff>
    </xdr:from>
    <xdr:to>
      <xdr:col>4</xdr:col>
      <xdr:colOff>85725</xdr:colOff>
      <xdr:row>145</xdr:row>
      <xdr:rowOff>334</xdr:rowOff>
    </xdr:to>
    <xdr:sp macro="" textlink="">
      <xdr:nvSpPr>
        <xdr:cNvPr id="17" name="Text Box 392"/>
        <xdr:cNvSpPr txBox="1">
          <a:spLocks noChangeArrowheads="1"/>
        </xdr:cNvSpPr>
      </xdr:nvSpPr>
      <xdr:spPr bwMode="auto">
        <a:xfrm>
          <a:off x="4815840" y="27439620"/>
          <a:ext cx="85725" cy="190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144</xdr:row>
      <xdr:rowOff>0</xdr:rowOff>
    </xdr:from>
    <xdr:to>
      <xdr:col>4</xdr:col>
      <xdr:colOff>85725</xdr:colOff>
      <xdr:row>145</xdr:row>
      <xdr:rowOff>334</xdr:rowOff>
    </xdr:to>
    <xdr:sp macro="" textlink="">
      <xdr:nvSpPr>
        <xdr:cNvPr id="18" name="Text Box 393"/>
        <xdr:cNvSpPr txBox="1">
          <a:spLocks noChangeArrowheads="1"/>
        </xdr:cNvSpPr>
      </xdr:nvSpPr>
      <xdr:spPr bwMode="auto">
        <a:xfrm>
          <a:off x="4815840" y="27439620"/>
          <a:ext cx="85725" cy="190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144</xdr:row>
      <xdr:rowOff>0</xdr:rowOff>
    </xdr:from>
    <xdr:to>
      <xdr:col>4</xdr:col>
      <xdr:colOff>85725</xdr:colOff>
      <xdr:row>145</xdr:row>
      <xdr:rowOff>334</xdr:rowOff>
    </xdr:to>
    <xdr:sp macro="" textlink="">
      <xdr:nvSpPr>
        <xdr:cNvPr id="19" name="Text Box 394"/>
        <xdr:cNvSpPr txBox="1">
          <a:spLocks noChangeArrowheads="1"/>
        </xdr:cNvSpPr>
      </xdr:nvSpPr>
      <xdr:spPr bwMode="auto">
        <a:xfrm>
          <a:off x="4815840" y="27439620"/>
          <a:ext cx="85725" cy="190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144</xdr:row>
      <xdr:rowOff>0</xdr:rowOff>
    </xdr:from>
    <xdr:to>
      <xdr:col>4</xdr:col>
      <xdr:colOff>85725</xdr:colOff>
      <xdr:row>145</xdr:row>
      <xdr:rowOff>334</xdr:rowOff>
    </xdr:to>
    <xdr:sp macro="" textlink="">
      <xdr:nvSpPr>
        <xdr:cNvPr id="20" name="Text Box 395"/>
        <xdr:cNvSpPr txBox="1">
          <a:spLocks noChangeArrowheads="1"/>
        </xdr:cNvSpPr>
      </xdr:nvSpPr>
      <xdr:spPr bwMode="auto">
        <a:xfrm>
          <a:off x="4815840" y="27439620"/>
          <a:ext cx="85725" cy="190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144</xdr:row>
      <xdr:rowOff>0</xdr:rowOff>
    </xdr:from>
    <xdr:to>
      <xdr:col>4</xdr:col>
      <xdr:colOff>85725</xdr:colOff>
      <xdr:row>145</xdr:row>
      <xdr:rowOff>334</xdr:rowOff>
    </xdr:to>
    <xdr:sp macro="" textlink="">
      <xdr:nvSpPr>
        <xdr:cNvPr id="21" name="Text Box 396"/>
        <xdr:cNvSpPr txBox="1">
          <a:spLocks noChangeArrowheads="1"/>
        </xdr:cNvSpPr>
      </xdr:nvSpPr>
      <xdr:spPr bwMode="auto">
        <a:xfrm>
          <a:off x="4815840" y="27439620"/>
          <a:ext cx="85725" cy="190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144</xdr:row>
      <xdr:rowOff>0</xdr:rowOff>
    </xdr:from>
    <xdr:to>
      <xdr:col>4</xdr:col>
      <xdr:colOff>85725</xdr:colOff>
      <xdr:row>145</xdr:row>
      <xdr:rowOff>334</xdr:rowOff>
    </xdr:to>
    <xdr:sp macro="" textlink="">
      <xdr:nvSpPr>
        <xdr:cNvPr id="22" name="Text Box 397"/>
        <xdr:cNvSpPr txBox="1">
          <a:spLocks noChangeArrowheads="1"/>
        </xdr:cNvSpPr>
      </xdr:nvSpPr>
      <xdr:spPr bwMode="auto">
        <a:xfrm>
          <a:off x="4815840" y="27439620"/>
          <a:ext cx="85725" cy="190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144</xdr:row>
      <xdr:rowOff>0</xdr:rowOff>
    </xdr:from>
    <xdr:to>
      <xdr:col>4</xdr:col>
      <xdr:colOff>85725</xdr:colOff>
      <xdr:row>145</xdr:row>
      <xdr:rowOff>334</xdr:rowOff>
    </xdr:to>
    <xdr:sp macro="" textlink="">
      <xdr:nvSpPr>
        <xdr:cNvPr id="23" name="Text Box 398"/>
        <xdr:cNvSpPr txBox="1">
          <a:spLocks noChangeArrowheads="1"/>
        </xdr:cNvSpPr>
      </xdr:nvSpPr>
      <xdr:spPr bwMode="auto">
        <a:xfrm>
          <a:off x="4815840" y="27439620"/>
          <a:ext cx="85725" cy="190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 name="Text Box 25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 name="Text Box 25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 name="Text Box 25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 name="Text Box 25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 name="Text Box 25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 name="Text Box 26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 name="Text Box 26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 name="Text Box 26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 name="Text Box 26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 name="Text Box 26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 name="Text Box 26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 name="Text Box 26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 name="Text Box 26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 name="Text Box 26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 name="Text Box 26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 name="Text Box 26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 name="Text Box 26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 name="Text Box 26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 name="Text Box 26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 name="Text Box 26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 name="Text Box 26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 name="Text Box 26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 name="Text Box 26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 name="Text Box 26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 name="Text Box 26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 name="Text Box 26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 name="Text Box 26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 name="Text Box 26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 name="Text Box 26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 name="Text Box 26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 name="Text Box 26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 name="Text Box 26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 name="Text Box 26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 name="Text Box 26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 name="Text Box 26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 name="Text Box 26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 name="Text Box 26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 name="Text Box 26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 name="Text Box 26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 name="Text Box 26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 name="Text Box 26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 name="Text Box 26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 name="Text Box 26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 name="Text Box 26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 name="Text Box 26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 name="Text Box 26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 name="Text Box 26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 name="Text Box 26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 name="Text Box 26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 name="Text Box 26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 name="Text Box 26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 name="Text Box 26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 name="Text Box 26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 name="Text Box 26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 name="Text Box 26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 name="Text Box 26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 name="Text Box 26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 name="Text Box 26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 name="Text Box 26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 name="Text Box 26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 name="Text Box 26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 name="Text Box 26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 name="Text Box 26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 name="Text Box 27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 name="Text Box 27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 name="Text Box 27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 name="Text Box 27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 name="Text Box 27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 name="Text Box 27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 name="Text Box 27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 name="Text Box 27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 name="Text Box 27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 name="Text Box 27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 name="Text Box 27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 name="Text Box 27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 name="Text Box 27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 name="Text Box 27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 name="Text Box 27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 name="Text Box 27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 name="Text Box 27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 name="Text Box 27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 name="Text Box 27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 name="Text Box 27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 name="Text Box 27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 name="Text Box 27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 name="Text Box 27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 name="Text Box 27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 name="Text Box 27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 name="Text Box 27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 name="Text Box 27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 name="Text Box 27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 name="Text Box 27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 name="Text Box 27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 name="Text Box 27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 name="Text Box 27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 name="Text Box 27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 name="Text Box 27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 name="Text Box 27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 name="Text Box 27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 name="Text Box 27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 name="Text Box 27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 name="Text Box 27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 name="Text Box 27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 name="Text Box 27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 name="Text Box 27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 name="Text Box 27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 name="Text Box 27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 name="Text Box 27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 name="Text Box 27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 name="Text Box 27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 name="Text Box 27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 name="Text Box 27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 name="Text Box 27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 name="Text Box 27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 name="Text Box 27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 name="Text Box 27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 name="Text Box 27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 name="Text Box 27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 name="Text Box 27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 name="Text Box 27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 name="Text Box 27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 name="Text Box 27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 name="Text Box 27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 name="Text Box 27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 name="Text Box 27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 name="Text Box 27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 name="Text Box 27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 name="Text Box 27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 name="Text Box 27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 name="Text Box 27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 name="Text Box 27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 name="Text Box 27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 name="Text Box 27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 name="Text Box 27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 name="Text Box 27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 name="Text Box 27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 name="Text Box 27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 name="Text Box 27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 name="Text Box 27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 name="Text Box 27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 name="Text Box 27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 name="Text Box 27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 name="Text Box 27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 name="Text Box 27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 name="Text Box 27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 name="Text Box 27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 name="Text Box 27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 name="Text Box 27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 name="Text Box 27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 name="Text Box 27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 name="Text Box 27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 name="Text Box 27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 name="Text Box 27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 name="Text Box 27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 name="Text Box 27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 name="Text Box 27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 name="Text Box 27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 name="Text Box 27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 name="Text Box 27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 name="Text Box 27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 name="Text Box 27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 name="Text Box 27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 name="Text Box 27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 name="Text Box 28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 name="Text Box 28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 name="Text Box 28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 name="Text Box 28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 name="Text Box 28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 name="Text Box 28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 name="Text Box 28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 name="Text Box 28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 name="Text Box 28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 name="Text Box 28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 name="Text Box 28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 name="Text Box 28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 name="Text Box 28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 name="Text Box 28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 name="Text Box 28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 name="Text Box 28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 name="Text Box 28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 name="Text Box 28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 name="Text Box 28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 name="Text Box 28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 name="Text Box 28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 name="Text Box 28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 name="Text Box 28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 name="Text Box 28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 name="Text Box 28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 name="Text Box 28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 name="Text Box 28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 name="Text Box 28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 name="Text Box 28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 name="Text Box 28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 name="Text Box 28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 name="Text Box 28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 name="Text Box 28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 name="Text Box 28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 name="Text Box 28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 name="Text Box 28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 name="Text Box 28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 name="Text Box 28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 name="Text Box 28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 name="Text Box 28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 name="Text Box 28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 name="Text Box 28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 name="Text Box 28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 name="Text Box 28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 name="Text Box 28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 name="Text Box 28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 name="Text Box 28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 name="Text Box 28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 name="Text Box 28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 name="Text Box 28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 name="Text Box 28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 name="Text Box 28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 name="Text Box 28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 name="Text Box 28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 name="Text Box 28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 name="Text Box 28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 name="Text Box 28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 name="Text Box 28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 name="Text Box 28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 name="Text Box 28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 name="Text Box 28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 name="Text Box 28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 name="Text Box 28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0" name="Text Box 28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1" name="Text Box 28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2" name="Text Box 28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3" name="Text Box 28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4" name="Text Box 28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5" name="Text Box 28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6" name="Text Box 28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7" name="Text Box 28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8" name="Text Box 28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9" name="Text Box 28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0" name="Text Box 28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1" name="Text Box 28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2" name="Text Box 28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3" name="Text Box 28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4" name="Text Box 28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5" name="Text Box 28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6" name="Text Box 28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7" name="Text Box 28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8" name="Text Box 28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69" name="Text Box 28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0" name="Text Box 28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1" name="Text Box 28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2" name="Text Box 28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3" name="Text Box 28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4" name="Text Box 28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5" name="Text Box 28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6" name="Text Box 28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7" name="Text Box 28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8" name="Text Box 28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79" name="Text Box 28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0" name="Text Box 28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1" name="Text Box 28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2" name="Text Box 28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3" name="Text Box 28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4" name="Text Box 28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5" name="Text Box 28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6" name="Text Box 28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7" name="Text Box 29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8" name="Text Box 29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89" name="Text Box 29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0" name="Text Box 29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1" name="Text Box 29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2" name="Text Box 29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3" name="Text Box 29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4" name="Text Box 29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5" name="Text Box 29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6" name="Text Box 29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7" name="Text Box 29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8" name="Text Box 29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99" name="Text Box 29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0" name="Text Box 29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1" name="Text Box 29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2" name="Text Box 29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3" name="Text Box 29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4" name="Text Box 29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5" name="Text Box 29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6" name="Text Box 29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7" name="Text Box 29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8" name="Text Box 29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09" name="Text Box 29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0" name="Text Box 29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1" name="Text Box 29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2" name="Text Box 29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3" name="Text Box 29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4" name="Text Box 29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5" name="Text Box 29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6" name="Text Box 29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7" name="Text Box 29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8" name="Text Box 29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19" name="Text Box 29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0" name="Text Box 29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1" name="Text Box 29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2" name="Text Box 29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3" name="Text Box 29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4" name="Text Box 29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5" name="Text Box 29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6" name="Text Box 29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7" name="Text Box 29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8" name="Text Box 29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29" name="Text Box 29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0" name="Text Box 29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1" name="Text Box 29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2" name="Text Box 29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3" name="Text Box 29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4" name="Text Box 29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5" name="Text Box 29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6" name="Text Box 29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7" name="Text Box 29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8" name="Text Box 29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39" name="Text Box 29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0" name="Text Box 29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1" name="Text Box 29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2" name="Text Box 29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3" name="Text Box 29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4" name="Text Box 29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5" name="Text Box 29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6" name="Text Box 29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7" name="Text Box 29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8" name="Text Box 29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49" name="Text Box 29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0" name="Text Box 29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1" name="Text Box 29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2" name="Text Box 29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3" name="Text Box 29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4" name="Text Box 29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5" name="Text Box 29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6" name="Text Box 29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7" name="Text Box 29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8" name="Text Box 29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59" name="Text Box 29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0" name="Text Box 29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1" name="Text Box 29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2" name="Text Box 29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3" name="Text Box 29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4" name="Text Box 29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5" name="Text Box 29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6" name="Text Box 29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7" name="Text Box 29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8" name="Text Box 29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69" name="Text Box 29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0" name="Text Box 29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1" name="Text Box 29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2" name="Text Box 29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3" name="Text Box 29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4" name="Text Box 29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5" name="Text Box 29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6" name="Text Box 29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7" name="Text Box 29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8" name="Text Box 29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79" name="Text Box 29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0" name="Text Box 29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1" name="Text Box 29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2" name="Text Box 29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3" name="Text Box 29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4" name="Text Box 29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5" name="Text Box 29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6" name="Text Box 29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7" name="Text Box 30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8" name="Text Box 30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89" name="Text Box 30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0" name="Text Box 30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1" name="Text Box 30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2" name="Text Box 30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3" name="Text Box 30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4" name="Text Box 30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5" name="Text Box 30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6" name="Text Box 30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7" name="Text Box 30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8" name="Text Box 30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399" name="Text Box 30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0" name="Text Box 30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1" name="Text Box 30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2" name="Text Box 30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3" name="Text Box 30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4" name="Text Box 30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5" name="Text Box 30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6" name="Text Box 30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7" name="Text Box 30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8" name="Text Box 30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09" name="Text Box 30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0" name="Text Box 30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1" name="Text Box 30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2" name="Text Box 30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3" name="Text Box 30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4" name="Text Box 30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5" name="Text Box 30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6" name="Text Box 30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7" name="Text Box 30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8" name="Text Box 30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19" name="Text Box 30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0" name="Text Box 30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1" name="Text Box 30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2" name="Text Box 30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3" name="Text Box 30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4" name="Text Box 30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5" name="Text Box 30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6" name="Text Box 30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7" name="Text Box 30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8" name="Text Box 30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29" name="Text Box 30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0" name="Text Box 30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1" name="Text Box 30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2" name="Text Box 30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3" name="Text Box 30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4" name="Text Box 30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5" name="Text Box 30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6" name="Text Box 30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7" name="Text Box 30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8" name="Text Box 30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39" name="Text Box 30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0" name="Text Box 30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1" name="Text Box 30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2" name="Text Box 30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3" name="Text Box 30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4" name="Text Box 30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5" name="Text Box 30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6" name="Text Box 30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7" name="Text Box 30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8" name="Text Box 30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49" name="Text Box 30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0" name="Text Box 30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1" name="Text Box 30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2" name="Text Box 30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3" name="Text Box 30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4" name="Text Box 30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5" name="Text Box 30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6" name="Text Box 30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7" name="Text Box 30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8" name="Text Box 30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59" name="Text Box 30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0" name="Text Box 30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1" name="Text Box 30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2" name="Text Box 30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3" name="Text Box 30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4" name="Text Box 30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5" name="Text Box 30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6" name="Text Box 30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7" name="Text Box 30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8" name="Text Box 30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69" name="Text Box 30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0" name="Text Box 30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1" name="Text Box 30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2" name="Text Box 30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3" name="Text Box 30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4" name="Text Box 30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5" name="Text Box 30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6" name="Text Box 30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7" name="Text Box 30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8" name="Text Box 30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79" name="Text Box 30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0" name="Text Box 30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1" name="Text Box 30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2" name="Text Box 30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3" name="Text Box 30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4" name="Text Box 30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5" name="Text Box 30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6" name="Text Box 30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7" name="Text Box 31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8" name="Text Box 31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89" name="Text Box 31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0" name="Text Box 31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1" name="Text Box 31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2" name="Text Box 31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3" name="Text Box 31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4" name="Text Box 31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5" name="Text Box 31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6" name="Text Box 31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7" name="Text Box 31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8" name="Text Box 31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499" name="Text Box 31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0" name="Text Box 31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1" name="Text Box 31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2" name="Text Box 31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3" name="Text Box 31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4" name="Text Box 31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5" name="Text Box 31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6" name="Text Box 31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7" name="Text Box 31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8" name="Text Box 31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09" name="Text Box 31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0" name="Text Box 31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1" name="Text Box 31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2" name="Text Box 31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3" name="Text Box 31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4" name="Text Box 31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5" name="Text Box 31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6" name="Text Box 31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7" name="Text Box 31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8" name="Text Box 31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19" name="Text Box 31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0" name="Text Box 31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1" name="Text Box 31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2" name="Text Box 31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3" name="Text Box 31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4" name="Text Box 31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5" name="Text Box 31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6" name="Text Box 31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7" name="Text Box 31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8" name="Text Box 31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29" name="Text Box 31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0" name="Text Box 31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1" name="Text Box 31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2" name="Text Box 31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3" name="Text Box 31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4" name="Text Box 31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5" name="Text Box 31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6" name="Text Box 31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7" name="Text Box 31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8" name="Text Box 31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39" name="Text Box 31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0" name="Text Box 31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1" name="Text Box 31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2" name="Text Box 31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3" name="Text Box 31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4" name="Text Box 31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5" name="Text Box 31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6" name="Text Box 31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7" name="Text Box 31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8" name="Text Box 31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49" name="Text Box 31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0" name="Text Box 31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1" name="Text Box 31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2" name="Text Box 31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3" name="Text Box 31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4" name="Text Box 31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5" name="Text Box 31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6" name="Text Box 31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7" name="Text Box 31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8" name="Text Box 31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59" name="Text Box 31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0" name="Text Box 31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1" name="Text Box 31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2" name="Text Box 31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3" name="Text Box 31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4" name="Text Box 31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5" name="Text Box 31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6" name="Text Box 31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7" name="Text Box 31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8" name="Text Box 31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69" name="Text Box 31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0" name="Text Box 31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1" name="Text Box 31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2" name="Text Box 31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3" name="Text Box 31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4" name="Text Box 31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5" name="Text Box 31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6" name="Text Box 31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7" name="Text Box 31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8" name="Text Box 31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79" name="Text Box 31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0" name="Text Box 31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1" name="Text Box 31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2" name="Text Box 31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3" name="Text Box 31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4" name="Text Box 31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5" name="Text Box 31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6" name="Text Box 31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7" name="Text Box 32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8" name="Text Box 32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89" name="Text Box 32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0" name="Text Box 32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1" name="Text Box 32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2" name="Text Box 32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3" name="Text Box 32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4" name="Text Box 32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5" name="Text Box 32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6" name="Text Box 32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7" name="Text Box 32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8" name="Text Box 32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599" name="Text Box 32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0" name="Text Box 32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1" name="Text Box 32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2" name="Text Box 32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3" name="Text Box 32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4" name="Text Box 32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5" name="Text Box 32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6" name="Text Box 32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7" name="Text Box 32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8" name="Text Box 32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09" name="Text Box 32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0" name="Text Box 32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1" name="Text Box 32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2" name="Text Box 32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3" name="Text Box 32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4" name="Text Box 32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5" name="Text Box 32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6" name="Text Box 32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7" name="Text Box 32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8" name="Text Box 32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19" name="Text Box 32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0" name="Text Box 32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1" name="Text Box 32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2" name="Text Box 32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3" name="Text Box 32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4" name="Text Box 32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5" name="Text Box 32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6" name="Text Box 32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7" name="Text Box 32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8" name="Text Box 32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29" name="Text Box 32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0" name="Text Box 32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1" name="Text Box 32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2" name="Text Box 32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3" name="Text Box 32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4" name="Text Box 32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5" name="Text Box 32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6" name="Text Box 32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7" name="Text Box 32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8" name="Text Box 32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39" name="Text Box 32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0" name="Text Box 32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1" name="Text Box 32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2" name="Text Box 32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3" name="Text Box 32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4" name="Text Box 32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5" name="Text Box 32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6" name="Text Box 32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7" name="Text Box 32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8" name="Text Box 32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49" name="Text Box 32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0" name="Text Box 32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1" name="Text Box 32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2" name="Text Box 32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3" name="Text Box 32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4" name="Text Box 32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5" name="Text Box 32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6" name="Text Box 32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7" name="Text Box 32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8" name="Text Box 32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59" name="Text Box 32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0" name="Text Box 32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1" name="Text Box 32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2" name="Text Box 32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3" name="Text Box 32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4" name="Text Box 32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5" name="Text Box 32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6" name="Text Box 32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7" name="Text Box 32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8" name="Text Box 32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69" name="Text Box 32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0" name="Text Box 32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1" name="Text Box 32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2" name="Text Box 32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3" name="Text Box 32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4" name="Text Box 32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5" name="Text Box 32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6" name="Text Box 32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7" name="Text Box 32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8" name="Text Box 32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79" name="Text Box 32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0" name="Text Box 32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1" name="Text Box 32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2" name="Text Box 32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3" name="Text Box 32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4" name="Text Box 32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5" name="Text Box 32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6" name="Text Box 32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7" name="Text Box 33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8" name="Text Box 33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89" name="Text Box 33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0" name="Text Box 33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1" name="Text Box 33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2" name="Text Box 33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3" name="Text Box 33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4" name="Text Box 33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5" name="Text Box 33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6" name="Text Box 33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7" name="Text Box 33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8" name="Text Box 33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699" name="Text Box 33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0" name="Text Box 33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1" name="Text Box 33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2" name="Text Box 33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3" name="Text Box 33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4" name="Text Box 33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5" name="Text Box 33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6" name="Text Box 33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7" name="Text Box 33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8" name="Text Box 33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09" name="Text Box 33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0" name="Text Box 33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1" name="Text Box 33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2" name="Text Box 33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3" name="Text Box 33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4" name="Text Box 33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5" name="Text Box 33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6" name="Text Box 33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7" name="Text Box 33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8" name="Text Box 33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19" name="Text Box 33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0" name="Text Box 33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1" name="Text Box 33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2" name="Text Box 33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3" name="Text Box 33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4" name="Text Box 33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5" name="Text Box 33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6" name="Text Box 33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7" name="Text Box 33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8" name="Text Box 33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29" name="Text Box 33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0" name="Text Box 33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1" name="Text Box 33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2" name="Text Box 33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3" name="Text Box 33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4" name="Text Box 33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5" name="Text Box 33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6" name="Text Box 33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7" name="Text Box 33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8" name="Text Box 33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39" name="Text Box 33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0" name="Text Box 33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1" name="Text Box 33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2" name="Text Box 33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3" name="Text Box 33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4" name="Text Box 33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5" name="Text Box 33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6" name="Text Box 33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7" name="Text Box 33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8" name="Text Box 33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49" name="Text Box 33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0" name="Text Box 33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1" name="Text Box 33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2" name="Text Box 33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3" name="Text Box 33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4" name="Text Box 33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5" name="Text Box 33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6" name="Text Box 33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7" name="Text Box 33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8" name="Text Box 33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59" name="Text Box 33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0" name="Text Box 33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1" name="Text Box 33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2" name="Text Box 33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3" name="Text Box 33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4" name="Text Box 33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5" name="Text Box 33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6" name="Text Box 33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7" name="Text Box 33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8" name="Text Box 33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69" name="Text Box 33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0" name="Text Box 33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1" name="Text Box 33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2" name="Text Box 33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3" name="Text Box 33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4" name="Text Box 33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5" name="Text Box 33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6" name="Text Box 33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7" name="Text Box 33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8" name="Text Box 33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79" name="Text Box 33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0" name="Text Box 33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1" name="Text Box 33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2" name="Text Box 33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3" name="Text Box 33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4" name="Text Box 33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5" name="Text Box 33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6" name="Text Box 33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7" name="Text Box 34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8" name="Text Box 34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89" name="Text Box 34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0" name="Text Box 34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1" name="Text Box 34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2" name="Text Box 34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3" name="Text Box 34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4" name="Text Box 34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5" name="Text Box 34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6" name="Text Box 34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7" name="Text Box 34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8" name="Text Box 34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799" name="Text Box 34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0" name="Text Box 34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1" name="Text Box 34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2" name="Text Box 34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3" name="Text Box 34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4" name="Text Box 34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5" name="Text Box 34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6" name="Text Box 34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7" name="Text Box 34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8" name="Text Box 34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09" name="Text Box 34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0" name="Text Box 34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1" name="Text Box 34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2" name="Text Box 34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3" name="Text Box 34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4" name="Text Box 34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5" name="Text Box 34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6" name="Text Box 34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7" name="Text Box 34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8" name="Text Box 34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19" name="Text Box 34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0" name="Text Box 34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1" name="Text Box 34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2" name="Text Box 34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3" name="Text Box 34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4" name="Text Box 34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5" name="Text Box 34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6" name="Text Box 34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7" name="Text Box 34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8" name="Text Box 34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29" name="Text Box 34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0" name="Text Box 34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1" name="Text Box 34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2" name="Text Box 34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3" name="Text Box 34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4" name="Text Box 34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5" name="Text Box 34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6" name="Text Box 34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7" name="Text Box 34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8" name="Text Box 34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39" name="Text Box 34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0" name="Text Box 34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1" name="Text Box 34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2" name="Text Box 34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3" name="Text Box 34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4" name="Text Box 34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5" name="Text Box 34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6" name="Text Box 34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7" name="Text Box 34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8" name="Text Box 34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49" name="Text Box 34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0" name="Text Box 34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1" name="Text Box 34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2" name="Text Box 34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3" name="Text Box 34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4" name="Text Box 34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5" name="Text Box 34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6" name="Text Box 34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7" name="Text Box 34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8" name="Text Box 34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59" name="Text Box 34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0" name="Text Box 34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1" name="Text Box 34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2" name="Text Box 34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3" name="Text Box 34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4" name="Text Box 34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5" name="Text Box 34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6" name="Text Box 34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7" name="Text Box 34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8" name="Text Box 34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69" name="Text Box 34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0" name="Text Box 34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1" name="Text Box 34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2" name="Text Box 34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3" name="Text Box 34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4" name="Text Box 34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5" name="Text Box 34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6" name="Text Box 34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7" name="Text Box 34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8" name="Text Box 34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79" name="Text Box 34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0" name="Text Box 34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1" name="Text Box 34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2" name="Text Box 34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3" name="Text Box 34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4" name="Text Box 34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5" name="Text Box 34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6" name="Text Box 34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7" name="Text Box 35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8" name="Text Box 35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89" name="Text Box 35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0" name="Text Box 35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1" name="Text Box 35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2" name="Text Box 35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3" name="Text Box 35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4" name="Text Box 35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5" name="Text Box 35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6" name="Text Box 35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7" name="Text Box 35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8" name="Text Box 35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899" name="Text Box 35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0" name="Text Box 35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1" name="Text Box 35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2" name="Text Box 35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3" name="Text Box 35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4" name="Text Box 35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5" name="Text Box 35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6" name="Text Box 35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7" name="Text Box 35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8" name="Text Box 35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09" name="Text Box 35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0" name="Text Box 35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1" name="Text Box 35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2" name="Text Box 35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3" name="Text Box 35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4" name="Text Box 35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5" name="Text Box 35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6" name="Text Box 35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7" name="Text Box 35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8" name="Text Box 35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19" name="Text Box 35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0" name="Text Box 35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1" name="Text Box 35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2" name="Text Box 35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3" name="Text Box 35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4" name="Text Box 35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5" name="Text Box 35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6" name="Text Box 35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7" name="Text Box 35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8" name="Text Box 35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29" name="Text Box 35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0" name="Text Box 35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1" name="Text Box 35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2" name="Text Box 35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3" name="Text Box 35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4" name="Text Box 35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5" name="Text Box 35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6" name="Text Box 35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7" name="Text Box 35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8" name="Text Box 35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39" name="Text Box 35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0" name="Text Box 35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1" name="Text Box 35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2" name="Text Box 35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3" name="Text Box 35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4" name="Text Box 35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5" name="Text Box 35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6" name="Text Box 35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7" name="Text Box 35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8" name="Text Box 35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49" name="Text Box 35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0" name="Text Box 35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1" name="Text Box 35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2" name="Text Box 35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3" name="Text Box 35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4" name="Text Box 35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5" name="Text Box 35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6" name="Text Box 35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7" name="Text Box 35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8" name="Text Box 35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59" name="Text Box 35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0" name="Text Box 35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1" name="Text Box 35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2" name="Text Box 35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3" name="Text Box 35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4" name="Text Box 35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5" name="Text Box 35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6" name="Text Box 35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7" name="Text Box 35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8" name="Text Box 35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69" name="Text Box 35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0" name="Text Box 35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1" name="Text Box 35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2" name="Text Box 35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3" name="Text Box 35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4" name="Text Box 35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5" name="Text Box 35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6" name="Text Box 35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7" name="Text Box 35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8" name="Text Box 35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79" name="Text Box 35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0" name="Text Box 35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1" name="Text Box 35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2" name="Text Box 35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3" name="Text Box 35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4" name="Text Box 35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5" name="Text Box 35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6" name="Text Box 35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7" name="Text Box 36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8" name="Text Box 36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89" name="Text Box 36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0" name="Text Box 36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1" name="Text Box 36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2" name="Text Box 36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3" name="Text Box 36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4" name="Text Box 36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5" name="Text Box 36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6" name="Text Box 36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7" name="Text Box 36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8" name="Text Box 36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999" name="Text Box 36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0" name="Text Box 36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1" name="Text Box 36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2" name="Text Box 36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3" name="Text Box 36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4" name="Text Box 36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5" name="Text Box 36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6" name="Text Box 36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7" name="Text Box 36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8" name="Text Box 36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09" name="Text Box 36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0" name="Text Box 36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1" name="Text Box 36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2" name="Text Box 36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3" name="Text Box 36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4" name="Text Box 36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5" name="Text Box 36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6" name="Text Box 36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7" name="Text Box 36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8" name="Text Box 36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19" name="Text Box 36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0" name="Text Box 36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1" name="Text Box 36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2" name="Text Box 36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3" name="Text Box 36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4" name="Text Box 36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5" name="Text Box 36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6" name="Text Box 36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7" name="Text Box 36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8" name="Text Box 36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29" name="Text Box 36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0" name="Text Box 36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1" name="Text Box 36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2" name="Text Box 36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3" name="Text Box 36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4" name="Text Box 36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5" name="Text Box 36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6" name="Text Box 36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7" name="Text Box 36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8" name="Text Box 36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39" name="Text Box 36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0" name="Text Box 36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1" name="Text Box 36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2" name="Text Box 36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3" name="Text Box 36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4" name="Text Box 36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5" name="Text Box 36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6" name="Text Box 36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7" name="Text Box 36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8" name="Text Box 36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49" name="Text Box 36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0" name="Text Box 36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1" name="Text Box 36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2" name="Text Box 36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3" name="Text Box 36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4" name="Text Box 36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5" name="Text Box 36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6" name="Text Box 36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7" name="Text Box 36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8" name="Text Box 36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59" name="Text Box 36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0" name="Text Box 36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1" name="Text Box 36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2" name="Text Box 36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3" name="Text Box 36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4" name="Text Box 36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5" name="Text Box 36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6" name="Text Box 36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7" name="Text Box 36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8" name="Text Box 36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69" name="Text Box 36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0" name="Text Box 36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1" name="Text Box 36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2" name="Text Box 36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3" name="Text Box 36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4" name="Text Box 36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5" name="Text Box 36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6" name="Text Box 36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7" name="Text Box 36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8" name="Text Box 36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79" name="Text Box 36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0" name="Text Box 36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1" name="Text Box 36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2" name="Text Box 36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3" name="Text Box 36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4" name="Text Box 36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5" name="Text Box 36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6" name="Text Box 36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7" name="Text Box 37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8" name="Text Box 37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89" name="Text Box 37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0" name="Text Box 37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1" name="Text Box 37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2" name="Text Box 37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3" name="Text Box 37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4" name="Text Box 37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5" name="Text Box 37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6" name="Text Box 37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7" name="Text Box 37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8" name="Text Box 37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099" name="Text Box 37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0" name="Text Box 37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1" name="Text Box 37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2" name="Text Box 37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3" name="Text Box 37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4" name="Text Box 37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5" name="Text Box 37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6" name="Text Box 37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7" name="Text Box 37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8" name="Text Box 37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09" name="Text Box 37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0" name="Text Box 37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1" name="Text Box 37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2" name="Text Box 37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3" name="Text Box 37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4" name="Text Box 37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5" name="Text Box 37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6" name="Text Box 37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7" name="Text Box 37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8" name="Text Box 37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19" name="Text Box 37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0" name="Text Box 37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1" name="Text Box 37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2" name="Text Box 37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3" name="Text Box 37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4" name="Text Box 37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5" name="Text Box 37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6" name="Text Box 37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7" name="Text Box 37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8" name="Text Box 37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29" name="Text Box 37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0" name="Text Box 37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1" name="Text Box 37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2" name="Text Box 37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3" name="Text Box 37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4" name="Text Box 37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5" name="Text Box 37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6" name="Text Box 37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7" name="Text Box 37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8" name="Text Box 37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39" name="Text Box 37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0" name="Text Box 37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1" name="Text Box 37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2" name="Text Box 37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3" name="Text Box 37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4" name="Text Box 37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5" name="Text Box 37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6" name="Text Box 37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7" name="Text Box 37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8" name="Text Box 37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49" name="Text Box 37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0" name="Text Box 37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1" name="Text Box 37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2" name="Text Box 37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3" name="Text Box 37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4" name="Text Box 37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5" name="Text Box 37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6" name="Text Box 37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7" name="Text Box 37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8" name="Text Box 37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59" name="Text Box 37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0" name="Text Box 37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1" name="Text Box 37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2" name="Text Box 37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3" name="Text Box 37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4" name="Text Box 37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5" name="Text Box 37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6" name="Text Box 37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7" name="Text Box 37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8" name="Text Box 37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69" name="Text Box 37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0" name="Text Box 37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1" name="Text Box 37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2" name="Text Box 37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3" name="Text Box 37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4" name="Text Box 37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5" name="Text Box 37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6" name="Text Box 37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7" name="Text Box 37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8" name="Text Box 37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79" name="Text Box 37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0" name="Text Box 37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1" name="Text Box 37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2" name="Text Box 37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3" name="Text Box 37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4" name="Text Box 37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5" name="Text Box 37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6" name="Text Box 37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7" name="Text Box 38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8" name="Text Box 38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89" name="Text Box 38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0" name="Text Box 38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1" name="Text Box 38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2" name="Text Box 38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3" name="Text Box 38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4" name="Text Box 38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5" name="Text Box 38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6" name="Text Box 38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7" name="Text Box 38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8" name="Text Box 38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199" name="Text Box 38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0" name="Text Box 38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1" name="Text Box 38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2" name="Text Box 38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3" name="Text Box 38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4" name="Text Box 38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5" name="Text Box 38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6" name="Text Box 38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7" name="Text Box 38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8" name="Text Box 38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09" name="Text Box 38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0" name="Text Box 38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1" name="Text Box 38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2" name="Text Box 38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3" name="Text Box 38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4" name="Text Box 38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5" name="Text Box 38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6" name="Text Box 38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7" name="Text Box 38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8" name="Text Box 38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19" name="Text Box 38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0" name="Text Box 38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1" name="Text Box 38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2" name="Text Box 38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3" name="Text Box 38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4" name="Text Box 38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5" name="Text Box 38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6" name="Text Box 38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7" name="Text Box 38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8" name="Text Box 38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29" name="Text Box 38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0" name="Text Box 38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1" name="Text Box 38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2" name="Text Box 38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3" name="Text Box 38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4" name="Text Box 38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5" name="Text Box 38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6" name="Text Box 38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7" name="Text Box 38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8" name="Text Box 38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39" name="Text Box 38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0" name="Text Box 38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1" name="Text Box 38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2" name="Text Box 38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3" name="Text Box 38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4" name="Text Box 38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5" name="Text Box 38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6" name="Text Box 38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7" name="Text Box 38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8" name="Text Box 38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49" name="Text Box 38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0" name="Text Box 38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1" name="Text Box 38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2" name="Text Box 38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3" name="Text Box 38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4" name="Text Box 38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5" name="Text Box 38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6" name="Text Box 38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7" name="Text Box 38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8" name="Text Box 38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59" name="Text Box 38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0" name="Text Box 38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1" name="Text Box 38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2" name="Text Box 38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3" name="Text Box 38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4" name="Text Box 38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5" name="Text Box 38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6" name="Text Box 38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7" name="Text Box 38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8" name="Text Box 38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69" name="Text Box 38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0" name="Text Box 38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1" name="Text Box 38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2" name="Text Box 38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3" name="Text Box 38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4" name="Text Box 38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5" name="Text Box 38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6" name="Text Box 38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7" name="Text Box 38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8" name="Text Box 38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79" name="Text Box 38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0" name="Text Box 38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1" name="Text Box 38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2" name="Text Box 38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3" name="Text Box 38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4" name="Text Box 38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5" name="Text Box 38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6" name="Text Box 38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7" name="Text Box 39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8" name="Text Box 39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89" name="Text Box 39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0" name="Text Box 39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1" name="Text Box 39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2" name="Text Box 39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3" name="Text Box 39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4" name="Text Box 39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5" name="Text Box 39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6" name="Text Box 39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7" name="Text Box 39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8" name="Text Box 39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299" name="Text Box 39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0" name="Text Box 39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1" name="Text Box 39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2" name="Text Box 39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3" name="Text Box 39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4" name="Text Box 39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5" name="Text Box 39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6" name="Text Box 39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7" name="Text Box 39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8" name="Text Box 39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09" name="Text Box 39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0" name="Text Box 39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1" name="Text Box 39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2" name="Text Box 39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3" name="Text Box 39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4" name="Text Box 39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5" name="Text Box 39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6" name="Text Box 39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7" name="Text Box 39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8" name="Text Box 39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19" name="Text Box 39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0" name="Text Box 39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1" name="Text Box 39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2" name="Text Box 39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3" name="Text Box 39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4" name="Text Box 39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5" name="Text Box 39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6" name="Text Box 39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7" name="Text Box 39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8" name="Text Box 39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29" name="Text Box 39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0" name="Text Box 39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1" name="Text Box 39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2" name="Text Box 39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3" name="Text Box 39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4" name="Text Box 39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5" name="Text Box 39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6" name="Text Box 39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7" name="Text Box 39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8" name="Text Box 39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39" name="Text Box 39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0" name="Text Box 39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1" name="Text Box 39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2" name="Text Box 39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3" name="Text Box 39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4" name="Text Box 39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5" name="Text Box 39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6" name="Text Box 39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7" name="Text Box 39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8" name="Text Box 39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49" name="Text Box 39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0" name="Text Box 39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1" name="Text Box 39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2" name="Text Box 39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3" name="Text Box 39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4" name="Text Box 39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5" name="Text Box 39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6" name="Text Box 39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7" name="Text Box 39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8" name="Text Box 39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59" name="Text Box 39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0" name="Text Box 39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1" name="Text Box 39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2" name="Text Box 39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3" name="Text Box 39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4" name="Text Box 39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5" name="Text Box 39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6" name="Text Box 39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7" name="Text Box 39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8" name="Text Box 39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69" name="Text Box 39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0" name="Text Box 39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1" name="Text Box 39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2" name="Text Box 39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3" name="Text Box 39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4" name="Text Box 39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5" name="Text Box 39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6" name="Text Box 39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7" name="Text Box 39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8" name="Text Box 39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79" name="Text Box 39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0" name="Text Box 39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1" name="Text Box 39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2" name="Text Box 39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3" name="Text Box 39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4" name="Text Box 39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5" name="Text Box 39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6" name="Text Box 39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7" name="Text Box 40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8" name="Text Box 40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89" name="Text Box 40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0" name="Text Box 40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1" name="Text Box 40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2" name="Text Box 40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3" name="Text Box 40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4" name="Text Box 40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5" name="Text Box 40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6" name="Text Box 40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7" name="Text Box 40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8" name="Text Box 40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399" name="Text Box 40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0" name="Text Box 40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1" name="Text Box 40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2" name="Text Box 40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3" name="Text Box 40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4" name="Text Box 40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5" name="Text Box 40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6" name="Text Box 40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7" name="Text Box 40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8" name="Text Box 40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09" name="Text Box 40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0" name="Text Box 40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1" name="Text Box 40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2" name="Text Box 40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3" name="Text Box 40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4" name="Text Box 40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5" name="Text Box 40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6" name="Text Box 40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7" name="Text Box 40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8" name="Text Box 40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19" name="Text Box 40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0" name="Text Box 40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1" name="Text Box 40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2" name="Text Box 40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3" name="Text Box 40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4" name="Text Box 40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5" name="Text Box 40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6" name="Text Box 40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7" name="Text Box 40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8" name="Text Box 40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29" name="Text Box 40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0" name="Text Box 40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1" name="Text Box 40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2" name="Text Box 40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3" name="Text Box 40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4" name="Text Box 40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5" name="Text Box 40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6" name="Text Box 40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7" name="Text Box 40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8" name="Text Box 40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39" name="Text Box 40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0" name="Text Box 40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1" name="Text Box 40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2" name="Text Box 40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3" name="Text Box 40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4" name="Text Box 40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5" name="Text Box 40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6" name="Text Box 40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7" name="Text Box 40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8" name="Text Box 40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49" name="Text Box 40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0" name="Text Box 40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1" name="Text Box 40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2" name="Text Box 40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3" name="Text Box 40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4" name="Text Box 40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5" name="Text Box 40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6" name="Text Box 40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7" name="Text Box 40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8" name="Text Box 40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59" name="Text Box 40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0" name="Text Box 40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1" name="Text Box 40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2" name="Text Box 40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3" name="Text Box 40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4" name="Text Box 40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5" name="Text Box 40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6" name="Text Box 40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7" name="Text Box 40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8" name="Text Box 40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69" name="Text Box 40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0" name="Text Box 40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1" name="Text Box 40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2" name="Text Box 40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3" name="Text Box 40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4" name="Text Box 40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5" name="Text Box 40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6" name="Text Box 40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7" name="Text Box 40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8" name="Text Box 40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79" name="Text Box 40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0" name="Text Box 40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1" name="Text Box 40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2" name="Text Box 40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3" name="Text Box 40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4" name="Text Box 40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5" name="Text Box 40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6" name="Text Box 40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7" name="Text Box 41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8" name="Text Box 41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89" name="Text Box 41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0" name="Text Box 41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1" name="Text Box 41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2" name="Text Box 41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3" name="Text Box 41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4" name="Text Box 41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5" name="Text Box 41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6" name="Text Box 41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7" name="Text Box 41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8" name="Text Box 41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499" name="Text Box 41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0" name="Text Box 41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1" name="Text Box 41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2" name="Text Box 41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3" name="Text Box 41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4" name="Text Box 41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5" name="Text Box 41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6" name="Text Box 41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7" name="Text Box 41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8" name="Text Box 41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09" name="Text Box 41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0" name="Text Box 41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1" name="Text Box 41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2" name="Text Box 41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3" name="Text Box 41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4" name="Text Box 41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5" name="Text Box 41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6" name="Text Box 41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7" name="Text Box 41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8" name="Text Box 41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19" name="Text Box 41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0" name="Text Box 41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1" name="Text Box 41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2" name="Text Box 41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3" name="Text Box 41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4" name="Text Box 41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5" name="Text Box 41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6" name="Text Box 41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7" name="Text Box 41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8" name="Text Box 41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29" name="Text Box 41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0" name="Text Box 41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1" name="Text Box 41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2" name="Text Box 41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3" name="Text Box 41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4" name="Text Box 41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5" name="Text Box 41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6" name="Text Box 41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7" name="Text Box 41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8" name="Text Box 41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39" name="Text Box 41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0" name="Text Box 41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1" name="Text Box 41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2" name="Text Box 41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3" name="Text Box 41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4" name="Text Box 41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5" name="Text Box 41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6" name="Text Box 41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7" name="Text Box 41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8" name="Text Box 41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49" name="Text Box 41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0" name="Text Box 41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1" name="Text Box 41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2" name="Text Box 41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3" name="Text Box 41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4" name="Text Box 41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5" name="Text Box 41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6" name="Text Box 41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7" name="Text Box 41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8" name="Text Box 41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59" name="Text Box 41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0" name="Text Box 41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1" name="Text Box 41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2" name="Text Box 41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3" name="Text Box 41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4" name="Text Box 41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5" name="Text Box 41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6" name="Text Box 41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7" name="Text Box 41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8" name="Text Box 41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69" name="Text Box 41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0" name="Text Box 41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1" name="Text Box 41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2" name="Text Box 41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3" name="Text Box 41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4" name="Text Box 41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5" name="Text Box 41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6" name="Text Box 41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7" name="Text Box 41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8" name="Text Box 41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79" name="Text Box 41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0" name="Text Box 41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1" name="Text Box 41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2" name="Text Box 41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3" name="Text Box 41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4" name="Text Box 41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5" name="Text Box 41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6" name="Text Box 41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7" name="Text Box 42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8" name="Text Box 42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89" name="Text Box 42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0" name="Text Box 42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1" name="Text Box 42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2" name="Text Box 42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3" name="Text Box 42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4" name="Text Box 42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5" name="Text Box 42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6" name="Text Box 42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7" name="Text Box 42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8" name="Text Box 42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599" name="Text Box 42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0" name="Text Box 42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1" name="Text Box 42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2" name="Text Box 42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3" name="Text Box 42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4" name="Text Box 42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5" name="Text Box 42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6" name="Text Box 42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7" name="Text Box 42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8" name="Text Box 42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09" name="Text Box 42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0" name="Text Box 42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1" name="Text Box 42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2" name="Text Box 42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3" name="Text Box 42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4" name="Text Box 42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5" name="Text Box 42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6" name="Text Box 42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7" name="Text Box 42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8" name="Text Box 42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19" name="Text Box 42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0" name="Text Box 42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1" name="Text Box 42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2" name="Text Box 42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3" name="Text Box 42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4" name="Text Box 42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5" name="Text Box 42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6" name="Text Box 42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7" name="Text Box 42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8" name="Text Box 42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29" name="Text Box 42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0" name="Text Box 42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1" name="Text Box 42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2" name="Text Box 42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3" name="Text Box 42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4" name="Text Box 42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5" name="Text Box 42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6" name="Text Box 42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7" name="Text Box 42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8" name="Text Box 42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39" name="Text Box 42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0" name="Text Box 42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1" name="Text Box 42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2" name="Text Box 42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3" name="Text Box 42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4" name="Text Box 42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5" name="Text Box 42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6" name="Text Box 42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7" name="Text Box 42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8" name="Text Box 42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49" name="Text Box 42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0" name="Text Box 42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1" name="Text Box 42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2" name="Text Box 42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3" name="Text Box 42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4" name="Text Box 42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5" name="Text Box 42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6" name="Text Box 42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7" name="Text Box 42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8" name="Text Box 42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59" name="Text Box 42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0" name="Text Box 42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1" name="Text Box 42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2" name="Text Box 42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3" name="Text Box 42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4" name="Text Box 42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5" name="Text Box 42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6" name="Text Box 42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7" name="Text Box 42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8" name="Text Box 42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69" name="Text Box 42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0" name="Text Box 42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1" name="Text Box 42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2" name="Text Box 42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3" name="Text Box 42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4" name="Text Box 42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5" name="Text Box 42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6" name="Text Box 42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7" name="Text Box 42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8" name="Text Box 42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79" name="Text Box 42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0" name="Text Box 42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1" name="Text Box 42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2" name="Text Box 42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3" name="Text Box 42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4" name="Text Box 42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5" name="Text Box 42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6" name="Text Box 42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7" name="Text Box 43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8" name="Text Box 43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89" name="Text Box 43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0" name="Text Box 43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1" name="Text Box 43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2" name="Text Box 43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3" name="Text Box 43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4" name="Text Box 43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5" name="Text Box 43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6" name="Text Box 43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7" name="Text Box 43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8" name="Text Box 43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699" name="Text Box 43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0" name="Text Box 43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1" name="Text Box 43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2" name="Text Box 43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3" name="Text Box 43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4" name="Text Box 43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5" name="Text Box 43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6" name="Text Box 43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7" name="Text Box 43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8" name="Text Box 43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09" name="Text Box 43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0" name="Text Box 43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1" name="Text Box 43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2" name="Text Box 43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3" name="Text Box 43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4" name="Text Box 43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5" name="Text Box 43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6" name="Text Box 43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7" name="Text Box 43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8" name="Text Box 43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19" name="Text Box 43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0" name="Text Box 43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1" name="Text Box 43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2" name="Text Box 43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3" name="Text Box 43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4" name="Text Box 43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5" name="Text Box 43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6" name="Text Box 43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7" name="Text Box 43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8" name="Text Box 43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29" name="Text Box 43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0" name="Text Box 43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1" name="Text Box 43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2" name="Text Box 43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3" name="Text Box 43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4" name="Text Box 43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5" name="Text Box 43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6" name="Text Box 43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7" name="Text Box 43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8" name="Text Box 43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39" name="Text Box 43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0" name="Text Box 43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1" name="Text Box 43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2" name="Text Box 43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3" name="Text Box 43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4" name="Text Box 43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5" name="Text Box 43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6" name="Text Box 43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7" name="Text Box 43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8" name="Text Box 43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49" name="Text Box 43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0" name="Text Box 43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1" name="Text Box 43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2" name="Text Box 43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3" name="Text Box 43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4" name="Text Box 43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5" name="Text Box 43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6" name="Text Box 43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7" name="Text Box 43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8" name="Text Box 43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59" name="Text Box 43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0" name="Text Box 43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1" name="Text Box 43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2" name="Text Box 43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3" name="Text Box 43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4" name="Text Box 43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5" name="Text Box 43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6" name="Text Box 43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7" name="Text Box 43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8" name="Text Box 43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69" name="Text Box 43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0" name="Text Box 43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1" name="Text Box 43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2" name="Text Box 43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3" name="Text Box 43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4" name="Text Box 43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5" name="Text Box 43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6" name="Text Box 43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7" name="Text Box 43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8" name="Text Box 43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79" name="Text Box 43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0" name="Text Box 43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1" name="Text Box 43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2" name="Text Box 43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3" name="Text Box 43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4" name="Text Box 43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5" name="Text Box 43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6" name="Text Box 43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7" name="Text Box 44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8" name="Text Box 44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89" name="Text Box 44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0" name="Text Box 44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1" name="Text Box 44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2" name="Text Box 44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3" name="Text Box 44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4" name="Text Box 44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5" name="Text Box 44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6" name="Text Box 44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7" name="Text Box 44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8" name="Text Box 44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799" name="Text Box 44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0" name="Text Box 44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1" name="Text Box 44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2" name="Text Box 44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3" name="Text Box 44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4" name="Text Box 44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5" name="Text Box 44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6" name="Text Box 44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7" name="Text Box 44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8" name="Text Box 44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09" name="Text Box 44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0" name="Text Box 44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1" name="Text Box 44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2" name="Text Box 44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3" name="Text Box 44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4" name="Text Box 44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5" name="Text Box 44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6" name="Text Box 44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7" name="Text Box 44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8" name="Text Box 44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19" name="Text Box 44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0" name="Text Box 44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1" name="Text Box 44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2" name="Text Box 44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3" name="Text Box 44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4" name="Text Box 44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5" name="Text Box 44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6" name="Text Box 44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7" name="Text Box 44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8" name="Text Box 44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29" name="Text Box 44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0" name="Text Box 44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1" name="Text Box 44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2" name="Text Box 44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3" name="Text Box 44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4" name="Text Box 44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5" name="Text Box 44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6" name="Text Box 44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7" name="Text Box 44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8" name="Text Box 44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39" name="Text Box 44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0" name="Text Box 44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1" name="Text Box 44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2" name="Text Box 44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3" name="Text Box 44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4" name="Text Box 44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5" name="Text Box 44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6" name="Text Box 44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7" name="Text Box 44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8" name="Text Box 44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49" name="Text Box 44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0" name="Text Box 44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1" name="Text Box 44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2" name="Text Box 44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3" name="Text Box 44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4" name="Text Box 44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5" name="Text Box 44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6" name="Text Box 44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7" name="Text Box 44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8" name="Text Box 44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59" name="Text Box 44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0" name="Text Box 44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1" name="Text Box 44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2" name="Text Box 44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3" name="Text Box 44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4" name="Text Box 44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5" name="Text Box 44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6" name="Text Box 44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7" name="Text Box 44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8" name="Text Box 44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69" name="Text Box 44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0" name="Text Box 44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1" name="Text Box 44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2" name="Text Box 44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3" name="Text Box 44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4" name="Text Box 44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5" name="Text Box 44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6" name="Text Box 44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7" name="Text Box 44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8" name="Text Box 44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79" name="Text Box 44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0" name="Text Box 44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1" name="Text Box 44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2" name="Text Box 44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3" name="Text Box 44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4" name="Text Box 44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5" name="Text Box 44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6" name="Text Box 44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7" name="Text Box 45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8" name="Text Box 45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89" name="Text Box 45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0" name="Text Box 45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1" name="Text Box 45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2" name="Text Box 45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3" name="Text Box 45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4" name="Text Box 45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5" name="Text Box 45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6" name="Text Box 45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7" name="Text Box 45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8" name="Text Box 45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899" name="Text Box 45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0" name="Text Box 45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1" name="Text Box 45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2" name="Text Box 45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3" name="Text Box 45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4" name="Text Box 45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5" name="Text Box 45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6" name="Text Box 45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7" name="Text Box 45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8" name="Text Box 45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09" name="Text Box 45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0" name="Text Box 45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1" name="Text Box 45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2" name="Text Box 45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3" name="Text Box 45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4" name="Text Box 45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5" name="Text Box 45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6" name="Text Box 45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7" name="Text Box 45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8" name="Text Box 45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19" name="Text Box 45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0" name="Text Box 45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1" name="Text Box 45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2" name="Text Box 45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3" name="Text Box 45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4" name="Text Box 45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5" name="Text Box 45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6" name="Text Box 45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7" name="Text Box 45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8" name="Text Box 45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29" name="Text Box 45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0" name="Text Box 45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1" name="Text Box 45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2" name="Text Box 45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3" name="Text Box 45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4" name="Text Box 45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5" name="Text Box 45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6" name="Text Box 45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7" name="Text Box 45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8" name="Text Box 45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39" name="Text Box 45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0" name="Text Box 45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1" name="Text Box 45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2" name="Text Box 45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3" name="Text Box 45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4" name="Text Box 45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5" name="Text Box 45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6" name="Text Box 45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7" name="Text Box 45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8" name="Text Box 45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49" name="Text Box 45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0" name="Text Box 45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1" name="Text Box 45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2" name="Text Box 45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3" name="Text Box 45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4" name="Text Box 45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5" name="Text Box 45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6" name="Text Box 45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7" name="Text Box 45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8" name="Text Box 45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59" name="Text Box 45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0" name="Text Box 45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1" name="Text Box 45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2" name="Text Box 45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3" name="Text Box 45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4" name="Text Box 45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5" name="Text Box 45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6" name="Text Box 45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7" name="Text Box 45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8" name="Text Box 45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69" name="Text Box 45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0" name="Text Box 45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1" name="Text Box 45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2" name="Text Box 45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3" name="Text Box 45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4" name="Text Box 45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5" name="Text Box 45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6" name="Text Box 45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7" name="Text Box 45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8" name="Text Box 45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79" name="Text Box 45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0" name="Text Box 45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1" name="Text Box 45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2" name="Text Box 45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3" name="Text Box 45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4" name="Text Box 45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5" name="Text Box 45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6" name="Text Box 45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7" name="Text Box 46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8" name="Text Box 46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89" name="Text Box 46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0" name="Text Box 46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1" name="Text Box 46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2" name="Text Box 46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3" name="Text Box 46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4" name="Text Box 46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5" name="Text Box 46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6" name="Text Box 46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7" name="Text Box 46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8" name="Text Box 46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1999" name="Text Box 46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0" name="Text Box 46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1" name="Text Box 46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2" name="Text Box 46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3" name="Text Box 46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4" name="Text Box 46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5" name="Text Box 46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6" name="Text Box 46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7" name="Text Box 46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8" name="Text Box 46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09" name="Text Box 46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0" name="Text Box 46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1" name="Text Box 46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2" name="Text Box 46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3" name="Text Box 46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4" name="Text Box 46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5" name="Text Box 46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6" name="Text Box 46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7" name="Text Box 46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8" name="Text Box 46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19" name="Text Box 46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0" name="Text Box 46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1" name="Text Box 46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2" name="Text Box 46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3" name="Text Box 46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4" name="Text Box 46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5" name="Text Box 46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6" name="Text Box 46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7" name="Text Box 46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8" name="Text Box 46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29" name="Text Box 46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0" name="Text Box 46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1" name="Text Box 46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2" name="Text Box 46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3" name="Text Box 46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4" name="Text Box 46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5" name="Text Box 46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6" name="Text Box 46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7" name="Text Box 46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8" name="Text Box 46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39" name="Text Box 46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0" name="Text Box 46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1" name="Text Box 46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2" name="Text Box 46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3" name="Text Box 46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4" name="Text Box 46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5" name="Text Box 46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6" name="Text Box 46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7" name="Text Box 46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8" name="Text Box 46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49" name="Text Box 46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0" name="Text Box 46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1" name="Text Box 46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2" name="Text Box 46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3" name="Text Box 46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4" name="Text Box 46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5" name="Text Box 46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6" name="Text Box 46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7" name="Text Box 46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8" name="Text Box 46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59" name="Text Box 46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0" name="Text Box 46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1" name="Text Box 46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2" name="Text Box 46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3" name="Text Box 46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4" name="Text Box 46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5" name="Text Box 46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6" name="Text Box 46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7" name="Text Box 46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8" name="Text Box 46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69" name="Text Box 46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0" name="Text Box 46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1" name="Text Box 46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2" name="Text Box 46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3" name="Text Box 46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4" name="Text Box 46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5" name="Text Box 46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6" name="Text Box 46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7" name="Text Box 46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8" name="Text Box 46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79" name="Text Box 46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0" name="Text Box 46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1" name="Text Box 46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2" name="Text Box 46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3" name="Text Box 46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4" name="Text Box 46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5" name="Text Box 46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6" name="Text Box 46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7" name="Text Box 47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8" name="Text Box 47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89" name="Text Box 47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0" name="Text Box 47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1" name="Text Box 47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2" name="Text Box 47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3" name="Text Box 47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4" name="Text Box 47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5" name="Text Box 47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6" name="Text Box 47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7" name="Text Box 47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8" name="Text Box 47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099" name="Text Box 47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0" name="Text Box 47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1" name="Text Box 47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2" name="Text Box 47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3" name="Text Box 47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4" name="Text Box 47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5" name="Text Box 47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6" name="Text Box 47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7" name="Text Box 47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8" name="Text Box 47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09" name="Text Box 47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0" name="Text Box 47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1" name="Text Box 47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2" name="Text Box 47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3" name="Text Box 47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4" name="Text Box 47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5" name="Text Box 47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6" name="Text Box 47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7" name="Text Box 47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8" name="Text Box 47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19" name="Text Box 47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0" name="Text Box 47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1" name="Text Box 47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2" name="Text Box 47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3" name="Text Box 47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4" name="Text Box 47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5" name="Text Box 47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6" name="Text Box 47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7" name="Text Box 47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8" name="Text Box 47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29" name="Text Box 47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0" name="Text Box 47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1" name="Text Box 47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2" name="Text Box 47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3" name="Text Box 47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4" name="Text Box 47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5" name="Text Box 47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6" name="Text Box 47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7" name="Text Box 47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8" name="Text Box 47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39" name="Text Box 47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0" name="Text Box 47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1" name="Text Box 47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2" name="Text Box 47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3" name="Text Box 47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4" name="Text Box 47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5" name="Text Box 47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6" name="Text Box 47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7" name="Text Box 47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8" name="Text Box 47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49" name="Text Box 47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0" name="Text Box 47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1" name="Text Box 47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2" name="Text Box 47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3" name="Text Box 47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4" name="Text Box 47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5" name="Text Box 47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6" name="Text Box 47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7" name="Text Box 47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8" name="Text Box 47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59" name="Text Box 47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0" name="Text Box 47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1" name="Text Box 47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2" name="Text Box 47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3" name="Text Box 47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4" name="Text Box 47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5" name="Text Box 47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6" name="Text Box 47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7" name="Text Box 47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8" name="Text Box 47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69" name="Text Box 47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0" name="Text Box 47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1" name="Text Box 47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2" name="Text Box 47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3" name="Text Box 47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4" name="Text Box 47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5" name="Text Box 47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6" name="Text Box 47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7" name="Text Box 47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8" name="Text Box 47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79" name="Text Box 47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0" name="Text Box 47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1" name="Text Box 47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2" name="Text Box 47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3" name="Text Box 47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4" name="Text Box 47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5" name="Text Box 47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6" name="Text Box 47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7" name="Text Box 48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8" name="Text Box 48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89" name="Text Box 48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0" name="Text Box 48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1" name="Text Box 48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2" name="Text Box 48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3" name="Text Box 48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4" name="Text Box 48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5" name="Text Box 48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6" name="Text Box 48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7" name="Text Box 48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8" name="Text Box 48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199" name="Text Box 48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0" name="Text Box 48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1" name="Text Box 48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2" name="Text Box 48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3" name="Text Box 48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4" name="Text Box 48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5" name="Text Box 48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6" name="Text Box 48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7" name="Text Box 48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8" name="Text Box 48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09" name="Text Box 48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0" name="Text Box 48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1" name="Text Box 48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2" name="Text Box 48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3" name="Text Box 48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4" name="Text Box 48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5" name="Text Box 48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6" name="Text Box 48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7" name="Text Box 48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8" name="Text Box 48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19" name="Text Box 48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0" name="Text Box 48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1" name="Text Box 48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2" name="Text Box 48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3" name="Text Box 48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4" name="Text Box 48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5" name="Text Box 48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6" name="Text Box 48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7" name="Text Box 48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8" name="Text Box 48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29" name="Text Box 48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0" name="Text Box 48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1" name="Text Box 48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2" name="Text Box 48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3" name="Text Box 48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4" name="Text Box 48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5" name="Text Box 48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6" name="Text Box 48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7" name="Text Box 48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8" name="Text Box 48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39" name="Text Box 48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0" name="Text Box 48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1" name="Text Box 48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2" name="Text Box 48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3" name="Text Box 48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4" name="Text Box 48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5" name="Text Box 48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6" name="Text Box 48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7" name="Text Box 48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8" name="Text Box 48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49" name="Text Box 48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0" name="Text Box 48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1" name="Text Box 48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2" name="Text Box 48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3" name="Text Box 48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4" name="Text Box 48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5" name="Text Box 48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6" name="Text Box 48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7" name="Text Box 48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8" name="Text Box 48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59" name="Text Box 48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0" name="Text Box 48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1" name="Text Box 48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2" name="Text Box 48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3" name="Text Box 48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4" name="Text Box 48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5" name="Text Box 48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6" name="Text Box 48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7" name="Text Box 48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8" name="Text Box 48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69" name="Text Box 48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0" name="Text Box 48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1" name="Text Box 48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2" name="Text Box 48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3" name="Text Box 48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4" name="Text Box 48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5" name="Text Box 48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6" name="Text Box 48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7" name="Text Box 48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8" name="Text Box 48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79" name="Text Box 48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0" name="Text Box 48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1" name="Text Box 48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2" name="Text Box 48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3" name="Text Box 48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4" name="Text Box 48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5" name="Text Box 48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6" name="Text Box 48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7" name="Text Box 49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8" name="Text Box 49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89" name="Text Box 49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0" name="Text Box 49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1" name="Text Box 49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2" name="Text Box 49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3" name="Text Box 49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4" name="Text Box 49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5" name="Text Box 49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6" name="Text Box 49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7" name="Text Box 49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8" name="Text Box 49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299" name="Text Box 49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0" name="Text Box 49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1" name="Text Box 49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2" name="Text Box 49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3" name="Text Box 49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4" name="Text Box 49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5" name="Text Box 49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6" name="Text Box 49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7" name="Text Box 49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8" name="Text Box 49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09" name="Text Box 49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0" name="Text Box 49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1" name="Text Box 49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2" name="Text Box 49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3" name="Text Box 49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4" name="Text Box 49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5" name="Text Box 49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6" name="Text Box 49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7" name="Text Box 49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8" name="Text Box 49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19" name="Text Box 49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0" name="Text Box 49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1" name="Text Box 49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2" name="Text Box 49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3" name="Text Box 49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4" name="Text Box 49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5" name="Text Box 49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6" name="Text Box 49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7" name="Text Box 49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8" name="Text Box 49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29" name="Text Box 49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0" name="Text Box 49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1" name="Text Box 49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2" name="Text Box 49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3" name="Text Box 49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4" name="Text Box 49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5" name="Text Box 49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6" name="Text Box 49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7" name="Text Box 49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8" name="Text Box 49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39" name="Text Box 49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0" name="Text Box 49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1" name="Text Box 49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2" name="Text Box 49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3" name="Text Box 49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4" name="Text Box 49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5" name="Text Box 49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6" name="Text Box 49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7" name="Text Box 49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8" name="Text Box 49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49" name="Text Box 49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0" name="Text Box 49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1" name="Text Box 49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2" name="Text Box 49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3" name="Text Box 49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4" name="Text Box 49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5" name="Text Box 49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6" name="Text Box 49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7" name="Text Box 49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8" name="Text Box 49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59" name="Text Box 49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0" name="Text Box 49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1" name="Text Box 49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2" name="Text Box 49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3" name="Text Box 49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4" name="Text Box 49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5" name="Text Box 49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6" name="Text Box 49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7" name="Text Box 49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8" name="Text Box 49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69" name="Text Box 49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0" name="Text Box 49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1" name="Text Box 49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2" name="Text Box 49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3" name="Text Box 49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4" name="Text Box 49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5" name="Text Box 49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6" name="Text Box 49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7" name="Text Box 49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8" name="Text Box 49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79" name="Text Box 49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0" name="Text Box 49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1" name="Text Box 49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2" name="Text Box 49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3" name="Text Box 49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4" name="Text Box 49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5" name="Text Box 49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6" name="Text Box 49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7" name="Text Box 50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8" name="Text Box 50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89" name="Text Box 50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0" name="Text Box 50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1" name="Text Box 50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2" name="Text Box 50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3" name="Text Box 50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4" name="Text Box 50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5" name="Text Box 50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6" name="Text Box 50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7" name="Text Box 50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8" name="Text Box 50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399" name="Text Box 50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0" name="Text Box 50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1" name="Text Box 50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2" name="Text Box 501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3" name="Text Box 501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4" name="Text Box 501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5" name="Text Box 501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6" name="Text Box 501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7" name="Text Box 502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8" name="Text Box 502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09" name="Text Box 502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0" name="Text Box 502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1" name="Text Box 502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2" name="Text Box 502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3" name="Text Box 502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4" name="Text Box 502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5" name="Text Box 502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6" name="Text Box 502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7" name="Text Box 503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8" name="Text Box 503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19" name="Text Box 503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0" name="Text Box 503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1" name="Text Box 503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2" name="Text Box 503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3" name="Text Box 503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4" name="Text Box 503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5" name="Text Box 503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6" name="Text Box 503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7" name="Text Box 504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8" name="Text Box 504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29" name="Text Box 504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0" name="Text Box 504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1" name="Text Box 504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2" name="Text Box 504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3" name="Text Box 504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4" name="Text Box 504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5" name="Text Box 504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6" name="Text Box 504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7" name="Text Box 505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8" name="Text Box 505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39" name="Text Box 505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0" name="Text Box 505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1" name="Text Box 505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2" name="Text Box 505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3" name="Text Box 505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4" name="Text Box 505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5" name="Text Box 505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6" name="Text Box 505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7" name="Text Box 506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8" name="Text Box 506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49" name="Text Box 506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0" name="Text Box 506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1" name="Text Box 506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2" name="Text Box 506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3" name="Text Box 506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4" name="Text Box 506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5" name="Text Box 506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6" name="Text Box 506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7" name="Text Box 507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8" name="Text Box 507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59" name="Text Box 507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0" name="Text Box 507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1" name="Text Box 507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2" name="Text Box 507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3" name="Text Box 507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4" name="Text Box 507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5" name="Text Box 507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6" name="Text Box 507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7" name="Text Box 508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8" name="Text Box 508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69" name="Text Box 508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0" name="Text Box 508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1" name="Text Box 508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2" name="Text Box 508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3" name="Text Box 508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4" name="Text Box 508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5" name="Text Box 508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6" name="Text Box 508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7" name="Text Box 509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8" name="Text Box 509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79" name="Text Box 509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0" name="Text Box 509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1" name="Text Box 509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2" name="Text Box 509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3" name="Text Box 509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4" name="Text Box 509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5" name="Text Box 509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6" name="Text Box 509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7" name="Text Box 510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8" name="Text Box 510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89" name="Text Box 510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0" name="Text Box 510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1" name="Text Box 510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2" name="Text Box 5105"/>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3" name="Text Box 5106"/>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4" name="Text Box 5107"/>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5" name="Text Box 5108"/>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6" name="Text Box 5109"/>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7" name="Text Box 5110"/>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8" name="Text Box 5111"/>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499" name="Text Box 5112"/>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00" name="Text Box 5113"/>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467</xdr:row>
      <xdr:rowOff>0</xdr:rowOff>
    </xdr:from>
    <xdr:to>
      <xdr:col>4</xdr:col>
      <xdr:colOff>85725</xdr:colOff>
      <xdr:row>468</xdr:row>
      <xdr:rowOff>19050</xdr:rowOff>
    </xdr:to>
    <xdr:sp macro="" textlink="">
      <xdr:nvSpPr>
        <xdr:cNvPr id="2501" name="Text Box 5114"/>
        <xdr:cNvSpPr txBox="1">
          <a:spLocks noChangeArrowheads="1"/>
        </xdr:cNvSpPr>
      </xdr:nvSpPr>
      <xdr:spPr bwMode="auto">
        <a:xfrm>
          <a:off x="4815840" y="889711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02" name="Text Box 5428"/>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03" name="Text Box 5429"/>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04" name="Text Box 5430"/>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05" name="Text Box 5431"/>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06" name="Text Box 5432"/>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07" name="Text Box 5433"/>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08" name="Text Box 5434"/>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09" name="Text Box 5435"/>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10" name="Text Box 5436"/>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11" name="Text Box 5437"/>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12" name="Text Box 5438"/>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13" name="Text Box 5439"/>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14" name="Text Box 5440"/>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15" name="Text Box 5441"/>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16" name="Text Box 5442"/>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17" name="Text Box 5443"/>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18" name="Text Box 5444"/>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466</xdr:row>
      <xdr:rowOff>0</xdr:rowOff>
    </xdr:from>
    <xdr:to>
      <xdr:col>4</xdr:col>
      <xdr:colOff>85725</xdr:colOff>
      <xdr:row>467</xdr:row>
      <xdr:rowOff>19050</xdr:rowOff>
    </xdr:to>
    <xdr:sp macro="" textlink="">
      <xdr:nvSpPr>
        <xdr:cNvPr id="2519" name="Text Box 5445"/>
        <xdr:cNvSpPr txBox="1">
          <a:spLocks noChangeArrowheads="1"/>
        </xdr:cNvSpPr>
      </xdr:nvSpPr>
      <xdr:spPr bwMode="auto">
        <a:xfrm>
          <a:off x="4815840" y="8878062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2517913</xdr:colOff>
      <xdr:row>482</xdr:row>
      <xdr:rowOff>49696</xdr:rowOff>
    </xdr:from>
    <xdr:to>
      <xdr:col>3</xdr:col>
      <xdr:colOff>2603638</xdr:colOff>
      <xdr:row>483</xdr:row>
      <xdr:rowOff>68746</xdr:rowOff>
    </xdr:to>
    <xdr:sp macro="" textlink="">
      <xdr:nvSpPr>
        <xdr:cNvPr id="2520" name="Text Box 5468"/>
        <xdr:cNvSpPr txBox="1">
          <a:spLocks noChangeArrowheads="1"/>
        </xdr:cNvSpPr>
      </xdr:nvSpPr>
      <xdr:spPr bwMode="auto">
        <a:xfrm>
          <a:off x="4651513" y="91878316"/>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9"/>
  <sheetViews>
    <sheetView showGridLines="0" tabSelected="1"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s>
  <sheetData>
    <row r="1" spans="1:5" ht="15" customHeight="1" x14ac:dyDescent="0.3">
      <c r="A1" s="36" t="s">
        <v>31</v>
      </c>
    </row>
    <row r="2" spans="1:5" ht="15" customHeight="1" x14ac:dyDescent="0.25">
      <c r="A2" s="187" t="s">
        <v>32</v>
      </c>
      <c r="B2" s="187"/>
      <c r="C2" s="187"/>
      <c r="D2" s="187"/>
      <c r="E2" s="187"/>
    </row>
    <row r="3" spans="1:5" ht="15" customHeight="1" x14ac:dyDescent="0.25">
      <c r="A3" s="187"/>
      <c r="B3" s="187"/>
      <c r="C3" s="187"/>
      <c r="D3" s="187"/>
      <c r="E3" s="187"/>
    </row>
    <row r="4" spans="1:5" ht="15" customHeight="1" x14ac:dyDescent="0.25">
      <c r="A4" s="188" t="s">
        <v>33</v>
      </c>
      <c r="B4" s="188"/>
      <c r="C4" s="188"/>
      <c r="D4" s="188"/>
      <c r="E4" s="188"/>
    </row>
    <row r="5" spans="1:5" ht="15" customHeight="1" x14ac:dyDescent="0.25">
      <c r="A5" s="188"/>
      <c r="B5" s="188"/>
      <c r="C5" s="188"/>
      <c r="D5" s="188"/>
      <c r="E5" s="188"/>
    </row>
    <row r="6" spans="1:5" ht="15" customHeight="1" x14ac:dyDescent="0.25">
      <c r="A6" s="188"/>
      <c r="B6" s="188"/>
      <c r="C6" s="188"/>
      <c r="D6" s="188"/>
      <c r="E6" s="188"/>
    </row>
    <row r="7" spans="1:5" ht="15" customHeight="1" x14ac:dyDescent="0.25">
      <c r="A7" s="188"/>
      <c r="B7" s="188"/>
      <c r="C7" s="188"/>
      <c r="D7" s="188"/>
      <c r="E7" s="188"/>
    </row>
    <row r="8" spans="1:5" ht="15" customHeight="1" x14ac:dyDescent="0.25">
      <c r="A8" s="188"/>
      <c r="B8" s="188"/>
      <c r="C8" s="188"/>
      <c r="D8" s="188"/>
      <c r="E8" s="188"/>
    </row>
    <row r="9" spans="1:5" ht="15" customHeight="1" x14ac:dyDescent="0.25">
      <c r="A9" s="188"/>
      <c r="B9" s="188"/>
      <c r="C9" s="188"/>
      <c r="D9" s="188"/>
      <c r="E9" s="188"/>
    </row>
    <row r="10" spans="1:5" ht="15" customHeight="1" x14ac:dyDescent="0.25">
      <c r="A10" s="188"/>
      <c r="B10" s="188"/>
      <c r="C10" s="188"/>
      <c r="D10" s="188"/>
      <c r="E10" s="188"/>
    </row>
    <row r="11" spans="1:5" ht="15" customHeight="1" x14ac:dyDescent="0.25">
      <c r="A11" s="188"/>
      <c r="B11" s="188"/>
      <c r="C11" s="188"/>
      <c r="D11" s="188"/>
      <c r="E11" s="188"/>
    </row>
    <row r="12" spans="1:5" ht="15" customHeight="1" x14ac:dyDescent="0.25">
      <c r="A12" s="37"/>
      <c r="B12" s="37"/>
      <c r="C12" s="37"/>
      <c r="D12" s="37"/>
      <c r="E12" s="37"/>
    </row>
    <row r="13" spans="1:5" ht="15" customHeight="1" x14ac:dyDescent="0.25">
      <c r="A13" s="38" t="s">
        <v>17</v>
      </c>
      <c r="B13" s="39"/>
      <c r="C13" s="39"/>
      <c r="D13" s="39"/>
      <c r="E13" s="39"/>
    </row>
    <row r="14" spans="1:5" ht="15" customHeight="1" x14ac:dyDescent="0.25">
      <c r="A14" s="40" t="s">
        <v>34</v>
      </c>
      <c r="B14" s="39"/>
      <c r="C14" s="39"/>
      <c r="D14" s="39"/>
      <c r="E14" s="41" t="s">
        <v>35</v>
      </c>
    </row>
    <row r="15" spans="1:5" ht="15" customHeight="1" x14ac:dyDescent="0.25">
      <c r="A15" s="38"/>
      <c r="B15" s="42"/>
      <c r="C15" s="39"/>
      <c r="D15" s="39"/>
      <c r="E15" s="43"/>
    </row>
    <row r="16" spans="1:5" ht="15" customHeight="1" x14ac:dyDescent="0.25">
      <c r="A16" s="44"/>
      <c r="B16" s="44"/>
      <c r="C16" s="45" t="s">
        <v>36</v>
      </c>
      <c r="D16" s="46" t="s">
        <v>37</v>
      </c>
      <c r="E16" s="47" t="s">
        <v>38</v>
      </c>
    </row>
    <row r="17" spans="1:5" ht="15" customHeight="1" x14ac:dyDescent="0.25">
      <c r="A17" s="48"/>
      <c r="B17" s="49"/>
      <c r="C17" s="50">
        <v>6409</v>
      </c>
      <c r="D17" s="51" t="s">
        <v>39</v>
      </c>
      <c r="E17" s="52">
        <v>-2270095</v>
      </c>
    </row>
    <row r="18" spans="1:5" ht="15" customHeight="1" x14ac:dyDescent="0.25">
      <c r="A18" s="53"/>
      <c r="B18" s="54"/>
      <c r="C18" s="55" t="s">
        <v>40</v>
      </c>
      <c r="D18" s="56"/>
      <c r="E18" s="57">
        <f>E17</f>
        <v>-2270095</v>
      </c>
    </row>
    <row r="19" spans="1:5" ht="15" customHeight="1" x14ac:dyDescent="0.25"/>
    <row r="20" spans="1:5" ht="15" customHeight="1" x14ac:dyDescent="0.25">
      <c r="A20" s="38" t="s">
        <v>17</v>
      </c>
      <c r="B20" s="39"/>
      <c r="C20" s="39"/>
      <c r="D20" s="39"/>
      <c r="E20" s="42"/>
    </row>
    <row r="21" spans="1:5" ht="15" customHeight="1" x14ac:dyDescent="0.25">
      <c r="A21" s="40" t="s">
        <v>41</v>
      </c>
      <c r="B21" s="39"/>
      <c r="C21" s="39"/>
      <c r="D21" s="39"/>
      <c r="E21" s="41" t="s">
        <v>42</v>
      </c>
    </row>
    <row r="22" spans="1:5" ht="15" customHeight="1" x14ac:dyDescent="0.25">
      <c r="A22" s="40"/>
      <c r="B22" s="42"/>
      <c r="C22" s="39"/>
      <c r="D22" s="39"/>
      <c r="E22" s="43"/>
    </row>
    <row r="23" spans="1:5" ht="15" customHeight="1" x14ac:dyDescent="0.25">
      <c r="A23" s="44"/>
      <c r="B23" s="44"/>
      <c r="C23" s="45" t="s">
        <v>36</v>
      </c>
      <c r="D23" s="46" t="s">
        <v>37</v>
      </c>
      <c r="E23" s="47" t="s">
        <v>38</v>
      </c>
    </row>
    <row r="24" spans="1:5" ht="15" customHeight="1" x14ac:dyDescent="0.25">
      <c r="A24" s="44"/>
      <c r="B24" s="44"/>
      <c r="C24" s="58">
        <v>6172</v>
      </c>
      <c r="D24" s="51" t="s">
        <v>43</v>
      </c>
      <c r="E24" s="59">
        <f>1321097+75322+8954+100000+100000+50000+64722</f>
        <v>1720095</v>
      </c>
    </row>
    <row r="25" spans="1:5" ht="15" customHeight="1" x14ac:dyDescent="0.25">
      <c r="A25" s="44"/>
      <c r="B25" s="44"/>
      <c r="C25" s="58">
        <v>6172</v>
      </c>
      <c r="D25" s="51" t="s">
        <v>44</v>
      </c>
      <c r="E25" s="59">
        <v>550000</v>
      </c>
    </row>
    <row r="26" spans="1:5" ht="15" customHeight="1" x14ac:dyDescent="0.25">
      <c r="A26" s="60"/>
      <c r="B26" s="60"/>
      <c r="C26" s="55" t="s">
        <v>40</v>
      </c>
      <c r="D26" s="56"/>
      <c r="E26" s="57">
        <f>SUM(E24:E25)</f>
        <v>2270095</v>
      </c>
    </row>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spans="2:2" ht="15" customHeight="1" x14ac:dyDescent="0.25"/>
    <row r="322" spans="2:2" ht="15" customHeight="1" x14ac:dyDescent="0.25"/>
    <row r="323" spans="2:2" ht="15" customHeight="1" x14ac:dyDescent="0.25"/>
    <row r="324" spans="2:2" ht="15" customHeight="1" x14ac:dyDescent="0.25"/>
    <row r="325" spans="2:2" ht="15" customHeight="1" x14ac:dyDescent="0.25"/>
    <row r="326" spans="2:2" ht="15" customHeight="1" x14ac:dyDescent="0.25"/>
    <row r="327" spans="2:2" ht="15" customHeight="1" x14ac:dyDescent="0.25"/>
    <row r="328" spans="2:2" ht="15" customHeight="1" x14ac:dyDescent="0.25"/>
    <row r="329" spans="2:2" ht="15" customHeight="1" x14ac:dyDescent="0.25"/>
    <row r="330" spans="2:2" ht="15" customHeight="1" x14ac:dyDescent="0.25"/>
    <row r="331" spans="2:2" ht="15" customHeight="1" x14ac:dyDescent="0.25"/>
    <row r="332" spans="2:2" ht="15" customHeight="1" x14ac:dyDescent="0.25"/>
    <row r="333" spans="2:2" ht="15" customHeight="1" x14ac:dyDescent="0.25"/>
    <row r="334" spans="2:2" ht="15" customHeight="1" x14ac:dyDescent="0.25">
      <c r="B334" s="61"/>
    </row>
    <row r="335" spans="2:2" ht="15" customHeight="1" x14ac:dyDescent="0.25"/>
    <row r="336" spans="2:2"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sheetData>
  <mergeCells count="2">
    <mergeCell ref="A2:E3"/>
    <mergeCell ref="A4:E11"/>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Rozpočtová změna č. 163/16 schválená Radou Olomouckého kraje 29.4.2016</oddHeader>
    <oddFooter xml:space="preserve">&amp;L&amp;"Arial,Kurzíva"Zastupitelstvo OK 24.6.2016
5.1. - Rozpočet Olomouckého kraje 2016 - rozpočtové změny 
Příloha č.1: Rozpočtová změna č. 163/16 schválená Radou Olomouckého kraje 29.4.2016&amp;R&amp;"Arial,Kurzíva"Strana &amp;P (celkem 52)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3"/>
  <sheetViews>
    <sheetView showGridLines="0"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 min="7" max="7" width="12.6640625" bestFit="1" customWidth="1"/>
  </cols>
  <sheetData>
    <row r="1" spans="1:5" ht="15" customHeight="1" x14ac:dyDescent="0.3">
      <c r="A1" s="36" t="s">
        <v>45</v>
      </c>
    </row>
    <row r="2" spans="1:5" ht="15" customHeight="1" x14ac:dyDescent="0.25">
      <c r="A2" s="192" t="s">
        <v>46</v>
      </c>
      <c r="B2" s="192"/>
      <c r="C2" s="192"/>
      <c r="D2" s="192"/>
      <c r="E2" s="192"/>
    </row>
    <row r="3" spans="1:5" ht="15" customHeight="1" x14ac:dyDescent="0.25">
      <c r="A3" s="189" t="s">
        <v>47</v>
      </c>
      <c r="B3" s="189"/>
      <c r="C3" s="189"/>
      <c r="D3" s="189"/>
      <c r="E3" s="189"/>
    </row>
    <row r="4" spans="1:5" ht="15" customHeight="1" x14ac:dyDescent="0.25">
      <c r="A4" s="188" t="s">
        <v>48</v>
      </c>
      <c r="B4" s="188"/>
      <c r="C4" s="188"/>
      <c r="D4" s="188"/>
      <c r="E4" s="188"/>
    </row>
    <row r="5" spans="1:5" ht="15" customHeight="1" x14ac:dyDescent="0.25">
      <c r="A5" s="188"/>
      <c r="B5" s="188"/>
      <c r="C5" s="188"/>
      <c r="D5" s="188"/>
      <c r="E5" s="188"/>
    </row>
    <row r="6" spans="1:5" ht="15" customHeight="1" x14ac:dyDescent="0.25">
      <c r="A6" s="188"/>
      <c r="B6" s="188"/>
      <c r="C6" s="188"/>
      <c r="D6" s="188"/>
      <c r="E6" s="188"/>
    </row>
    <row r="7" spans="1:5" ht="15" customHeight="1" x14ac:dyDescent="0.25">
      <c r="A7" s="188"/>
      <c r="B7" s="188"/>
      <c r="C7" s="188"/>
      <c r="D7" s="188"/>
      <c r="E7" s="188"/>
    </row>
    <row r="8" spans="1:5" ht="15" customHeight="1" x14ac:dyDescent="0.25">
      <c r="A8" s="188"/>
      <c r="B8" s="188"/>
      <c r="C8" s="188"/>
      <c r="D8" s="188"/>
      <c r="E8" s="188"/>
    </row>
    <row r="9" spans="1:5" ht="15" customHeight="1" x14ac:dyDescent="0.25">
      <c r="A9" s="62"/>
      <c r="B9" s="63"/>
      <c r="C9" s="62"/>
      <c r="D9" s="62"/>
      <c r="E9" s="62"/>
    </row>
    <row r="10" spans="1:5" ht="15" customHeight="1" x14ac:dyDescent="0.25">
      <c r="A10" s="64" t="s">
        <v>1</v>
      </c>
      <c r="B10" s="65"/>
      <c r="C10" s="66"/>
      <c r="D10" s="66"/>
      <c r="E10" s="66"/>
    </row>
    <row r="11" spans="1:5" ht="15" customHeight="1" x14ac:dyDescent="0.25">
      <c r="A11" s="67" t="s">
        <v>49</v>
      </c>
      <c r="B11" s="65"/>
      <c r="C11" s="66"/>
      <c r="D11" s="66"/>
      <c r="E11" s="68" t="s">
        <v>50</v>
      </c>
    </row>
    <row r="12" spans="1:5" ht="15" customHeight="1" x14ac:dyDescent="0.25">
      <c r="A12" s="69"/>
      <c r="B12" s="70"/>
      <c r="C12" s="66"/>
      <c r="D12" s="66"/>
      <c r="E12" s="71"/>
    </row>
    <row r="13" spans="1:5" ht="15" customHeight="1" x14ac:dyDescent="0.25">
      <c r="B13" s="72" t="s">
        <v>51</v>
      </c>
      <c r="C13" s="72" t="s">
        <v>36</v>
      </c>
      <c r="D13" s="73" t="s">
        <v>52</v>
      </c>
      <c r="E13" s="72" t="s">
        <v>38</v>
      </c>
    </row>
    <row r="14" spans="1:5" ht="15" customHeight="1" x14ac:dyDescent="0.25">
      <c r="B14" s="74">
        <v>33339</v>
      </c>
      <c r="C14" s="75"/>
      <c r="D14" s="76" t="s">
        <v>53</v>
      </c>
      <c r="E14" s="77">
        <v>250000</v>
      </c>
    </row>
    <row r="15" spans="1:5" ht="15" customHeight="1" x14ac:dyDescent="0.25">
      <c r="B15" s="78"/>
      <c r="C15" s="79" t="s">
        <v>40</v>
      </c>
      <c r="D15" s="80"/>
      <c r="E15" s="81">
        <f>SUM(E14:E14)</f>
        <v>250000</v>
      </c>
    </row>
    <row r="16" spans="1:5" ht="15" customHeight="1" x14ac:dyDescent="0.3">
      <c r="A16" s="82"/>
      <c r="B16" s="83"/>
      <c r="C16" s="84"/>
      <c r="D16" s="84"/>
      <c r="E16" s="84"/>
    </row>
    <row r="17" spans="1:5" ht="15" customHeight="1" x14ac:dyDescent="0.25">
      <c r="A17" s="38" t="s">
        <v>17</v>
      </c>
      <c r="B17" s="85"/>
      <c r="C17" s="39"/>
      <c r="D17" s="39"/>
      <c r="E17" s="42"/>
    </row>
    <row r="18" spans="1:5" ht="15" customHeight="1" x14ac:dyDescent="0.25">
      <c r="A18" s="67" t="s">
        <v>49</v>
      </c>
      <c r="B18" s="85"/>
      <c r="C18" s="39"/>
      <c r="D18" s="39"/>
      <c r="E18" s="41" t="s">
        <v>50</v>
      </c>
    </row>
    <row r="19" spans="1:5" ht="15" customHeight="1" x14ac:dyDescent="0.25">
      <c r="A19" s="40"/>
      <c r="B19" s="85"/>
      <c r="C19" s="39"/>
      <c r="D19" s="39"/>
      <c r="E19" s="41"/>
    </row>
    <row r="20" spans="1:5" ht="15" customHeight="1" x14ac:dyDescent="0.25">
      <c r="B20" s="72" t="s">
        <v>51</v>
      </c>
      <c r="C20" s="72" t="s">
        <v>36</v>
      </c>
      <c r="D20" s="73" t="s">
        <v>52</v>
      </c>
      <c r="E20" s="72" t="s">
        <v>38</v>
      </c>
    </row>
    <row r="21" spans="1:5" ht="15" customHeight="1" x14ac:dyDescent="0.25">
      <c r="B21" s="74">
        <v>33339</v>
      </c>
      <c r="C21" s="75"/>
      <c r="D21" s="76" t="s">
        <v>54</v>
      </c>
      <c r="E21" s="77">
        <v>250000</v>
      </c>
    </row>
    <row r="22" spans="1:5" ht="15" customHeight="1" x14ac:dyDescent="0.25">
      <c r="B22" s="78"/>
      <c r="C22" s="79" t="s">
        <v>40</v>
      </c>
      <c r="D22" s="80"/>
      <c r="E22" s="81">
        <f>SUM(E21:E21)</f>
        <v>250000</v>
      </c>
    </row>
    <row r="23" spans="1:5" ht="15" customHeight="1" x14ac:dyDescent="0.25"/>
    <row r="24" spans="1:5" ht="15" customHeight="1" x14ac:dyDescent="0.25"/>
    <row r="25" spans="1:5" ht="15" customHeight="1" x14ac:dyDescent="0.3">
      <c r="A25" s="36" t="s">
        <v>55</v>
      </c>
    </row>
    <row r="26" spans="1:5" ht="15" customHeight="1" x14ac:dyDescent="0.25">
      <c r="A26" s="189" t="s">
        <v>46</v>
      </c>
      <c r="B26" s="189"/>
      <c r="C26" s="189"/>
      <c r="D26" s="189"/>
      <c r="E26" s="189"/>
    </row>
    <row r="27" spans="1:5" ht="15" customHeight="1" x14ac:dyDescent="0.25">
      <c r="A27" s="189" t="s">
        <v>47</v>
      </c>
      <c r="B27" s="189"/>
      <c r="C27" s="189"/>
      <c r="D27" s="189"/>
      <c r="E27" s="189"/>
    </row>
    <row r="28" spans="1:5" ht="15" customHeight="1" x14ac:dyDescent="0.25">
      <c r="A28" s="188" t="s">
        <v>56</v>
      </c>
      <c r="B28" s="188"/>
      <c r="C28" s="188"/>
      <c r="D28" s="188"/>
      <c r="E28" s="188"/>
    </row>
    <row r="29" spans="1:5" ht="15" customHeight="1" x14ac:dyDescent="0.25">
      <c r="A29" s="188"/>
      <c r="B29" s="188"/>
      <c r="C29" s="188"/>
      <c r="D29" s="188"/>
      <c r="E29" s="188"/>
    </row>
    <row r="30" spans="1:5" ht="15" customHeight="1" x14ac:dyDescent="0.25">
      <c r="A30" s="188"/>
      <c r="B30" s="188"/>
      <c r="C30" s="188"/>
      <c r="D30" s="188"/>
      <c r="E30" s="188"/>
    </row>
    <row r="31" spans="1:5" ht="15" customHeight="1" x14ac:dyDescent="0.25">
      <c r="A31" s="188"/>
      <c r="B31" s="188"/>
      <c r="C31" s="188"/>
      <c r="D31" s="188"/>
      <c r="E31" s="188"/>
    </row>
    <row r="32" spans="1:5" ht="15" customHeight="1" x14ac:dyDescent="0.25">
      <c r="A32" s="188"/>
      <c r="B32" s="188"/>
      <c r="C32" s="188"/>
      <c r="D32" s="188"/>
      <c r="E32" s="188"/>
    </row>
    <row r="33" spans="1:5" ht="15" customHeight="1" x14ac:dyDescent="0.25">
      <c r="A33" s="188"/>
      <c r="B33" s="188"/>
      <c r="C33" s="188"/>
      <c r="D33" s="188"/>
      <c r="E33" s="188"/>
    </row>
    <row r="34" spans="1:5" ht="15" customHeight="1" x14ac:dyDescent="0.25">
      <c r="A34" s="62"/>
      <c r="B34" s="62"/>
      <c r="C34" s="62"/>
      <c r="D34" s="62"/>
      <c r="E34" s="62"/>
    </row>
    <row r="35" spans="1:5" ht="15" customHeight="1" x14ac:dyDescent="0.25">
      <c r="A35" s="64" t="s">
        <v>1</v>
      </c>
      <c r="B35" s="66"/>
      <c r="C35" s="66"/>
      <c r="D35" s="66"/>
      <c r="E35" s="66"/>
    </row>
    <row r="36" spans="1:5" ht="15" customHeight="1" x14ac:dyDescent="0.25">
      <c r="A36" s="67" t="s">
        <v>49</v>
      </c>
      <c r="B36" s="66"/>
      <c r="C36" s="66"/>
      <c r="D36" s="66"/>
      <c r="E36" s="68" t="s">
        <v>50</v>
      </c>
    </row>
    <row r="37" spans="1:5" ht="15" customHeight="1" x14ac:dyDescent="0.25">
      <c r="A37" s="69"/>
      <c r="B37" s="64"/>
      <c r="C37" s="66"/>
      <c r="D37" s="66"/>
      <c r="E37" s="71"/>
    </row>
    <row r="38" spans="1:5" ht="15" customHeight="1" x14ac:dyDescent="0.25">
      <c r="B38" s="72" t="s">
        <v>51</v>
      </c>
      <c r="C38" s="72" t="s">
        <v>36</v>
      </c>
      <c r="D38" s="73" t="s">
        <v>52</v>
      </c>
      <c r="E38" s="47" t="s">
        <v>38</v>
      </c>
    </row>
    <row r="39" spans="1:5" ht="15" customHeight="1" x14ac:dyDescent="0.25">
      <c r="B39" s="74">
        <v>33192</v>
      </c>
      <c r="C39" s="75"/>
      <c r="D39" s="76" t="s">
        <v>53</v>
      </c>
      <c r="E39" s="77">
        <v>77271</v>
      </c>
    </row>
    <row r="40" spans="1:5" ht="15" customHeight="1" x14ac:dyDescent="0.25">
      <c r="B40" s="78"/>
      <c r="C40" s="79" t="s">
        <v>40</v>
      </c>
      <c r="D40" s="80"/>
      <c r="E40" s="81">
        <f>SUM(E39:E39)</f>
        <v>77271</v>
      </c>
    </row>
    <row r="41" spans="1:5" ht="15" customHeight="1" x14ac:dyDescent="0.3">
      <c r="A41" s="82"/>
      <c r="B41" s="84"/>
      <c r="C41" s="84"/>
      <c r="D41" s="84"/>
      <c r="E41" s="84"/>
    </row>
    <row r="42" spans="1:5" ht="15" customHeight="1" x14ac:dyDescent="0.25">
      <c r="A42" s="64" t="s">
        <v>17</v>
      </c>
      <c r="B42" s="66"/>
      <c r="C42" s="66"/>
      <c r="D42" s="66"/>
      <c r="E42" s="69"/>
    </row>
    <row r="43" spans="1:5" ht="15" customHeight="1" x14ac:dyDescent="0.25">
      <c r="A43" s="67" t="s">
        <v>49</v>
      </c>
      <c r="B43" s="66"/>
      <c r="C43" s="66"/>
      <c r="D43" s="66"/>
      <c r="E43" s="68" t="s">
        <v>50</v>
      </c>
    </row>
    <row r="44" spans="1:5" ht="15" customHeight="1" x14ac:dyDescent="0.25"/>
    <row r="45" spans="1:5" ht="15" customHeight="1" x14ac:dyDescent="0.25">
      <c r="B45" s="72" t="s">
        <v>51</v>
      </c>
      <c r="C45" s="72" t="s">
        <v>36</v>
      </c>
      <c r="D45" s="46" t="s">
        <v>52</v>
      </c>
      <c r="E45" s="72" t="s">
        <v>38</v>
      </c>
    </row>
    <row r="46" spans="1:5" ht="15" customHeight="1" x14ac:dyDescent="0.25">
      <c r="B46" s="74">
        <v>33192</v>
      </c>
      <c r="C46" s="75"/>
      <c r="D46" s="86" t="s">
        <v>54</v>
      </c>
      <c r="E46" s="77">
        <v>77271</v>
      </c>
    </row>
    <row r="47" spans="1:5" ht="15" customHeight="1" x14ac:dyDescent="0.25">
      <c r="A47" s="87"/>
      <c r="B47" s="88"/>
      <c r="C47" s="79" t="s">
        <v>40</v>
      </c>
      <c r="D47" s="89"/>
      <c r="E47" s="90">
        <f>SUM(E46:E46)</f>
        <v>77271</v>
      </c>
    </row>
    <row r="48" spans="1:5" ht="15" customHeight="1" x14ac:dyDescent="0.25"/>
    <row r="49" spans="1:5" ht="15" customHeight="1" x14ac:dyDescent="0.25"/>
    <row r="50" spans="1:5" ht="15" customHeight="1" x14ac:dyDescent="0.25"/>
    <row r="51" spans="1:5" ht="15" customHeight="1" x14ac:dyDescent="0.25"/>
    <row r="52" spans="1:5" ht="15" customHeight="1" x14ac:dyDescent="0.25"/>
    <row r="53" spans="1:5" ht="15" customHeight="1" x14ac:dyDescent="0.25"/>
    <row r="54" spans="1:5" ht="15" customHeight="1" x14ac:dyDescent="0.25"/>
    <row r="55" spans="1:5" ht="15" customHeight="1" x14ac:dyDescent="0.3">
      <c r="A55" s="36" t="s">
        <v>57</v>
      </c>
    </row>
    <row r="56" spans="1:5" ht="15" customHeight="1" x14ac:dyDescent="0.25">
      <c r="A56" s="189" t="s">
        <v>46</v>
      </c>
      <c r="B56" s="189"/>
      <c r="C56" s="189"/>
      <c r="D56" s="189"/>
      <c r="E56" s="189"/>
    </row>
    <row r="57" spans="1:5" ht="15" customHeight="1" x14ac:dyDescent="0.25">
      <c r="A57" s="189" t="s">
        <v>47</v>
      </c>
      <c r="B57" s="189"/>
      <c r="C57" s="189"/>
      <c r="D57" s="189"/>
      <c r="E57" s="189"/>
    </row>
    <row r="58" spans="1:5" ht="15" customHeight="1" x14ac:dyDescent="0.25">
      <c r="A58" s="188" t="s">
        <v>58</v>
      </c>
      <c r="B58" s="188"/>
      <c r="C58" s="188"/>
      <c r="D58" s="188"/>
      <c r="E58" s="188"/>
    </row>
    <row r="59" spans="1:5" ht="15" customHeight="1" x14ac:dyDescent="0.25">
      <c r="A59" s="188"/>
      <c r="B59" s="188"/>
      <c r="C59" s="188"/>
      <c r="D59" s="188"/>
      <c r="E59" s="188"/>
    </row>
    <row r="60" spans="1:5" ht="15" customHeight="1" x14ac:dyDescent="0.25">
      <c r="A60" s="188"/>
      <c r="B60" s="188"/>
      <c r="C60" s="188"/>
      <c r="D60" s="188"/>
      <c r="E60" s="188"/>
    </row>
    <row r="61" spans="1:5" ht="15" customHeight="1" x14ac:dyDescent="0.25">
      <c r="A61" s="188"/>
      <c r="B61" s="188"/>
      <c r="C61" s="188"/>
      <c r="D61" s="188"/>
      <c r="E61" s="188"/>
    </row>
    <row r="62" spans="1:5" ht="15" customHeight="1" x14ac:dyDescent="0.25">
      <c r="A62" s="188"/>
      <c r="B62" s="188"/>
      <c r="C62" s="188"/>
      <c r="D62" s="188"/>
      <c r="E62" s="188"/>
    </row>
    <row r="63" spans="1:5" ht="15" customHeight="1" x14ac:dyDescent="0.25">
      <c r="A63" s="188"/>
      <c r="B63" s="188"/>
      <c r="C63" s="188"/>
      <c r="D63" s="188"/>
      <c r="E63" s="188"/>
    </row>
    <row r="64" spans="1:5" ht="15" customHeight="1" x14ac:dyDescent="0.25">
      <c r="A64" s="62"/>
      <c r="B64" s="62"/>
      <c r="C64" s="62"/>
      <c r="D64" s="62"/>
      <c r="E64" s="62"/>
    </row>
    <row r="65" spans="1:5" ht="15" customHeight="1" x14ac:dyDescent="0.25">
      <c r="A65" s="64" t="s">
        <v>1</v>
      </c>
      <c r="B65" s="66"/>
      <c r="C65" s="66"/>
      <c r="D65" s="66"/>
      <c r="E65" s="66"/>
    </row>
    <row r="66" spans="1:5" ht="15" customHeight="1" x14ac:dyDescent="0.25">
      <c r="A66" s="67" t="s">
        <v>49</v>
      </c>
      <c r="B66" s="66"/>
      <c r="C66" s="66"/>
      <c r="D66" s="66"/>
      <c r="E66" s="68" t="s">
        <v>50</v>
      </c>
    </row>
    <row r="67" spans="1:5" ht="15" customHeight="1" x14ac:dyDescent="0.25">
      <c r="A67" s="69"/>
      <c r="B67" s="64"/>
      <c r="C67" s="66"/>
      <c r="D67" s="66"/>
      <c r="E67" s="71"/>
    </row>
    <row r="68" spans="1:5" ht="15" customHeight="1" x14ac:dyDescent="0.25">
      <c r="B68" s="72" t="s">
        <v>51</v>
      </c>
      <c r="C68" s="72" t="s">
        <v>36</v>
      </c>
      <c r="D68" s="73" t="s">
        <v>52</v>
      </c>
      <c r="E68" s="47" t="s">
        <v>38</v>
      </c>
    </row>
    <row r="69" spans="1:5" ht="15" customHeight="1" x14ac:dyDescent="0.25">
      <c r="B69" s="74">
        <v>33035</v>
      </c>
      <c r="C69" s="75"/>
      <c r="D69" s="76" t="s">
        <v>53</v>
      </c>
      <c r="E69" s="77">
        <v>96000</v>
      </c>
    </row>
    <row r="70" spans="1:5" ht="15" customHeight="1" x14ac:dyDescent="0.25">
      <c r="B70" s="78"/>
      <c r="C70" s="79" t="s">
        <v>40</v>
      </c>
      <c r="D70" s="80"/>
      <c r="E70" s="81">
        <f>SUM(E69:E69)</f>
        <v>96000</v>
      </c>
    </row>
    <row r="71" spans="1:5" ht="15" customHeight="1" x14ac:dyDescent="0.3">
      <c r="A71" s="82"/>
      <c r="B71" s="84"/>
      <c r="C71" s="84"/>
      <c r="D71" s="84"/>
      <c r="E71" s="84"/>
    </row>
    <row r="72" spans="1:5" ht="15" customHeight="1" x14ac:dyDescent="0.25">
      <c r="A72" s="64" t="s">
        <v>17</v>
      </c>
      <c r="B72" s="66"/>
      <c r="C72" s="66"/>
      <c r="D72" s="66"/>
      <c r="E72" s="69"/>
    </row>
    <row r="73" spans="1:5" ht="15" customHeight="1" x14ac:dyDescent="0.25">
      <c r="A73" s="67" t="s">
        <v>49</v>
      </c>
      <c r="B73" s="66"/>
      <c r="C73" s="66"/>
      <c r="D73" s="66"/>
      <c r="E73" s="68" t="s">
        <v>50</v>
      </c>
    </row>
    <row r="74" spans="1:5" ht="15" customHeight="1" x14ac:dyDescent="0.25"/>
    <row r="75" spans="1:5" ht="15" customHeight="1" x14ac:dyDescent="0.25">
      <c r="B75" s="72" t="s">
        <v>51</v>
      </c>
      <c r="C75" s="72" t="s">
        <v>36</v>
      </c>
      <c r="D75" s="46" t="s">
        <v>52</v>
      </c>
      <c r="E75" s="72" t="s">
        <v>38</v>
      </c>
    </row>
    <row r="76" spans="1:5" ht="15" customHeight="1" x14ac:dyDescent="0.25">
      <c r="B76" s="74">
        <v>33035</v>
      </c>
      <c r="C76" s="75"/>
      <c r="D76" s="86" t="s">
        <v>54</v>
      </c>
      <c r="E76" s="91">
        <v>96000</v>
      </c>
    </row>
    <row r="77" spans="1:5" ht="15" customHeight="1" x14ac:dyDescent="0.25">
      <c r="A77" s="87"/>
      <c r="B77" s="88"/>
      <c r="C77" s="79" t="s">
        <v>40</v>
      </c>
      <c r="D77" s="89"/>
      <c r="E77" s="90">
        <f>SUM(E76:E76)</f>
        <v>96000</v>
      </c>
    </row>
    <row r="78" spans="1:5" ht="15" customHeight="1" x14ac:dyDescent="0.25"/>
    <row r="79" spans="1:5" ht="15" customHeight="1" x14ac:dyDescent="0.25"/>
    <row r="80" spans="1:5" ht="15" customHeight="1" x14ac:dyDescent="0.3">
      <c r="A80" s="36" t="s">
        <v>59</v>
      </c>
    </row>
    <row r="81" spans="1:5" ht="15" customHeight="1" x14ac:dyDescent="0.25">
      <c r="A81" s="189" t="s">
        <v>46</v>
      </c>
      <c r="B81" s="189"/>
      <c r="C81" s="189"/>
      <c r="D81" s="189"/>
      <c r="E81" s="189"/>
    </row>
    <row r="82" spans="1:5" ht="15" customHeight="1" x14ac:dyDescent="0.25">
      <c r="A82" s="189" t="s">
        <v>47</v>
      </c>
      <c r="B82" s="189"/>
      <c r="C82" s="189"/>
      <c r="D82" s="189"/>
      <c r="E82" s="189"/>
    </row>
    <row r="83" spans="1:5" ht="15" customHeight="1" x14ac:dyDescent="0.25">
      <c r="A83" s="188" t="s">
        <v>60</v>
      </c>
      <c r="B83" s="188"/>
      <c r="C83" s="188"/>
      <c r="D83" s="188"/>
      <c r="E83" s="188"/>
    </row>
    <row r="84" spans="1:5" ht="15" customHeight="1" x14ac:dyDescent="0.25">
      <c r="A84" s="188"/>
      <c r="B84" s="188"/>
      <c r="C84" s="188"/>
      <c r="D84" s="188"/>
      <c r="E84" s="188"/>
    </row>
    <row r="85" spans="1:5" ht="15" customHeight="1" x14ac:dyDescent="0.25">
      <c r="A85" s="188"/>
      <c r="B85" s="188"/>
      <c r="C85" s="188"/>
      <c r="D85" s="188"/>
      <c r="E85" s="188"/>
    </row>
    <row r="86" spans="1:5" ht="15" customHeight="1" x14ac:dyDescent="0.25">
      <c r="A86" s="188"/>
      <c r="B86" s="188"/>
      <c r="C86" s="188"/>
      <c r="D86" s="188"/>
      <c r="E86" s="188"/>
    </row>
    <row r="87" spans="1:5" ht="15" customHeight="1" x14ac:dyDescent="0.25">
      <c r="A87" s="188"/>
      <c r="B87" s="188"/>
      <c r="C87" s="188"/>
      <c r="D87" s="188"/>
      <c r="E87" s="188"/>
    </row>
    <row r="88" spans="1:5" ht="15" customHeight="1" x14ac:dyDescent="0.25">
      <c r="A88" s="188"/>
      <c r="B88" s="188"/>
      <c r="C88" s="188"/>
      <c r="D88" s="188"/>
      <c r="E88" s="188"/>
    </row>
    <row r="89" spans="1:5" ht="15" customHeight="1" x14ac:dyDescent="0.25">
      <c r="A89" s="62"/>
      <c r="B89" s="62"/>
      <c r="C89" s="62"/>
      <c r="D89" s="62"/>
      <c r="E89" s="62"/>
    </row>
    <row r="90" spans="1:5" ht="15" customHeight="1" x14ac:dyDescent="0.25">
      <c r="A90" s="64" t="s">
        <v>1</v>
      </c>
      <c r="B90" s="66"/>
      <c r="C90" s="66"/>
      <c r="D90" s="66"/>
      <c r="E90" s="66"/>
    </row>
    <row r="91" spans="1:5" ht="15" customHeight="1" x14ac:dyDescent="0.25">
      <c r="A91" s="67" t="s">
        <v>49</v>
      </c>
      <c r="B91" s="66"/>
      <c r="C91" s="66"/>
      <c r="D91" s="66"/>
      <c r="E91" s="68" t="s">
        <v>50</v>
      </c>
    </row>
    <row r="92" spans="1:5" ht="15" customHeight="1" x14ac:dyDescent="0.25">
      <c r="A92" s="69"/>
      <c r="B92" s="64"/>
      <c r="C92" s="66"/>
      <c r="D92" s="66"/>
      <c r="E92" s="71"/>
    </row>
    <row r="93" spans="1:5" ht="15" customHeight="1" x14ac:dyDescent="0.25">
      <c r="B93" s="72" t="s">
        <v>51</v>
      </c>
      <c r="C93" s="72" t="s">
        <v>36</v>
      </c>
      <c r="D93" s="73" t="s">
        <v>52</v>
      </c>
      <c r="E93" s="72" t="s">
        <v>38</v>
      </c>
    </row>
    <row r="94" spans="1:5" ht="15" customHeight="1" x14ac:dyDescent="0.25">
      <c r="B94" s="74">
        <v>33435</v>
      </c>
      <c r="C94" s="75"/>
      <c r="D94" s="76" t="s">
        <v>53</v>
      </c>
      <c r="E94" s="77">
        <v>10202</v>
      </c>
    </row>
    <row r="95" spans="1:5" ht="15" customHeight="1" x14ac:dyDescent="0.25">
      <c r="B95" s="78"/>
      <c r="C95" s="79" t="s">
        <v>40</v>
      </c>
      <c r="D95" s="80"/>
      <c r="E95" s="81">
        <f>SUM(E94:E94)</f>
        <v>10202</v>
      </c>
    </row>
    <row r="96" spans="1:5" ht="15" customHeight="1" x14ac:dyDescent="0.3">
      <c r="A96" s="82"/>
      <c r="B96" s="84"/>
      <c r="C96" s="84"/>
      <c r="D96" s="84"/>
      <c r="E96" s="84"/>
    </row>
    <row r="97" spans="1:5" ht="15" customHeight="1" x14ac:dyDescent="0.25">
      <c r="A97" s="64" t="s">
        <v>17</v>
      </c>
      <c r="B97" s="66"/>
      <c r="C97" s="66"/>
      <c r="D97" s="66"/>
      <c r="E97" s="69"/>
    </row>
    <row r="98" spans="1:5" ht="15" customHeight="1" x14ac:dyDescent="0.25">
      <c r="A98" s="67" t="s">
        <v>49</v>
      </c>
      <c r="B98" s="66"/>
      <c r="C98" s="66"/>
      <c r="D98" s="66"/>
      <c r="E98" s="68" t="s">
        <v>50</v>
      </c>
    </row>
    <row r="99" spans="1:5" ht="15" customHeight="1" x14ac:dyDescent="0.25">
      <c r="A99" s="69"/>
      <c r="B99" s="92"/>
      <c r="C99" s="66"/>
      <c r="D99" s="84"/>
      <c r="E99" s="93"/>
    </row>
    <row r="100" spans="1:5" ht="15" customHeight="1" x14ac:dyDescent="0.25">
      <c r="B100" s="94"/>
      <c r="C100" s="72" t="s">
        <v>36</v>
      </c>
      <c r="D100" s="95" t="s">
        <v>37</v>
      </c>
      <c r="E100" s="72" t="s">
        <v>38</v>
      </c>
    </row>
    <row r="101" spans="1:5" ht="15" customHeight="1" x14ac:dyDescent="0.25">
      <c r="B101" s="96"/>
      <c r="C101" s="97">
        <v>3113</v>
      </c>
      <c r="D101" s="98" t="s">
        <v>61</v>
      </c>
      <c r="E101" s="77">
        <v>10202</v>
      </c>
    </row>
    <row r="102" spans="1:5" ht="15" customHeight="1" x14ac:dyDescent="0.25">
      <c r="B102" s="87"/>
      <c r="C102" s="79" t="s">
        <v>40</v>
      </c>
      <c r="D102" s="89"/>
      <c r="E102" s="90">
        <f>SUM(E101:E101)</f>
        <v>10202</v>
      </c>
    </row>
    <row r="103" spans="1:5" ht="15" customHeight="1" x14ac:dyDescent="0.25"/>
    <row r="104" spans="1:5" ht="15" customHeight="1" x14ac:dyDescent="0.25"/>
    <row r="105" spans="1:5" ht="15" customHeight="1" x14ac:dyDescent="0.25"/>
    <row r="106" spans="1:5" ht="15" customHeight="1" x14ac:dyDescent="0.25"/>
    <row r="107" spans="1:5" ht="15" customHeight="1" x14ac:dyDescent="0.25"/>
    <row r="108" spans="1:5" ht="15" customHeight="1" x14ac:dyDescent="0.3">
      <c r="A108" s="36" t="s">
        <v>62</v>
      </c>
    </row>
    <row r="109" spans="1:5" ht="15" customHeight="1" x14ac:dyDescent="0.25">
      <c r="A109" s="189" t="s">
        <v>46</v>
      </c>
      <c r="B109" s="189"/>
      <c r="C109" s="189"/>
      <c r="D109" s="189"/>
      <c r="E109" s="189"/>
    </row>
    <row r="110" spans="1:5" ht="15" customHeight="1" x14ac:dyDescent="0.25">
      <c r="A110" s="189" t="s">
        <v>47</v>
      </c>
      <c r="B110" s="189"/>
      <c r="C110" s="189"/>
      <c r="D110" s="189"/>
      <c r="E110" s="189"/>
    </row>
    <row r="111" spans="1:5" ht="15" customHeight="1" x14ac:dyDescent="0.25">
      <c r="A111" s="188" t="s">
        <v>63</v>
      </c>
      <c r="B111" s="188"/>
      <c r="C111" s="188"/>
      <c r="D111" s="188"/>
      <c r="E111" s="188"/>
    </row>
    <row r="112" spans="1:5" ht="15" customHeight="1" x14ac:dyDescent="0.25">
      <c r="A112" s="188"/>
      <c r="B112" s="188"/>
      <c r="C112" s="188"/>
      <c r="D112" s="188"/>
      <c r="E112" s="188"/>
    </row>
    <row r="113" spans="1:5" ht="15" customHeight="1" x14ac:dyDescent="0.25">
      <c r="A113" s="188"/>
      <c r="B113" s="188"/>
      <c r="C113" s="188"/>
      <c r="D113" s="188"/>
      <c r="E113" s="188"/>
    </row>
    <row r="114" spans="1:5" ht="15" customHeight="1" x14ac:dyDescent="0.25">
      <c r="A114" s="188"/>
      <c r="B114" s="188"/>
      <c r="C114" s="188"/>
      <c r="D114" s="188"/>
      <c r="E114" s="188"/>
    </row>
    <row r="115" spans="1:5" ht="15" customHeight="1" x14ac:dyDescent="0.25">
      <c r="A115" s="188"/>
      <c r="B115" s="188"/>
      <c r="C115" s="188"/>
      <c r="D115" s="188"/>
      <c r="E115" s="188"/>
    </row>
    <row r="116" spans="1:5" ht="15" customHeight="1" x14ac:dyDescent="0.25">
      <c r="A116" s="188"/>
      <c r="B116" s="188"/>
      <c r="C116" s="188"/>
      <c r="D116" s="188"/>
      <c r="E116" s="188"/>
    </row>
    <row r="117" spans="1:5" ht="15" customHeight="1" x14ac:dyDescent="0.25">
      <c r="A117" s="62"/>
      <c r="B117" s="62"/>
      <c r="C117" s="62"/>
      <c r="D117" s="62"/>
      <c r="E117" s="62"/>
    </row>
    <row r="118" spans="1:5" ht="15" customHeight="1" x14ac:dyDescent="0.25">
      <c r="A118" s="64" t="s">
        <v>1</v>
      </c>
      <c r="B118" s="66"/>
      <c r="C118" s="66"/>
      <c r="D118" s="66"/>
      <c r="E118" s="66"/>
    </row>
    <row r="119" spans="1:5" ht="15" customHeight="1" x14ac:dyDescent="0.25">
      <c r="A119" s="67" t="s">
        <v>49</v>
      </c>
      <c r="B119" s="66"/>
      <c r="C119" s="66"/>
      <c r="D119" s="66"/>
      <c r="E119" s="68" t="s">
        <v>50</v>
      </c>
    </row>
    <row r="120" spans="1:5" ht="15" customHeight="1" x14ac:dyDescent="0.25">
      <c r="A120" s="69"/>
      <c r="B120" s="64"/>
      <c r="C120" s="66"/>
      <c r="D120" s="66"/>
      <c r="E120" s="71"/>
    </row>
    <row r="121" spans="1:5" ht="15" customHeight="1" x14ac:dyDescent="0.25">
      <c r="B121" s="72" t="s">
        <v>51</v>
      </c>
      <c r="C121" s="72" t="s">
        <v>36</v>
      </c>
      <c r="D121" s="73" t="s">
        <v>52</v>
      </c>
      <c r="E121" s="72" t="s">
        <v>38</v>
      </c>
    </row>
    <row r="122" spans="1:5" ht="15" customHeight="1" x14ac:dyDescent="0.25">
      <c r="B122" s="74">
        <v>33043</v>
      </c>
      <c r="C122" s="75"/>
      <c r="D122" s="76" t="s">
        <v>53</v>
      </c>
      <c r="E122" s="77">
        <v>434048</v>
      </c>
    </row>
    <row r="123" spans="1:5" ht="15" customHeight="1" x14ac:dyDescent="0.25">
      <c r="B123" s="78"/>
      <c r="C123" s="79" t="s">
        <v>40</v>
      </c>
      <c r="D123" s="80"/>
      <c r="E123" s="81">
        <f>SUM(E122:E122)</f>
        <v>434048</v>
      </c>
    </row>
    <row r="124" spans="1:5" ht="15" customHeight="1" x14ac:dyDescent="0.3">
      <c r="A124" s="82"/>
      <c r="B124" s="84"/>
      <c r="C124" s="84"/>
      <c r="D124" s="84"/>
      <c r="E124" s="84"/>
    </row>
    <row r="125" spans="1:5" ht="15" customHeight="1" x14ac:dyDescent="0.25">
      <c r="A125" s="64" t="s">
        <v>17</v>
      </c>
      <c r="B125" s="66"/>
      <c r="C125" s="66"/>
      <c r="D125" s="66"/>
      <c r="E125" s="69"/>
    </row>
    <row r="126" spans="1:5" ht="15" customHeight="1" x14ac:dyDescent="0.25">
      <c r="A126" s="67" t="s">
        <v>49</v>
      </c>
      <c r="B126" s="66"/>
      <c r="C126" s="66"/>
      <c r="D126" s="66"/>
      <c r="E126" s="68" t="s">
        <v>50</v>
      </c>
    </row>
    <row r="127" spans="1:5" ht="15" customHeight="1" x14ac:dyDescent="0.25">
      <c r="A127" s="69"/>
      <c r="B127" s="92"/>
      <c r="C127" s="66"/>
      <c r="D127" s="84"/>
      <c r="E127" s="93"/>
    </row>
    <row r="128" spans="1:5" ht="15" customHeight="1" x14ac:dyDescent="0.25">
      <c r="B128" s="94"/>
      <c r="C128" s="72" t="s">
        <v>36</v>
      </c>
      <c r="D128" s="95" t="s">
        <v>37</v>
      </c>
      <c r="E128" s="72" t="s">
        <v>38</v>
      </c>
    </row>
    <row r="129" spans="1:5" ht="15" customHeight="1" x14ac:dyDescent="0.25">
      <c r="B129" s="96"/>
      <c r="C129" s="97">
        <v>3117</v>
      </c>
      <c r="D129" s="98" t="s">
        <v>61</v>
      </c>
      <c r="E129" s="77">
        <v>58688</v>
      </c>
    </row>
    <row r="130" spans="1:5" ht="15" customHeight="1" x14ac:dyDescent="0.25">
      <c r="B130" s="96"/>
      <c r="C130" s="97">
        <v>3113</v>
      </c>
      <c r="D130" s="98" t="s">
        <v>61</v>
      </c>
      <c r="E130" s="77">
        <v>375360</v>
      </c>
    </row>
    <row r="131" spans="1:5" ht="15" customHeight="1" x14ac:dyDescent="0.25">
      <c r="B131" s="87"/>
      <c r="C131" s="79" t="s">
        <v>40</v>
      </c>
      <c r="D131" s="89"/>
      <c r="E131" s="90">
        <f>SUM(E129:E130)</f>
        <v>434048</v>
      </c>
    </row>
    <row r="132" spans="1:5" ht="15" customHeight="1" x14ac:dyDescent="0.25"/>
    <row r="133" spans="1:5" ht="15" customHeight="1" x14ac:dyDescent="0.25"/>
    <row r="134" spans="1:5" ht="15" customHeight="1" x14ac:dyDescent="0.3">
      <c r="A134" s="36" t="s">
        <v>64</v>
      </c>
    </row>
    <row r="135" spans="1:5" ht="15" customHeight="1" x14ac:dyDescent="0.25">
      <c r="A135" s="189" t="s">
        <v>46</v>
      </c>
      <c r="B135" s="189"/>
      <c r="C135" s="189"/>
      <c r="D135" s="189"/>
      <c r="E135" s="189"/>
    </row>
    <row r="136" spans="1:5" ht="15" customHeight="1" x14ac:dyDescent="0.25">
      <c r="A136" s="189" t="s">
        <v>65</v>
      </c>
      <c r="B136" s="189"/>
      <c r="C136" s="189"/>
      <c r="D136" s="189"/>
      <c r="E136" s="189"/>
    </row>
    <row r="137" spans="1:5" ht="15" customHeight="1" x14ac:dyDescent="0.25">
      <c r="A137" s="188" t="s">
        <v>66</v>
      </c>
      <c r="B137" s="188"/>
      <c r="C137" s="188"/>
      <c r="D137" s="188"/>
      <c r="E137" s="188"/>
    </row>
    <row r="138" spans="1:5" ht="15" customHeight="1" x14ac:dyDescent="0.25">
      <c r="A138" s="188"/>
      <c r="B138" s="188"/>
      <c r="C138" s="188"/>
      <c r="D138" s="188"/>
      <c r="E138" s="188"/>
    </row>
    <row r="139" spans="1:5" ht="15" customHeight="1" x14ac:dyDescent="0.25">
      <c r="A139" s="188"/>
      <c r="B139" s="188"/>
      <c r="C139" s="188"/>
      <c r="D139" s="188"/>
      <c r="E139" s="188"/>
    </row>
    <row r="140" spans="1:5" ht="15" customHeight="1" x14ac:dyDescent="0.25">
      <c r="A140" s="188"/>
      <c r="B140" s="188"/>
      <c r="C140" s="188"/>
      <c r="D140" s="188"/>
      <c r="E140" s="188"/>
    </row>
    <row r="141" spans="1:5" ht="15" customHeight="1" x14ac:dyDescent="0.25">
      <c r="A141" s="188"/>
      <c r="B141" s="188"/>
      <c r="C141" s="188"/>
      <c r="D141" s="188"/>
      <c r="E141" s="188"/>
    </row>
    <row r="142" spans="1:5" ht="15" customHeight="1" x14ac:dyDescent="0.25">
      <c r="A142" s="188"/>
      <c r="B142" s="188"/>
      <c r="C142" s="188"/>
      <c r="D142" s="188"/>
      <c r="E142" s="188"/>
    </row>
    <row r="143" spans="1:5" ht="15" customHeight="1" x14ac:dyDescent="0.25">
      <c r="A143" s="99"/>
      <c r="B143" s="99"/>
      <c r="C143" s="99"/>
      <c r="D143" s="99"/>
      <c r="E143" s="99"/>
    </row>
    <row r="144" spans="1:5" ht="15" customHeight="1" x14ac:dyDescent="0.25">
      <c r="A144" s="64" t="s">
        <v>1</v>
      </c>
      <c r="B144" s="66"/>
      <c r="C144" s="66"/>
      <c r="D144" s="66"/>
      <c r="E144" s="66"/>
    </row>
    <row r="145" spans="1:5" ht="15" customHeight="1" x14ac:dyDescent="0.25">
      <c r="A145" s="40" t="s">
        <v>34</v>
      </c>
      <c r="B145" s="66"/>
      <c r="C145" s="66"/>
      <c r="D145" s="66"/>
      <c r="E145" s="68" t="s">
        <v>35</v>
      </c>
    </row>
    <row r="146" spans="1:5" ht="15" customHeight="1" x14ac:dyDescent="0.25">
      <c r="A146" s="42"/>
      <c r="B146" s="38"/>
      <c r="C146" s="39"/>
      <c r="D146" s="39"/>
      <c r="E146" s="43"/>
    </row>
    <row r="147" spans="1:5" ht="15" customHeight="1" x14ac:dyDescent="0.25">
      <c r="B147" s="45" t="s">
        <v>51</v>
      </c>
      <c r="C147" s="45" t="s">
        <v>36</v>
      </c>
      <c r="D147" s="100" t="s">
        <v>52</v>
      </c>
      <c r="E147" s="47" t="s">
        <v>38</v>
      </c>
    </row>
    <row r="148" spans="1:5" ht="15" customHeight="1" x14ac:dyDescent="0.25">
      <c r="B148" s="101">
        <v>98278</v>
      </c>
      <c r="C148" s="75"/>
      <c r="D148" s="76" t="s">
        <v>67</v>
      </c>
      <c r="E148" s="77">
        <v>14628</v>
      </c>
    </row>
    <row r="149" spans="1:5" ht="15" customHeight="1" x14ac:dyDescent="0.25">
      <c r="B149" s="102"/>
      <c r="C149" s="55" t="s">
        <v>40</v>
      </c>
      <c r="D149" s="56"/>
      <c r="E149" s="57">
        <f>SUM(E148:E148)</f>
        <v>14628</v>
      </c>
    </row>
    <row r="150" spans="1:5" ht="15" customHeight="1" x14ac:dyDescent="0.3">
      <c r="A150" s="82"/>
      <c r="B150" s="84"/>
      <c r="C150" s="84"/>
      <c r="D150" s="84"/>
      <c r="E150" s="84"/>
    </row>
    <row r="151" spans="1:5" ht="15" customHeight="1" x14ac:dyDescent="0.25">
      <c r="A151" s="64" t="s">
        <v>17</v>
      </c>
      <c r="B151" s="66"/>
      <c r="C151" s="66"/>
    </row>
    <row r="152" spans="1:5" ht="15" customHeight="1" x14ac:dyDescent="0.25">
      <c r="A152" s="40" t="s">
        <v>68</v>
      </c>
      <c r="B152" s="39"/>
      <c r="C152" s="39"/>
      <c r="D152" s="39"/>
      <c r="E152" s="41" t="s">
        <v>69</v>
      </c>
    </row>
    <row r="153" spans="1:5" ht="15" customHeight="1" x14ac:dyDescent="0.25">
      <c r="A153" s="69"/>
      <c r="B153" s="92"/>
      <c r="C153" s="66"/>
      <c r="D153" s="84"/>
      <c r="E153" s="93"/>
    </row>
    <row r="154" spans="1:5" ht="15" customHeight="1" x14ac:dyDescent="0.25">
      <c r="C154" s="72" t="s">
        <v>36</v>
      </c>
      <c r="D154" s="95" t="s">
        <v>37</v>
      </c>
      <c r="E154" s="47" t="s">
        <v>38</v>
      </c>
    </row>
    <row r="155" spans="1:5" ht="15" customHeight="1" x14ac:dyDescent="0.25">
      <c r="C155" s="103">
        <v>3769</v>
      </c>
      <c r="D155" s="51" t="s">
        <v>43</v>
      </c>
      <c r="E155" s="77">
        <v>14628</v>
      </c>
    </row>
    <row r="156" spans="1:5" ht="15" customHeight="1" x14ac:dyDescent="0.25">
      <c r="C156" s="79" t="s">
        <v>40</v>
      </c>
      <c r="D156" s="89"/>
      <c r="E156" s="90">
        <f>SUM(E155:E155)</f>
        <v>14628</v>
      </c>
    </row>
    <row r="157" spans="1:5" ht="15" customHeight="1" x14ac:dyDescent="0.25"/>
    <row r="158" spans="1:5" ht="15" customHeight="1" x14ac:dyDescent="0.25"/>
    <row r="159" spans="1:5" ht="15" customHeight="1" x14ac:dyDescent="0.25"/>
    <row r="160" spans="1:5" ht="15" customHeight="1" x14ac:dyDescent="0.25"/>
    <row r="161" spans="1:5" ht="15" customHeight="1" x14ac:dyDescent="0.3">
      <c r="A161" s="36" t="s">
        <v>70</v>
      </c>
    </row>
    <row r="162" spans="1:5" ht="15" customHeight="1" x14ac:dyDescent="0.25">
      <c r="A162" s="189" t="s">
        <v>46</v>
      </c>
      <c r="B162" s="189"/>
      <c r="C162" s="189"/>
      <c r="D162" s="189"/>
      <c r="E162" s="189"/>
    </row>
    <row r="163" spans="1:5" ht="15" customHeight="1" x14ac:dyDescent="0.25">
      <c r="A163" s="189" t="s">
        <v>65</v>
      </c>
      <c r="B163" s="189"/>
      <c r="C163" s="189"/>
      <c r="D163" s="189"/>
      <c r="E163" s="189"/>
    </row>
    <row r="164" spans="1:5" ht="15" customHeight="1" x14ac:dyDescent="0.25">
      <c r="A164" s="188" t="s">
        <v>71</v>
      </c>
      <c r="B164" s="188"/>
      <c r="C164" s="188"/>
      <c r="D164" s="188"/>
      <c r="E164" s="188"/>
    </row>
    <row r="165" spans="1:5" ht="15" customHeight="1" x14ac:dyDescent="0.25">
      <c r="A165" s="188"/>
      <c r="B165" s="188"/>
      <c r="C165" s="188"/>
      <c r="D165" s="188"/>
      <c r="E165" s="188"/>
    </row>
    <row r="166" spans="1:5" ht="15" customHeight="1" x14ac:dyDescent="0.25">
      <c r="A166" s="188"/>
      <c r="B166" s="188"/>
      <c r="C166" s="188"/>
      <c r="D166" s="188"/>
      <c r="E166" s="188"/>
    </row>
    <row r="167" spans="1:5" ht="15" customHeight="1" x14ac:dyDescent="0.25">
      <c r="A167" s="188"/>
      <c r="B167" s="188"/>
      <c r="C167" s="188"/>
      <c r="D167" s="188"/>
      <c r="E167" s="188"/>
    </row>
    <row r="168" spans="1:5" ht="15" customHeight="1" x14ac:dyDescent="0.25">
      <c r="A168" s="188"/>
      <c r="B168" s="188"/>
      <c r="C168" s="188"/>
      <c r="D168" s="188"/>
      <c r="E168" s="188"/>
    </row>
    <row r="169" spans="1:5" ht="15" customHeight="1" x14ac:dyDescent="0.25">
      <c r="A169" s="188"/>
      <c r="B169" s="188"/>
      <c r="C169" s="188"/>
      <c r="D169" s="188"/>
      <c r="E169" s="188"/>
    </row>
    <row r="170" spans="1:5" ht="15" customHeight="1" x14ac:dyDescent="0.25">
      <c r="A170" s="99"/>
      <c r="B170" s="99"/>
      <c r="C170" s="99"/>
      <c r="D170" s="99"/>
      <c r="E170" s="99"/>
    </row>
    <row r="171" spans="1:5" ht="15" customHeight="1" x14ac:dyDescent="0.25">
      <c r="A171" s="64" t="s">
        <v>1</v>
      </c>
      <c r="B171" s="66"/>
      <c r="C171" s="66"/>
      <c r="D171" s="66"/>
      <c r="E171" s="66"/>
    </row>
    <row r="172" spans="1:5" ht="15" customHeight="1" x14ac:dyDescent="0.25">
      <c r="A172" s="40" t="s">
        <v>34</v>
      </c>
      <c r="B172" s="66"/>
      <c r="C172" s="66"/>
      <c r="D172" s="66"/>
      <c r="E172" s="68" t="s">
        <v>35</v>
      </c>
    </row>
    <row r="173" spans="1:5" ht="15" customHeight="1" x14ac:dyDescent="0.25">
      <c r="A173" s="42"/>
      <c r="B173" s="38"/>
      <c r="C173" s="39"/>
      <c r="D173" s="39"/>
      <c r="E173" s="43"/>
    </row>
    <row r="174" spans="1:5" ht="15" customHeight="1" x14ac:dyDescent="0.25">
      <c r="B174" s="45" t="s">
        <v>51</v>
      </c>
      <c r="C174" s="45" t="s">
        <v>36</v>
      </c>
      <c r="D174" s="100" t="s">
        <v>52</v>
      </c>
      <c r="E174" s="47" t="s">
        <v>38</v>
      </c>
    </row>
    <row r="175" spans="1:5" ht="15" customHeight="1" x14ac:dyDescent="0.25">
      <c r="B175" s="101">
        <v>98278</v>
      </c>
      <c r="C175" s="75"/>
      <c r="D175" s="76" t="s">
        <v>67</v>
      </c>
      <c r="E175" s="77">
        <v>24270</v>
      </c>
    </row>
    <row r="176" spans="1:5" ht="15" customHeight="1" x14ac:dyDescent="0.25">
      <c r="B176" s="102"/>
      <c r="C176" s="55" t="s">
        <v>40</v>
      </c>
      <c r="D176" s="56"/>
      <c r="E176" s="57">
        <f>SUM(E175:E175)</f>
        <v>24270</v>
      </c>
    </row>
    <row r="177" spans="1:5" ht="15" customHeight="1" x14ac:dyDescent="0.3">
      <c r="A177" s="82"/>
      <c r="B177" s="84"/>
      <c r="C177" s="84"/>
      <c r="D177" s="84"/>
      <c r="E177" s="84"/>
    </row>
    <row r="178" spans="1:5" ht="15" customHeight="1" x14ac:dyDescent="0.25">
      <c r="A178" s="64" t="s">
        <v>17</v>
      </c>
      <c r="B178" s="66"/>
      <c r="C178" s="66"/>
    </row>
    <row r="179" spans="1:5" ht="15" customHeight="1" x14ac:dyDescent="0.25">
      <c r="A179" s="40" t="s">
        <v>68</v>
      </c>
      <c r="B179" s="39"/>
      <c r="C179" s="39"/>
      <c r="D179" s="39"/>
      <c r="E179" s="41" t="s">
        <v>69</v>
      </c>
    </row>
    <row r="180" spans="1:5" ht="15" customHeight="1" x14ac:dyDescent="0.25">
      <c r="A180" s="69"/>
      <c r="B180" s="92"/>
      <c r="C180" s="66"/>
      <c r="D180" s="84"/>
      <c r="E180" s="93"/>
    </row>
    <row r="181" spans="1:5" ht="15" customHeight="1" x14ac:dyDescent="0.25">
      <c r="C181" s="72" t="s">
        <v>36</v>
      </c>
      <c r="D181" s="95" t="s">
        <v>37</v>
      </c>
      <c r="E181" s="47" t="s">
        <v>38</v>
      </c>
    </row>
    <row r="182" spans="1:5" ht="15" customHeight="1" x14ac:dyDescent="0.25">
      <c r="C182" s="103">
        <v>3769</v>
      </c>
      <c r="D182" s="51" t="s">
        <v>43</v>
      </c>
      <c r="E182" s="77">
        <v>24270</v>
      </c>
    </row>
    <row r="183" spans="1:5" ht="15" customHeight="1" x14ac:dyDescent="0.25">
      <c r="C183" s="79" t="s">
        <v>40</v>
      </c>
      <c r="D183" s="89"/>
      <c r="E183" s="90">
        <f>SUM(E182:E182)</f>
        <v>24270</v>
      </c>
    </row>
    <row r="184" spans="1:5" ht="15" customHeight="1" x14ac:dyDescent="0.25"/>
    <row r="185" spans="1:5" ht="15" customHeight="1" x14ac:dyDescent="0.25"/>
    <row r="186" spans="1:5" ht="15" customHeight="1" x14ac:dyDescent="0.3">
      <c r="A186" s="36" t="s">
        <v>72</v>
      </c>
    </row>
    <row r="187" spans="1:5" ht="15" customHeight="1" x14ac:dyDescent="0.25">
      <c r="A187" s="189" t="s">
        <v>46</v>
      </c>
      <c r="B187" s="189"/>
      <c r="C187" s="189"/>
      <c r="D187" s="189"/>
      <c r="E187" s="189"/>
    </row>
    <row r="188" spans="1:5" ht="15" customHeight="1" x14ac:dyDescent="0.25">
      <c r="A188" s="189" t="s">
        <v>73</v>
      </c>
      <c r="B188" s="189"/>
      <c r="C188" s="189"/>
      <c r="D188" s="189"/>
      <c r="E188" s="189"/>
    </row>
    <row r="189" spans="1:5" ht="15" customHeight="1" x14ac:dyDescent="0.25">
      <c r="A189" s="190" t="s">
        <v>74</v>
      </c>
      <c r="B189" s="190"/>
      <c r="C189" s="190"/>
      <c r="D189" s="190"/>
      <c r="E189" s="190"/>
    </row>
    <row r="190" spans="1:5" ht="15" customHeight="1" x14ac:dyDescent="0.25">
      <c r="A190" s="190"/>
      <c r="B190" s="190"/>
      <c r="C190" s="190"/>
      <c r="D190" s="190"/>
      <c r="E190" s="190"/>
    </row>
    <row r="191" spans="1:5" ht="15" customHeight="1" x14ac:dyDescent="0.25">
      <c r="A191" s="190"/>
      <c r="B191" s="190"/>
      <c r="C191" s="190"/>
      <c r="D191" s="190"/>
      <c r="E191" s="190"/>
    </row>
    <row r="192" spans="1:5" ht="15" customHeight="1" x14ac:dyDescent="0.25">
      <c r="A192" s="190"/>
      <c r="B192" s="190"/>
      <c r="C192" s="190"/>
      <c r="D192" s="190"/>
      <c r="E192" s="190"/>
    </row>
    <row r="193" spans="1:5" ht="15" customHeight="1" x14ac:dyDescent="0.25">
      <c r="A193" s="190"/>
      <c r="B193" s="190"/>
      <c r="C193" s="190"/>
      <c r="D193" s="190"/>
      <c r="E193" s="190"/>
    </row>
    <row r="194" spans="1:5" ht="15" customHeight="1" x14ac:dyDescent="0.25">
      <c r="A194" s="104"/>
      <c r="B194" s="104"/>
      <c r="C194" s="104"/>
      <c r="D194" s="104"/>
      <c r="E194" s="104"/>
    </row>
    <row r="195" spans="1:5" ht="15" customHeight="1" x14ac:dyDescent="0.25">
      <c r="A195" s="38" t="s">
        <v>1</v>
      </c>
      <c r="B195" s="39"/>
      <c r="C195" s="39"/>
      <c r="D195" s="39"/>
      <c r="E195" s="39"/>
    </row>
    <row r="196" spans="1:5" ht="15" customHeight="1" x14ac:dyDescent="0.25">
      <c r="A196" s="67" t="s">
        <v>49</v>
      </c>
      <c r="B196" s="66"/>
      <c r="C196" s="66"/>
      <c r="D196" s="66"/>
      <c r="E196" s="68" t="s">
        <v>50</v>
      </c>
    </row>
    <row r="197" spans="1:5" ht="15" customHeight="1" x14ac:dyDescent="0.25">
      <c r="B197" s="38"/>
      <c r="C197" s="39"/>
      <c r="D197" s="39"/>
      <c r="E197" s="43"/>
    </row>
    <row r="198" spans="1:5" ht="15" customHeight="1" x14ac:dyDescent="0.25">
      <c r="B198" s="72" t="s">
        <v>51</v>
      </c>
      <c r="C198" s="45" t="s">
        <v>36</v>
      </c>
      <c r="D198" s="100" t="s">
        <v>52</v>
      </c>
      <c r="E198" s="47" t="s">
        <v>38</v>
      </c>
    </row>
    <row r="199" spans="1:5" ht="15" customHeight="1" x14ac:dyDescent="0.25">
      <c r="B199" s="74">
        <v>34053</v>
      </c>
      <c r="C199" s="105"/>
      <c r="D199" s="76" t="s">
        <v>53</v>
      </c>
      <c r="E199" s="106">
        <v>246000</v>
      </c>
    </row>
    <row r="200" spans="1:5" ht="15" customHeight="1" x14ac:dyDescent="0.25">
      <c r="B200" s="78"/>
      <c r="C200" s="55" t="s">
        <v>40</v>
      </c>
      <c r="D200" s="56"/>
      <c r="E200" s="57">
        <f>SUM(E199:E199)</f>
        <v>246000</v>
      </c>
    </row>
    <row r="201" spans="1:5" ht="15" customHeight="1" x14ac:dyDescent="0.25">
      <c r="A201" s="42"/>
      <c r="B201" s="42"/>
      <c r="C201" s="42"/>
      <c r="D201" s="42"/>
    </row>
    <row r="202" spans="1:5" ht="15" customHeight="1" x14ac:dyDescent="0.25">
      <c r="A202" s="38" t="s">
        <v>17</v>
      </c>
      <c r="B202" s="39"/>
      <c r="C202" s="39"/>
      <c r="D202" s="39"/>
      <c r="E202" s="39"/>
    </row>
    <row r="203" spans="1:5" ht="15" customHeight="1" x14ac:dyDescent="0.25">
      <c r="A203" s="67" t="s">
        <v>49</v>
      </c>
      <c r="B203" s="66"/>
      <c r="C203" s="66"/>
      <c r="D203" s="66"/>
      <c r="E203" s="68" t="s">
        <v>50</v>
      </c>
    </row>
    <row r="204" spans="1:5" ht="15" customHeight="1" x14ac:dyDescent="0.25">
      <c r="A204" s="42"/>
      <c r="B204" s="107"/>
      <c r="C204" s="39"/>
      <c r="E204" s="108"/>
    </row>
    <row r="205" spans="1:5" ht="15" customHeight="1" x14ac:dyDescent="0.25">
      <c r="B205" s="45" t="s">
        <v>51</v>
      </c>
      <c r="C205" s="45" t="s">
        <v>36</v>
      </c>
      <c r="D205" s="109" t="s">
        <v>52</v>
      </c>
      <c r="E205" s="47" t="s">
        <v>38</v>
      </c>
    </row>
    <row r="206" spans="1:5" ht="15" customHeight="1" x14ac:dyDescent="0.25">
      <c r="B206" s="74">
        <v>34053</v>
      </c>
      <c r="C206" s="103"/>
      <c r="D206" s="86" t="s">
        <v>54</v>
      </c>
      <c r="E206" s="106">
        <v>246000</v>
      </c>
    </row>
    <row r="207" spans="1:5" ht="15" customHeight="1" x14ac:dyDescent="0.25">
      <c r="B207" s="110"/>
      <c r="C207" s="55" t="s">
        <v>40</v>
      </c>
      <c r="D207" s="111"/>
      <c r="E207" s="112">
        <f>SUM(E206:E206)</f>
        <v>246000</v>
      </c>
    </row>
    <row r="208" spans="1:5" ht="15" customHeight="1" x14ac:dyDescent="0.25"/>
    <row r="209" spans="1:5" ht="15" customHeight="1" x14ac:dyDescent="0.25"/>
    <row r="210" spans="1:5" ht="15" customHeight="1" x14ac:dyDescent="0.25"/>
    <row r="211" spans="1:5" ht="15" customHeight="1" x14ac:dyDescent="0.25"/>
    <row r="212" spans="1:5" ht="15" customHeight="1" x14ac:dyDescent="0.25"/>
    <row r="213" spans="1:5" ht="15" customHeight="1" x14ac:dyDescent="0.25"/>
    <row r="214" spans="1:5" ht="15" customHeight="1" x14ac:dyDescent="0.3">
      <c r="A214" s="36" t="s">
        <v>75</v>
      </c>
    </row>
    <row r="215" spans="1:5" ht="15" customHeight="1" x14ac:dyDescent="0.25">
      <c r="A215" s="189" t="s">
        <v>46</v>
      </c>
      <c r="B215" s="189"/>
      <c r="C215" s="189"/>
      <c r="D215" s="189"/>
      <c r="E215" s="189"/>
    </row>
    <row r="216" spans="1:5" ht="15" customHeight="1" x14ac:dyDescent="0.25">
      <c r="A216" s="189" t="s">
        <v>73</v>
      </c>
      <c r="B216" s="189"/>
      <c r="C216" s="189"/>
      <c r="D216" s="189"/>
      <c r="E216" s="189"/>
    </row>
    <row r="217" spans="1:5" ht="15" customHeight="1" x14ac:dyDescent="0.25">
      <c r="A217" s="190" t="s">
        <v>76</v>
      </c>
      <c r="B217" s="190"/>
      <c r="C217" s="190"/>
      <c r="D217" s="190"/>
      <c r="E217" s="190"/>
    </row>
    <row r="218" spans="1:5" ht="15" customHeight="1" x14ac:dyDescent="0.25">
      <c r="A218" s="190"/>
      <c r="B218" s="190"/>
      <c r="C218" s="190"/>
      <c r="D218" s="190"/>
      <c r="E218" s="190"/>
    </row>
    <row r="219" spans="1:5" ht="15" customHeight="1" x14ac:dyDescent="0.25">
      <c r="A219" s="190"/>
      <c r="B219" s="190"/>
      <c r="C219" s="190"/>
      <c r="D219" s="190"/>
      <c r="E219" s="190"/>
    </row>
    <row r="220" spans="1:5" ht="15" customHeight="1" x14ac:dyDescent="0.25">
      <c r="A220" s="190"/>
      <c r="B220" s="190"/>
      <c r="C220" s="190"/>
      <c r="D220" s="190"/>
      <c r="E220" s="190"/>
    </row>
    <row r="221" spans="1:5" ht="15" customHeight="1" x14ac:dyDescent="0.25">
      <c r="A221" s="190"/>
      <c r="B221" s="190"/>
      <c r="C221" s="190"/>
      <c r="D221" s="190"/>
      <c r="E221" s="190"/>
    </row>
    <row r="222" spans="1:5" ht="15" customHeight="1" x14ac:dyDescent="0.25">
      <c r="A222" s="190"/>
      <c r="B222" s="190"/>
      <c r="C222" s="190"/>
      <c r="D222" s="190"/>
      <c r="E222" s="190"/>
    </row>
    <row r="223" spans="1:5" ht="15" customHeight="1" x14ac:dyDescent="0.25">
      <c r="A223" s="104"/>
      <c r="B223" s="104"/>
      <c r="C223" s="104"/>
      <c r="D223" s="104"/>
      <c r="E223" s="104"/>
    </row>
    <row r="224" spans="1:5" ht="15" customHeight="1" x14ac:dyDescent="0.25">
      <c r="A224" s="38" t="s">
        <v>1</v>
      </c>
      <c r="B224" s="39"/>
      <c r="C224" s="39"/>
      <c r="D224" s="39"/>
      <c r="E224" s="39"/>
    </row>
    <row r="225" spans="1:5" ht="15" customHeight="1" x14ac:dyDescent="0.25">
      <c r="A225" s="67" t="s">
        <v>49</v>
      </c>
      <c r="B225" s="66"/>
      <c r="C225" s="66"/>
      <c r="D225" s="66"/>
      <c r="E225" s="68" t="s">
        <v>50</v>
      </c>
    </row>
    <row r="226" spans="1:5" ht="15" customHeight="1" x14ac:dyDescent="0.25">
      <c r="B226" s="38"/>
      <c r="C226" s="39"/>
      <c r="D226" s="39"/>
      <c r="E226" s="43"/>
    </row>
    <row r="227" spans="1:5" ht="15" customHeight="1" x14ac:dyDescent="0.25">
      <c r="B227" s="72" t="s">
        <v>51</v>
      </c>
      <c r="C227" s="45" t="s">
        <v>36</v>
      </c>
      <c r="D227" s="100" t="s">
        <v>52</v>
      </c>
      <c r="E227" s="47" t="s">
        <v>38</v>
      </c>
    </row>
    <row r="228" spans="1:5" ht="15" customHeight="1" x14ac:dyDescent="0.25">
      <c r="B228" s="74">
        <v>34070</v>
      </c>
      <c r="C228" s="105"/>
      <c r="D228" s="76" t="s">
        <v>53</v>
      </c>
      <c r="E228" s="106">
        <v>10000</v>
      </c>
    </row>
    <row r="229" spans="1:5" ht="15" customHeight="1" x14ac:dyDescent="0.25">
      <c r="B229" s="78"/>
      <c r="C229" s="55" t="s">
        <v>40</v>
      </c>
      <c r="D229" s="56"/>
      <c r="E229" s="57">
        <f>SUM(E228:E228)</f>
        <v>10000</v>
      </c>
    </row>
    <row r="230" spans="1:5" ht="15" customHeight="1" x14ac:dyDescent="0.25">
      <c r="A230" s="42"/>
      <c r="B230" s="42"/>
      <c r="C230" s="42"/>
      <c r="D230" s="42"/>
    </row>
    <row r="231" spans="1:5" ht="15" customHeight="1" x14ac:dyDescent="0.25">
      <c r="A231" s="38" t="s">
        <v>17</v>
      </c>
      <c r="B231" s="39"/>
      <c r="C231" s="39"/>
      <c r="D231" s="39"/>
      <c r="E231" s="39"/>
    </row>
    <row r="232" spans="1:5" ht="15" customHeight="1" x14ac:dyDescent="0.25">
      <c r="A232" s="67" t="s">
        <v>49</v>
      </c>
      <c r="B232" s="66"/>
      <c r="C232" s="66"/>
      <c r="D232" s="66"/>
      <c r="E232" s="68" t="s">
        <v>50</v>
      </c>
    </row>
    <row r="233" spans="1:5" ht="15" customHeight="1" x14ac:dyDescent="0.25">
      <c r="A233" s="42"/>
      <c r="B233" s="107"/>
      <c r="C233" s="39"/>
      <c r="E233" s="108"/>
    </row>
    <row r="234" spans="1:5" ht="15" customHeight="1" x14ac:dyDescent="0.25">
      <c r="B234" s="45" t="s">
        <v>51</v>
      </c>
      <c r="C234" s="45" t="s">
        <v>36</v>
      </c>
      <c r="D234" s="109" t="s">
        <v>52</v>
      </c>
      <c r="E234" s="47" t="s">
        <v>38</v>
      </c>
    </row>
    <row r="235" spans="1:5" ht="15" customHeight="1" x14ac:dyDescent="0.25">
      <c r="B235" s="113">
        <v>34070</v>
      </c>
      <c r="C235" s="103"/>
      <c r="D235" s="86" t="s">
        <v>54</v>
      </c>
      <c r="E235" s="114">
        <v>10000</v>
      </c>
    </row>
    <row r="236" spans="1:5" ht="15" customHeight="1" x14ac:dyDescent="0.25">
      <c r="B236" s="110"/>
      <c r="C236" s="55" t="s">
        <v>40</v>
      </c>
      <c r="D236" s="111"/>
      <c r="E236" s="112">
        <f>SUM(E235:E235)</f>
        <v>10000</v>
      </c>
    </row>
    <row r="237" spans="1:5" ht="15" customHeight="1" x14ac:dyDescent="0.25"/>
    <row r="238" spans="1:5" ht="15" customHeight="1" x14ac:dyDescent="0.25"/>
    <row r="239" spans="1:5" ht="15" customHeight="1" x14ac:dyDescent="0.3">
      <c r="A239" s="36" t="s">
        <v>77</v>
      </c>
    </row>
    <row r="240" spans="1:5" ht="15" customHeight="1" x14ac:dyDescent="0.25">
      <c r="A240" s="189" t="s">
        <v>46</v>
      </c>
      <c r="B240" s="189"/>
      <c r="C240" s="189"/>
      <c r="D240" s="189"/>
      <c r="E240" s="189"/>
    </row>
    <row r="241" spans="1:5" ht="15" customHeight="1" x14ac:dyDescent="0.25">
      <c r="A241" s="189" t="s">
        <v>78</v>
      </c>
      <c r="B241" s="189"/>
      <c r="C241" s="189"/>
      <c r="D241" s="189"/>
      <c r="E241" s="189"/>
    </row>
    <row r="242" spans="1:5" ht="15" customHeight="1" x14ac:dyDescent="0.25">
      <c r="A242" s="190" t="s">
        <v>79</v>
      </c>
      <c r="B242" s="190"/>
      <c r="C242" s="190"/>
      <c r="D242" s="190"/>
      <c r="E242" s="190"/>
    </row>
    <row r="243" spans="1:5" ht="15" customHeight="1" x14ac:dyDescent="0.25">
      <c r="A243" s="190"/>
      <c r="B243" s="190"/>
      <c r="C243" s="190"/>
      <c r="D243" s="190"/>
      <c r="E243" s="190"/>
    </row>
    <row r="244" spans="1:5" ht="15" customHeight="1" x14ac:dyDescent="0.25">
      <c r="A244" s="190"/>
      <c r="B244" s="190"/>
      <c r="C244" s="190"/>
      <c r="D244" s="190"/>
      <c r="E244" s="190"/>
    </row>
    <row r="245" spans="1:5" ht="15" customHeight="1" x14ac:dyDescent="0.25">
      <c r="A245" s="190"/>
      <c r="B245" s="190"/>
      <c r="C245" s="190"/>
      <c r="D245" s="190"/>
      <c r="E245" s="190"/>
    </row>
    <row r="246" spans="1:5" ht="15" customHeight="1" x14ac:dyDescent="0.25">
      <c r="A246" s="190"/>
      <c r="B246" s="190"/>
      <c r="C246" s="190"/>
      <c r="D246" s="190"/>
      <c r="E246" s="190"/>
    </row>
    <row r="247" spans="1:5" ht="15" customHeight="1" x14ac:dyDescent="0.25">
      <c r="A247" s="190"/>
      <c r="B247" s="190"/>
      <c r="C247" s="190"/>
      <c r="D247" s="190"/>
      <c r="E247" s="190"/>
    </row>
    <row r="248" spans="1:5" ht="15" customHeight="1" x14ac:dyDescent="0.25">
      <c r="A248" s="190"/>
      <c r="B248" s="190"/>
      <c r="C248" s="190"/>
      <c r="D248" s="190"/>
      <c r="E248" s="190"/>
    </row>
    <row r="249" spans="1:5" ht="15" customHeight="1" x14ac:dyDescent="0.25">
      <c r="A249" s="99"/>
      <c r="B249" s="115"/>
      <c r="C249" s="99"/>
      <c r="D249" s="99"/>
      <c r="E249" s="99"/>
    </row>
    <row r="250" spans="1:5" ht="15" customHeight="1" x14ac:dyDescent="0.25">
      <c r="A250" s="64" t="s">
        <v>1</v>
      </c>
      <c r="B250" s="65"/>
      <c r="C250" s="66"/>
      <c r="D250" s="66"/>
      <c r="E250" s="66"/>
    </row>
    <row r="251" spans="1:5" ht="15" customHeight="1" x14ac:dyDescent="0.25">
      <c r="A251" s="67" t="s">
        <v>80</v>
      </c>
      <c r="B251" s="66"/>
      <c r="C251" s="66"/>
      <c r="D251" s="66"/>
      <c r="E251" s="68" t="s">
        <v>81</v>
      </c>
    </row>
    <row r="252" spans="1:5" ht="15" customHeight="1" x14ac:dyDescent="0.25">
      <c r="A252" s="42"/>
      <c r="B252" s="116"/>
      <c r="C252" s="39"/>
      <c r="D252" s="39"/>
      <c r="E252" s="43"/>
    </row>
    <row r="253" spans="1:5" ht="15" customHeight="1" x14ac:dyDescent="0.25">
      <c r="B253" s="45" t="s">
        <v>51</v>
      </c>
      <c r="C253" s="45" t="s">
        <v>36</v>
      </c>
      <c r="D253" s="100" t="s">
        <v>52</v>
      </c>
      <c r="E253" s="47" t="s">
        <v>38</v>
      </c>
    </row>
    <row r="254" spans="1:5" ht="15" customHeight="1" x14ac:dyDescent="0.25">
      <c r="B254" s="117">
        <v>38587505</v>
      </c>
      <c r="C254" s="105"/>
      <c r="D254" s="118" t="s">
        <v>82</v>
      </c>
      <c r="E254" s="77">
        <f>12135616.76+16477262.52+12707025.27</f>
        <v>41319904.549999997</v>
      </c>
    </row>
    <row r="255" spans="1:5" ht="15" customHeight="1" x14ac:dyDescent="0.25">
      <c r="B255" s="117">
        <v>38587005</v>
      </c>
      <c r="C255" s="105"/>
      <c r="D255" s="118" t="s">
        <v>83</v>
      </c>
      <c r="E255" s="77">
        <v>4628.25</v>
      </c>
    </row>
    <row r="256" spans="1:5" ht="15" customHeight="1" x14ac:dyDescent="0.25">
      <c r="B256" s="102"/>
      <c r="C256" s="55" t="s">
        <v>40</v>
      </c>
      <c r="D256" s="56"/>
      <c r="E256" s="57">
        <f>SUM(E254:E255)</f>
        <v>41324532.799999997</v>
      </c>
    </row>
    <row r="257" spans="1:5" ht="15" customHeight="1" x14ac:dyDescent="0.25"/>
    <row r="258" spans="1:5" ht="15" customHeight="1" x14ac:dyDescent="0.25">
      <c r="A258" s="38" t="s">
        <v>17</v>
      </c>
      <c r="B258" s="39"/>
      <c r="C258" s="39"/>
      <c r="D258" s="39"/>
      <c r="E258" s="39"/>
    </row>
    <row r="259" spans="1:5" ht="15" customHeight="1" x14ac:dyDescent="0.25">
      <c r="A259" s="40" t="s">
        <v>34</v>
      </c>
      <c r="B259" s="39"/>
      <c r="C259" s="39"/>
      <c r="D259" s="39"/>
      <c r="E259" s="41" t="s">
        <v>35</v>
      </c>
    </row>
    <row r="260" spans="1:5" ht="15" customHeight="1" x14ac:dyDescent="0.25">
      <c r="A260" s="38"/>
      <c r="B260" s="42"/>
      <c r="C260" s="39"/>
      <c r="D260" s="39"/>
      <c r="E260" s="43"/>
    </row>
    <row r="261" spans="1:5" ht="15" customHeight="1" x14ac:dyDescent="0.25">
      <c r="A261" s="44"/>
      <c r="B261" s="44"/>
      <c r="C261" s="45" t="s">
        <v>36</v>
      </c>
      <c r="D261" s="100" t="s">
        <v>37</v>
      </c>
      <c r="E261" s="47" t="s">
        <v>38</v>
      </c>
    </row>
    <row r="262" spans="1:5" ht="15" customHeight="1" x14ac:dyDescent="0.25">
      <c r="A262" s="48"/>
      <c r="B262" s="49"/>
      <c r="C262" s="50">
        <v>6409</v>
      </c>
      <c r="D262" s="51" t="s">
        <v>39</v>
      </c>
      <c r="E262" s="77">
        <v>41324532.799999997</v>
      </c>
    </row>
    <row r="263" spans="1:5" ht="15" customHeight="1" x14ac:dyDescent="0.25">
      <c r="A263" s="53"/>
      <c r="B263" s="54"/>
      <c r="C263" s="55" t="s">
        <v>40</v>
      </c>
      <c r="D263" s="56"/>
      <c r="E263" s="57">
        <f>SUM(E262:E262)</f>
        <v>41324532.799999997</v>
      </c>
    </row>
    <row r="264" spans="1:5" ht="15" customHeight="1" x14ac:dyDescent="0.25"/>
    <row r="265" spans="1:5" ht="15" customHeight="1" x14ac:dyDescent="0.25"/>
    <row r="266" spans="1:5" ht="15" customHeight="1" x14ac:dyDescent="0.3">
      <c r="A266" s="36" t="s">
        <v>84</v>
      </c>
    </row>
    <row r="267" spans="1:5" ht="15" customHeight="1" x14ac:dyDescent="0.25">
      <c r="A267" s="189" t="s">
        <v>46</v>
      </c>
      <c r="B267" s="189"/>
      <c r="C267" s="189"/>
      <c r="D267" s="189"/>
      <c r="E267" s="189"/>
    </row>
    <row r="268" spans="1:5" ht="15" customHeight="1" x14ac:dyDescent="0.25">
      <c r="A268" s="189" t="s">
        <v>85</v>
      </c>
      <c r="B268" s="189"/>
      <c r="C268" s="189"/>
      <c r="D268" s="189"/>
      <c r="E268" s="189"/>
    </row>
    <row r="269" spans="1:5" ht="15" customHeight="1" x14ac:dyDescent="0.25">
      <c r="A269" s="190" t="s">
        <v>86</v>
      </c>
      <c r="B269" s="190"/>
      <c r="C269" s="190"/>
      <c r="D269" s="190"/>
      <c r="E269" s="190"/>
    </row>
    <row r="270" spans="1:5" ht="15" customHeight="1" x14ac:dyDescent="0.25">
      <c r="A270" s="190"/>
      <c r="B270" s="190"/>
      <c r="C270" s="190"/>
      <c r="D270" s="190"/>
      <c r="E270" s="190"/>
    </row>
    <row r="271" spans="1:5" ht="15" customHeight="1" x14ac:dyDescent="0.25">
      <c r="A271" s="190"/>
      <c r="B271" s="190"/>
      <c r="C271" s="190"/>
      <c r="D271" s="190"/>
      <c r="E271" s="190"/>
    </row>
    <row r="272" spans="1:5" ht="15" customHeight="1" x14ac:dyDescent="0.25">
      <c r="A272" s="190"/>
      <c r="B272" s="190"/>
      <c r="C272" s="190"/>
      <c r="D272" s="190"/>
      <c r="E272" s="190"/>
    </row>
    <row r="273" spans="1:5" ht="15" customHeight="1" x14ac:dyDescent="0.25">
      <c r="A273" s="190"/>
      <c r="B273" s="190"/>
      <c r="C273" s="190"/>
      <c r="D273" s="190"/>
      <c r="E273" s="190"/>
    </row>
    <row r="274" spans="1:5" ht="15" customHeight="1" x14ac:dyDescent="0.25">
      <c r="A274" s="190"/>
      <c r="B274" s="190"/>
      <c r="C274" s="190"/>
      <c r="D274" s="190"/>
      <c r="E274" s="190"/>
    </row>
    <row r="275" spans="1:5" ht="15" customHeight="1" x14ac:dyDescent="0.25">
      <c r="A275" s="190"/>
      <c r="B275" s="190"/>
      <c r="C275" s="190"/>
      <c r="D275" s="190"/>
      <c r="E275" s="190"/>
    </row>
    <row r="276" spans="1:5" ht="15" customHeight="1" x14ac:dyDescent="0.25">
      <c r="A276" s="190"/>
      <c r="B276" s="190"/>
      <c r="C276" s="190"/>
      <c r="D276" s="190"/>
      <c r="E276" s="190"/>
    </row>
    <row r="277" spans="1:5" ht="15" customHeight="1" x14ac:dyDescent="0.3">
      <c r="A277" s="82"/>
    </row>
    <row r="278" spans="1:5" ht="15" customHeight="1" x14ac:dyDescent="0.25">
      <c r="A278" s="38" t="s">
        <v>1</v>
      </c>
      <c r="B278" s="39"/>
      <c r="C278" s="39"/>
      <c r="D278" s="39"/>
      <c r="E278" s="39"/>
    </row>
    <row r="279" spans="1:5" ht="15" customHeight="1" x14ac:dyDescent="0.25">
      <c r="A279" s="67" t="s">
        <v>87</v>
      </c>
      <c r="B279" s="39"/>
      <c r="C279" s="39"/>
      <c r="D279" s="39"/>
      <c r="E279" s="41" t="s">
        <v>88</v>
      </c>
    </row>
    <row r="280" spans="1:5" ht="15" customHeight="1" x14ac:dyDescent="0.25">
      <c r="B280" s="38"/>
      <c r="C280" s="39"/>
      <c r="D280" s="39"/>
      <c r="E280" s="43"/>
    </row>
    <row r="281" spans="1:5" ht="15" customHeight="1" x14ac:dyDescent="0.25">
      <c r="B281" s="45" t="s">
        <v>51</v>
      </c>
      <c r="C281" s="45" t="s">
        <v>36</v>
      </c>
      <c r="D281" s="100" t="s">
        <v>52</v>
      </c>
      <c r="E281" s="47" t="s">
        <v>38</v>
      </c>
    </row>
    <row r="282" spans="1:5" ht="15" customHeight="1" x14ac:dyDescent="0.25">
      <c r="B282" s="119">
        <v>36517871</v>
      </c>
      <c r="C282" s="58"/>
      <c r="D282" s="118" t="s">
        <v>89</v>
      </c>
      <c r="E282" s="106">
        <v>24965405.870000001</v>
      </c>
    </row>
    <row r="283" spans="1:5" ht="15" customHeight="1" x14ac:dyDescent="0.25">
      <c r="B283" s="119">
        <v>36517003</v>
      </c>
      <c r="C283" s="58"/>
      <c r="D283" s="76" t="s">
        <v>53</v>
      </c>
      <c r="E283" s="106">
        <v>1462634.9</v>
      </c>
    </row>
    <row r="284" spans="1:5" ht="15" customHeight="1" x14ac:dyDescent="0.25">
      <c r="B284" s="110"/>
      <c r="C284" s="55" t="s">
        <v>40</v>
      </c>
      <c r="D284" s="56"/>
      <c r="E284" s="57">
        <f>SUM(E282:E283)</f>
        <v>26428040.77</v>
      </c>
    </row>
    <row r="285" spans="1:5" ht="15" customHeight="1" x14ac:dyDescent="0.25"/>
    <row r="286" spans="1:5" ht="15" customHeight="1" x14ac:dyDescent="0.25">
      <c r="A286" s="38" t="s">
        <v>17</v>
      </c>
      <c r="B286" s="39"/>
      <c r="C286" s="39"/>
      <c r="D286" s="39"/>
      <c r="E286" s="39"/>
    </row>
    <row r="287" spans="1:5" ht="15" customHeight="1" x14ac:dyDescent="0.25">
      <c r="A287" s="40" t="s">
        <v>34</v>
      </c>
      <c r="B287" s="39"/>
      <c r="C287" s="39"/>
      <c r="D287" s="39"/>
      <c r="E287" s="41" t="s">
        <v>35</v>
      </c>
    </row>
    <row r="288" spans="1:5" ht="15" customHeight="1" x14ac:dyDescent="0.25">
      <c r="A288" s="38"/>
      <c r="B288" s="42"/>
      <c r="C288" s="39"/>
      <c r="D288" s="39"/>
      <c r="E288" s="43"/>
    </row>
    <row r="289" spans="1:7" ht="15" customHeight="1" x14ac:dyDescent="0.25">
      <c r="A289" s="44"/>
      <c r="B289" s="44"/>
      <c r="C289" s="45" t="s">
        <v>36</v>
      </c>
      <c r="D289" s="100" t="s">
        <v>37</v>
      </c>
      <c r="E289" s="47" t="s">
        <v>38</v>
      </c>
    </row>
    <row r="290" spans="1:7" ht="15" customHeight="1" x14ac:dyDescent="0.25">
      <c r="A290" s="48"/>
      <c r="B290" s="49"/>
      <c r="C290" s="50">
        <v>6409</v>
      </c>
      <c r="D290" s="51" t="s">
        <v>39</v>
      </c>
      <c r="E290" s="77">
        <v>26428040.77</v>
      </c>
      <c r="G290">
        <v>3</v>
      </c>
    </row>
    <row r="291" spans="1:7" ht="15" customHeight="1" x14ac:dyDescent="0.25">
      <c r="A291" s="53"/>
      <c r="B291" s="54"/>
      <c r="C291" s="55" t="s">
        <v>40</v>
      </c>
      <c r="D291" s="56"/>
      <c r="E291" s="57">
        <f>SUM(E290:E290)</f>
        <v>26428040.77</v>
      </c>
    </row>
    <row r="292" spans="1:7" ht="15" customHeight="1" x14ac:dyDescent="0.25"/>
    <row r="293" spans="1:7" ht="15" customHeight="1" x14ac:dyDescent="0.25"/>
    <row r="294" spans="1:7" ht="15" customHeight="1" x14ac:dyDescent="0.3">
      <c r="A294" s="36" t="s">
        <v>90</v>
      </c>
    </row>
    <row r="295" spans="1:7" ht="15" customHeight="1" x14ac:dyDescent="0.25">
      <c r="A295" s="187" t="s">
        <v>91</v>
      </c>
      <c r="B295" s="187"/>
      <c r="C295" s="187"/>
      <c r="D295" s="187"/>
      <c r="E295" s="187"/>
    </row>
    <row r="296" spans="1:7" ht="15" customHeight="1" x14ac:dyDescent="0.25">
      <c r="A296" s="189" t="s">
        <v>92</v>
      </c>
      <c r="B296" s="189"/>
      <c r="C296" s="189"/>
      <c r="D296" s="189"/>
      <c r="E296" s="189"/>
    </row>
    <row r="297" spans="1:7" ht="15" customHeight="1" x14ac:dyDescent="0.25">
      <c r="A297" s="190" t="s">
        <v>93</v>
      </c>
      <c r="B297" s="190"/>
      <c r="C297" s="190"/>
      <c r="D297" s="190"/>
      <c r="E297" s="190"/>
    </row>
    <row r="298" spans="1:7" ht="15" customHeight="1" x14ac:dyDescent="0.25">
      <c r="A298" s="190"/>
      <c r="B298" s="190"/>
      <c r="C298" s="190"/>
      <c r="D298" s="190"/>
      <c r="E298" s="190"/>
    </row>
    <row r="299" spans="1:7" ht="15" customHeight="1" x14ac:dyDescent="0.25">
      <c r="A299" s="190"/>
      <c r="B299" s="190"/>
      <c r="C299" s="190"/>
      <c r="D299" s="190"/>
      <c r="E299" s="190"/>
    </row>
    <row r="300" spans="1:7" ht="15" customHeight="1" x14ac:dyDescent="0.25">
      <c r="A300" s="190"/>
      <c r="B300" s="190"/>
      <c r="C300" s="190"/>
      <c r="D300" s="190"/>
      <c r="E300" s="190"/>
    </row>
    <row r="301" spans="1:7" ht="15" customHeight="1" x14ac:dyDescent="0.25">
      <c r="A301" s="190"/>
      <c r="B301" s="190"/>
      <c r="C301" s="190"/>
      <c r="D301" s="190"/>
      <c r="E301" s="190"/>
    </row>
    <row r="302" spans="1:7" ht="15" customHeight="1" x14ac:dyDescent="0.25">
      <c r="A302" s="190"/>
      <c r="B302" s="190"/>
      <c r="C302" s="190"/>
      <c r="D302" s="190"/>
      <c r="E302" s="190"/>
    </row>
    <row r="303" spans="1:7" ht="15" customHeight="1" x14ac:dyDescent="0.25">
      <c r="A303" s="190"/>
      <c r="B303" s="190"/>
      <c r="C303" s="190"/>
      <c r="D303" s="190"/>
      <c r="E303" s="190"/>
    </row>
    <row r="304" spans="1:7" ht="15" customHeight="1" x14ac:dyDescent="0.25"/>
    <row r="305" spans="1:7" ht="15" customHeight="1" x14ac:dyDescent="0.25">
      <c r="A305" s="64" t="s">
        <v>1</v>
      </c>
      <c r="B305" s="39"/>
      <c r="C305" s="39"/>
      <c r="D305" s="39"/>
      <c r="E305" s="39"/>
    </row>
    <row r="306" spans="1:7" ht="15" customHeight="1" x14ac:dyDescent="0.25">
      <c r="A306" s="120" t="s">
        <v>87</v>
      </c>
      <c r="B306" s="39"/>
      <c r="C306" s="39"/>
      <c r="D306" s="39"/>
      <c r="E306" s="41" t="s">
        <v>94</v>
      </c>
    </row>
    <row r="307" spans="1:7" ht="15" customHeight="1" x14ac:dyDescent="0.25">
      <c r="A307" s="38"/>
      <c r="B307" s="42"/>
      <c r="C307" s="39"/>
      <c r="D307" s="39"/>
      <c r="E307" s="43"/>
    </row>
    <row r="308" spans="1:7" ht="15" customHeight="1" x14ac:dyDescent="0.25">
      <c r="B308" s="58" t="s">
        <v>51</v>
      </c>
      <c r="C308" s="45" t="s">
        <v>36</v>
      </c>
      <c r="D308" s="100" t="s">
        <v>52</v>
      </c>
      <c r="E308" s="45" t="s">
        <v>38</v>
      </c>
    </row>
    <row r="309" spans="1:7" ht="15" customHeight="1" x14ac:dyDescent="0.25">
      <c r="B309" s="121">
        <v>33514013</v>
      </c>
      <c r="C309" s="58"/>
      <c r="D309" s="122" t="s">
        <v>53</v>
      </c>
      <c r="E309" s="123">
        <v>248359.95</v>
      </c>
    </row>
    <row r="310" spans="1:7" ht="15" customHeight="1" x14ac:dyDescent="0.25">
      <c r="B310" s="124"/>
      <c r="C310" s="55" t="s">
        <v>40</v>
      </c>
      <c r="D310" s="56"/>
      <c r="E310" s="57">
        <f>SUM(E309:E309)</f>
        <v>248359.95</v>
      </c>
    </row>
    <row r="311" spans="1:7" ht="15" customHeight="1" x14ac:dyDescent="0.25"/>
    <row r="312" spans="1:7" ht="15" customHeight="1" x14ac:dyDescent="0.25">
      <c r="A312" s="38" t="s">
        <v>17</v>
      </c>
      <c r="B312" s="39"/>
      <c r="C312" s="39"/>
      <c r="D312" s="39"/>
      <c r="E312" s="39"/>
    </row>
    <row r="313" spans="1:7" ht="15" customHeight="1" x14ac:dyDescent="0.25">
      <c r="A313" s="40" t="s">
        <v>34</v>
      </c>
      <c r="B313" s="39"/>
      <c r="C313" s="39"/>
      <c r="D313" s="39"/>
      <c r="E313" s="41" t="s">
        <v>35</v>
      </c>
    </row>
    <row r="314" spans="1:7" ht="15" customHeight="1" x14ac:dyDescent="0.25">
      <c r="A314" s="38"/>
      <c r="B314" s="42"/>
      <c r="C314" s="39"/>
      <c r="D314" s="39"/>
      <c r="E314" s="43"/>
    </row>
    <row r="315" spans="1:7" ht="15" customHeight="1" x14ac:dyDescent="0.25">
      <c r="A315" s="44"/>
      <c r="B315" s="44"/>
      <c r="C315" s="45" t="s">
        <v>36</v>
      </c>
      <c r="D315" s="100" t="s">
        <v>37</v>
      </c>
      <c r="E315" s="47" t="s">
        <v>38</v>
      </c>
    </row>
    <row r="316" spans="1:7" ht="15" customHeight="1" x14ac:dyDescent="0.25">
      <c r="A316" s="48"/>
      <c r="B316" s="49"/>
      <c r="C316" s="50">
        <v>6409</v>
      </c>
      <c r="D316" s="51" t="s">
        <v>39</v>
      </c>
      <c r="E316" s="77">
        <v>248359.95</v>
      </c>
      <c r="G316">
        <v>3</v>
      </c>
    </row>
    <row r="317" spans="1:7" ht="15" customHeight="1" x14ac:dyDescent="0.25">
      <c r="A317" s="53"/>
      <c r="B317" s="54"/>
      <c r="C317" s="55" t="s">
        <v>40</v>
      </c>
      <c r="D317" s="56"/>
      <c r="E317" s="57">
        <f>SUM(E316:E316)</f>
        <v>248359.95</v>
      </c>
    </row>
    <row r="318" spans="1:7" ht="15" customHeight="1" x14ac:dyDescent="0.25"/>
    <row r="319" spans="1:7" ht="15" customHeight="1" x14ac:dyDescent="0.25"/>
    <row r="320" spans="1:7" ht="15" customHeight="1" x14ac:dyDescent="0.3">
      <c r="A320" s="36" t="s">
        <v>95</v>
      </c>
    </row>
    <row r="321" spans="1:5" ht="15" customHeight="1" x14ac:dyDescent="0.25">
      <c r="A321" s="192" t="s">
        <v>46</v>
      </c>
      <c r="B321" s="192"/>
      <c r="C321" s="192"/>
      <c r="D321" s="192"/>
      <c r="E321" s="192"/>
    </row>
    <row r="322" spans="1:5" ht="15" customHeight="1" x14ac:dyDescent="0.25">
      <c r="A322" s="189" t="s">
        <v>96</v>
      </c>
      <c r="B322" s="189"/>
      <c r="C322" s="189"/>
      <c r="D322" s="189"/>
      <c r="E322" s="189"/>
    </row>
    <row r="323" spans="1:5" ht="15" customHeight="1" x14ac:dyDescent="0.25">
      <c r="A323" s="188" t="s">
        <v>97</v>
      </c>
      <c r="B323" s="188"/>
      <c r="C323" s="188"/>
      <c r="D323" s="188"/>
      <c r="E323" s="188"/>
    </row>
    <row r="324" spans="1:5" ht="15" customHeight="1" x14ac:dyDescent="0.25">
      <c r="A324" s="188"/>
      <c r="B324" s="188"/>
      <c r="C324" s="188"/>
      <c r="D324" s="188"/>
      <c r="E324" s="188"/>
    </row>
    <row r="325" spans="1:5" ht="15" customHeight="1" x14ac:dyDescent="0.25">
      <c r="A325" s="188"/>
      <c r="B325" s="188"/>
      <c r="C325" s="188"/>
      <c r="D325" s="188"/>
      <c r="E325" s="188"/>
    </row>
    <row r="326" spans="1:5" ht="15" customHeight="1" x14ac:dyDescent="0.25">
      <c r="A326" s="188"/>
      <c r="B326" s="188"/>
      <c r="C326" s="188"/>
      <c r="D326" s="188"/>
      <c r="E326" s="188"/>
    </row>
    <row r="327" spans="1:5" ht="15" customHeight="1" x14ac:dyDescent="0.25">
      <c r="A327" s="188"/>
      <c r="B327" s="188"/>
      <c r="C327" s="188"/>
      <c r="D327" s="188"/>
      <c r="E327" s="188"/>
    </row>
    <row r="328" spans="1:5" ht="15" customHeight="1" x14ac:dyDescent="0.25">
      <c r="A328" s="188"/>
      <c r="B328" s="188"/>
      <c r="C328" s="188"/>
      <c r="D328" s="188"/>
      <c r="E328" s="188"/>
    </row>
    <row r="329" spans="1:5" ht="15" customHeight="1" x14ac:dyDescent="0.25"/>
    <row r="330" spans="1:5" ht="15" customHeight="1" x14ac:dyDescent="0.25">
      <c r="A330" s="64" t="s">
        <v>1</v>
      </c>
      <c r="B330" s="39"/>
      <c r="C330" s="39"/>
      <c r="D330" s="39"/>
      <c r="E330" s="39"/>
    </row>
    <row r="331" spans="1:5" ht="15" customHeight="1" x14ac:dyDescent="0.25">
      <c r="A331" s="120" t="s">
        <v>87</v>
      </c>
      <c r="B331" s="39"/>
      <c r="C331" s="39"/>
      <c r="D331" s="39"/>
      <c r="E331" s="41" t="s">
        <v>98</v>
      </c>
    </row>
    <row r="332" spans="1:5" ht="15" customHeight="1" x14ac:dyDescent="0.25">
      <c r="A332" s="38"/>
      <c r="B332" s="42"/>
      <c r="C332" s="39"/>
      <c r="D332" s="39"/>
      <c r="E332" s="43"/>
    </row>
    <row r="333" spans="1:5" ht="15" customHeight="1" x14ac:dyDescent="0.25">
      <c r="B333" s="45" t="s">
        <v>51</v>
      </c>
      <c r="C333" s="45" t="s">
        <v>36</v>
      </c>
      <c r="D333" s="100" t="s">
        <v>52</v>
      </c>
      <c r="E333" s="72" t="s">
        <v>38</v>
      </c>
    </row>
    <row r="334" spans="1:5" ht="15" customHeight="1" x14ac:dyDescent="0.25">
      <c r="B334" s="121">
        <v>106515011</v>
      </c>
      <c r="C334" s="58"/>
      <c r="D334" s="125" t="s">
        <v>99</v>
      </c>
      <c r="E334" s="59">
        <v>5786407</v>
      </c>
    </row>
    <row r="335" spans="1:5" ht="15" customHeight="1" x14ac:dyDescent="0.25">
      <c r="B335" s="121">
        <v>106515974</v>
      </c>
      <c r="C335" s="58"/>
      <c r="D335" s="118" t="s">
        <v>89</v>
      </c>
      <c r="E335" s="59">
        <v>166213593</v>
      </c>
    </row>
    <row r="336" spans="1:5" ht="15" customHeight="1" x14ac:dyDescent="0.25">
      <c r="B336" s="124"/>
      <c r="C336" s="55" t="s">
        <v>40</v>
      </c>
      <c r="D336" s="56"/>
      <c r="E336" s="57">
        <f>SUM(E334:E335)</f>
        <v>172000000</v>
      </c>
    </row>
    <row r="337" spans="1:5" ht="15" customHeight="1" x14ac:dyDescent="0.25"/>
    <row r="338" spans="1:5" ht="15" customHeight="1" x14ac:dyDescent="0.25">
      <c r="A338" s="38" t="s">
        <v>17</v>
      </c>
      <c r="B338" s="39"/>
      <c r="C338" s="39"/>
      <c r="D338" s="39"/>
      <c r="E338" s="39"/>
    </row>
    <row r="339" spans="1:5" ht="15" customHeight="1" x14ac:dyDescent="0.25">
      <c r="A339" s="120" t="s">
        <v>87</v>
      </c>
      <c r="B339" s="39"/>
      <c r="C339" s="39"/>
      <c r="D339" s="39"/>
      <c r="E339" s="41" t="s">
        <v>98</v>
      </c>
    </row>
    <row r="340" spans="1:5" ht="15" customHeight="1" x14ac:dyDescent="0.25">
      <c r="A340" s="38"/>
      <c r="B340" s="42"/>
      <c r="C340" s="39"/>
      <c r="D340" s="39"/>
      <c r="E340" s="43"/>
    </row>
    <row r="341" spans="1:5" ht="15" customHeight="1" x14ac:dyDescent="0.25">
      <c r="A341" s="126"/>
      <c r="B341" s="44"/>
      <c r="C341" s="45" t="s">
        <v>36</v>
      </c>
      <c r="D341" s="100" t="s">
        <v>37</v>
      </c>
      <c r="E341" s="72" t="s">
        <v>38</v>
      </c>
    </row>
    <row r="342" spans="1:5" ht="15" customHeight="1" x14ac:dyDescent="0.25">
      <c r="A342" s="127"/>
      <c r="B342" s="49"/>
      <c r="C342" s="58">
        <v>3713</v>
      </c>
      <c r="D342" s="51" t="s">
        <v>100</v>
      </c>
      <c r="E342" s="59">
        <v>4986407</v>
      </c>
    </row>
    <row r="343" spans="1:5" ht="15" customHeight="1" x14ac:dyDescent="0.25">
      <c r="A343" s="127"/>
      <c r="B343" s="49"/>
      <c r="C343" s="58">
        <v>3713</v>
      </c>
      <c r="D343" s="51" t="s">
        <v>43</v>
      </c>
      <c r="E343" s="59">
        <v>800000</v>
      </c>
    </row>
    <row r="344" spans="1:5" ht="15" customHeight="1" x14ac:dyDescent="0.25">
      <c r="A344" s="127"/>
      <c r="B344" s="49"/>
      <c r="C344" s="58">
        <v>3713</v>
      </c>
      <c r="D344" s="51" t="s">
        <v>101</v>
      </c>
      <c r="E344" s="59">
        <v>166213593</v>
      </c>
    </row>
    <row r="345" spans="1:5" ht="15" customHeight="1" x14ac:dyDescent="0.25">
      <c r="A345" s="60"/>
      <c r="B345" s="128"/>
      <c r="C345" s="55" t="s">
        <v>40</v>
      </c>
      <c r="D345" s="56"/>
      <c r="E345" s="57">
        <f>SUM(E342:E344)</f>
        <v>172000000</v>
      </c>
    </row>
    <row r="346" spans="1:5" ht="15" customHeight="1" x14ac:dyDescent="0.25"/>
    <row r="347" spans="1:5" ht="15" customHeight="1" x14ac:dyDescent="0.25"/>
    <row r="348" spans="1:5" ht="15" customHeight="1" x14ac:dyDescent="0.3">
      <c r="A348" s="36" t="s">
        <v>102</v>
      </c>
    </row>
    <row r="349" spans="1:5" ht="15" customHeight="1" x14ac:dyDescent="0.25">
      <c r="A349" s="189" t="s">
        <v>46</v>
      </c>
      <c r="B349" s="189"/>
      <c r="C349" s="189"/>
      <c r="D349" s="189"/>
      <c r="E349" s="189"/>
    </row>
    <row r="350" spans="1:5" ht="15" customHeight="1" x14ac:dyDescent="0.25">
      <c r="A350" s="188" t="s">
        <v>103</v>
      </c>
      <c r="B350" s="188"/>
      <c r="C350" s="188"/>
      <c r="D350" s="188"/>
      <c r="E350" s="188"/>
    </row>
    <row r="351" spans="1:5" ht="15" customHeight="1" x14ac:dyDescent="0.25">
      <c r="A351" s="188"/>
      <c r="B351" s="188"/>
      <c r="C351" s="188"/>
      <c r="D351" s="188"/>
      <c r="E351" s="188"/>
    </row>
    <row r="352" spans="1:5" ht="15" customHeight="1" x14ac:dyDescent="0.25">
      <c r="A352" s="188"/>
      <c r="B352" s="188"/>
      <c r="C352" s="188"/>
      <c r="D352" s="188"/>
      <c r="E352" s="188"/>
    </row>
    <row r="353" spans="1:5" ht="15" customHeight="1" x14ac:dyDescent="0.25">
      <c r="A353" s="188"/>
      <c r="B353" s="188"/>
      <c r="C353" s="188"/>
      <c r="D353" s="188"/>
      <c r="E353" s="188"/>
    </row>
    <row r="354" spans="1:5" ht="15" customHeight="1" x14ac:dyDescent="0.25">
      <c r="A354" s="188"/>
      <c r="B354" s="188"/>
      <c r="C354" s="188"/>
      <c r="D354" s="188"/>
      <c r="E354" s="188"/>
    </row>
    <row r="355" spans="1:5" ht="15" customHeight="1" x14ac:dyDescent="0.25">
      <c r="A355" s="188"/>
      <c r="B355" s="188"/>
      <c r="C355" s="188"/>
      <c r="D355" s="188"/>
      <c r="E355" s="188"/>
    </row>
    <row r="356" spans="1:5" ht="15" customHeight="1" x14ac:dyDescent="0.25">
      <c r="A356" s="188"/>
      <c r="B356" s="188"/>
      <c r="C356" s="188"/>
      <c r="D356" s="188"/>
      <c r="E356" s="188"/>
    </row>
    <row r="357" spans="1:5" ht="15" customHeight="1" x14ac:dyDescent="0.25"/>
    <row r="358" spans="1:5" ht="15" customHeight="1" x14ac:dyDescent="0.25">
      <c r="A358" s="64" t="s">
        <v>1</v>
      </c>
      <c r="B358" s="39"/>
      <c r="C358" s="39"/>
      <c r="D358" s="39"/>
      <c r="E358" s="39"/>
    </row>
    <row r="359" spans="1:5" ht="15" customHeight="1" x14ac:dyDescent="0.25">
      <c r="A359" s="120" t="s">
        <v>87</v>
      </c>
      <c r="B359" s="39"/>
      <c r="C359" s="39"/>
      <c r="D359" s="39"/>
      <c r="E359" s="41" t="s">
        <v>104</v>
      </c>
    </row>
    <row r="360" spans="1:5" ht="15" customHeight="1" x14ac:dyDescent="0.25">
      <c r="A360" s="38"/>
      <c r="B360" s="129"/>
      <c r="C360" s="39"/>
      <c r="D360" s="39"/>
      <c r="E360" s="43"/>
    </row>
    <row r="361" spans="1:5" ht="15" customHeight="1" x14ac:dyDescent="0.25">
      <c r="B361" s="44"/>
      <c r="C361" s="45" t="s">
        <v>36</v>
      </c>
      <c r="D361" s="100" t="s">
        <v>52</v>
      </c>
      <c r="E361" s="47" t="s">
        <v>38</v>
      </c>
    </row>
    <row r="362" spans="1:5" ht="15" customHeight="1" x14ac:dyDescent="0.25">
      <c r="B362" s="127"/>
      <c r="C362" s="58">
        <v>3299</v>
      </c>
      <c r="D362" s="118" t="s">
        <v>105</v>
      </c>
      <c r="E362" s="130">
        <v>42860.54</v>
      </c>
    </row>
    <row r="363" spans="1:5" ht="15" customHeight="1" x14ac:dyDescent="0.25">
      <c r="B363" s="131"/>
      <c r="C363" s="55" t="s">
        <v>40</v>
      </c>
      <c r="D363" s="56"/>
      <c r="E363" s="57">
        <f>SUM(E362:E362)</f>
        <v>42860.54</v>
      </c>
    </row>
    <row r="364" spans="1:5" ht="15" customHeight="1" x14ac:dyDescent="0.25"/>
    <row r="365" spans="1:5" ht="15" customHeight="1" x14ac:dyDescent="0.25">
      <c r="A365" s="38" t="s">
        <v>17</v>
      </c>
      <c r="B365" s="39"/>
      <c r="C365" s="39"/>
      <c r="D365" s="39"/>
      <c r="E365" s="42"/>
    </row>
    <row r="366" spans="1:5" ht="15" customHeight="1" x14ac:dyDescent="0.25">
      <c r="A366" s="120" t="s">
        <v>87</v>
      </c>
      <c r="B366" s="39"/>
      <c r="C366" s="39"/>
      <c r="D366" s="39"/>
      <c r="E366" s="41" t="s">
        <v>104</v>
      </c>
    </row>
    <row r="367" spans="1:5" ht="15" customHeight="1" x14ac:dyDescent="0.25">
      <c r="A367" s="42"/>
      <c r="B367" s="107"/>
      <c r="C367" s="39"/>
      <c r="E367" s="108"/>
    </row>
    <row r="368" spans="1:5" ht="15" customHeight="1" x14ac:dyDescent="0.25">
      <c r="A368" s="44"/>
      <c r="B368" s="44"/>
      <c r="C368" s="45" t="s">
        <v>36</v>
      </c>
      <c r="D368" s="45" t="s">
        <v>37</v>
      </c>
      <c r="E368" s="47" t="s">
        <v>38</v>
      </c>
    </row>
    <row r="369" spans="1:5" ht="15" customHeight="1" x14ac:dyDescent="0.25">
      <c r="A369" s="127"/>
      <c r="B369" s="132"/>
      <c r="C369" s="58">
        <v>6402</v>
      </c>
      <c r="D369" s="98" t="s">
        <v>61</v>
      </c>
      <c r="E369" s="130">
        <v>42860.54</v>
      </c>
    </row>
    <row r="370" spans="1:5" ht="15" customHeight="1" x14ac:dyDescent="0.25">
      <c r="A370" s="128"/>
      <c r="B370" s="131"/>
      <c r="C370" s="55" t="s">
        <v>40</v>
      </c>
      <c r="D370" s="133"/>
      <c r="E370" s="57">
        <f>SUM(E369:E369)</f>
        <v>42860.54</v>
      </c>
    </row>
    <row r="371" spans="1:5" ht="15" customHeight="1" x14ac:dyDescent="0.25"/>
    <row r="372" spans="1:5" ht="15" customHeight="1" x14ac:dyDescent="0.3">
      <c r="A372" s="36" t="s">
        <v>106</v>
      </c>
    </row>
    <row r="373" spans="1:5" ht="15" customHeight="1" x14ac:dyDescent="0.25">
      <c r="A373" s="191" t="s">
        <v>46</v>
      </c>
      <c r="B373" s="191"/>
      <c r="C373" s="191"/>
      <c r="D373" s="191"/>
      <c r="E373" s="191"/>
    </row>
    <row r="374" spans="1:5" ht="15" customHeight="1" x14ac:dyDescent="0.25">
      <c r="A374" s="188" t="s">
        <v>107</v>
      </c>
      <c r="B374" s="188"/>
      <c r="C374" s="188"/>
      <c r="D374" s="188"/>
      <c r="E374" s="188"/>
    </row>
    <row r="375" spans="1:5" ht="15" customHeight="1" x14ac:dyDescent="0.25">
      <c r="A375" s="188"/>
      <c r="B375" s="188"/>
      <c r="C375" s="188"/>
      <c r="D375" s="188"/>
      <c r="E375" s="188"/>
    </row>
    <row r="376" spans="1:5" ht="15" customHeight="1" x14ac:dyDescent="0.25">
      <c r="A376" s="188"/>
      <c r="B376" s="188"/>
      <c r="C376" s="188"/>
      <c r="D376" s="188"/>
      <c r="E376" s="188"/>
    </row>
    <row r="377" spans="1:5" ht="15" customHeight="1" x14ac:dyDescent="0.25">
      <c r="A377" s="188"/>
      <c r="B377" s="188"/>
      <c r="C377" s="188"/>
      <c r="D377" s="188"/>
      <c r="E377" s="188"/>
    </row>
    <row r="378" spans="1:5" ht="15" customHeight="1" x14ac:dyDescent="0.25">
      <c r="A378" s="188"/>
      <c r="B378" s="188"/>
      <c r="C378" s="188"/>
      <c r="D378" s="188"/>
      <c r="E378" s="188"/>
    </row>
    <row r="379" spans="1:5" ht="15" customHeight="1" x14ac:dyDescent="0.25">
      <c r="A379" s="188"/>
      <c r="B379" s="188"/>
      <c r="C379" s="188"/>
      <c r="D379" s="188"/>
      <c r="E379" s="188"/>
    </row>
    <row r="380" spans="1:5" ht="15" customHeight="1" x14ac:dyDescent="0.25">
      <c r="A380" s="188"/>
      <c r="B380" s="188"/>
      <c r="C380" s="188"/>
      <c r="D380" s="188"/>
      <c r="E380" s="188"/>
    </row>
    <row r="381" spans="1:5" ht="15" customHeight="1" x14ac:dyDescent="0.25">
      <c r="B381" s="134"/>
    </row>
    <row r="382" spans="1:5" ht="15" customHeight="1" x14ac:dyDescent="0.25">
      <c r="A382" s="38" t="s">
        <v>1</v>
      </c>
      <c r="B382" s="135"/>
      <c r="C382" s="104"/>
      <c r="D382" s="104"/>
      <c r="E382" s="104"/>
    </row>
    <row r="383" spans="1:5" ht="15" customHeight="1" x14ac:dyDescent="0.25">
      <c r="A383" s="40" t="s">
        <v>108</v>
      </c>
      <c r="B383" s="129"/>
      <c r="C383" s="129"/>
      <c r="D383" s="129"/>
      <c r="E383" s="42" t="s">
        <v>109</v>
      </c>
    </row>
    <row r="384" spans="1:5" ht="15" customHeight="1" x14ac:dyDescent="0.25">
      <c r="A384" s="129"/>
      <c r="B384" s="136"/>
      <c r="C384" s="129"/>
      <c r="D384" s="129"/>
      <c r="E384" s="43"/>
    </row>
    <row r="385" spans="1:5" ht="15" customHeight="1" x14ac:dyDescent="0.25">
      <c r="B385" s="45" t="s">
        <v>51</v>
      </c>
      <c r="C385" s="137" t="s">
        <v>36</v>
      </c>
      <c r="D385" s="100" t="s">
        <v>52</v>
      </c>
      <c r="E385" s="72" t="s">
        <v>38</v>
      </c>
    </row>
    <row r="386" spans="1:5" ht="15" customHeight="1" x14ac:dyDescent="0.25">
      <c r="B386" s="138">
        <v>302</v>
      </c>
      <c r="C386" s="139">
        <v>6172</v>
      </c>
      <c r="D386" s="118" t="s">
        <v>110</v>
      </c>
      <c r="E386" s="130">
        <f>-678000-906000</f>
        <v>-1584000</v>
      </c>
    </row>
    <row r="387" spans="1:5" ht="15" customHeight="1" x14ac:dyDescent="0.25">
      <c r="B387" s="138">
        <v>302</v>
      </c>
      <c r="C387" s="139">
        <v>6172</v>
      </c>
      <c r="D387" s="118" t="s">
        <v>110</v>
      </c>
      <c r="E387" s="130">
        <f>678000+906000</f>
        <v>1584000</v>
      </c>
    </row>
    <row r="388" spans="1:5" ht="15" customHeight="1" x14ac:dyDescent="0.25">
      <c r="B388" s="140"/>
      <c r="C388" s="79" t="s">
        <v>40</v>
      </c>
      <c r="D388" s="89"/>
      <c r="E388" s="90">
        <f>SUM(E386:E387)</f>
        <v>0</v>
      </c>
    </row>
    <row r="389" spans="1:5" ht="15" customHeight="1" x14ac:dyDescent="0.25">
      <c r="A389" s="104"/>
      <c r="B389" s="135"/>
      <c r="C389" s="104"/>
      <c r="D389" s="104"/>
      <c r="E389" s="104"/>
    </row>
    <row r="390" spans="1:5" ht="15" customHeight="1" x14ac:dyDescent="0.25"/>
    <row r="391" spans="1:5" ht="15" customHeight="1" x14ac:dyDescent="0.3">
      <c r="A391" s="36" t="s">
        <v>111</v>
      </c>
    </row>
    <row r="392" spans="1:5" ht="15" customHeight="1" x14ac:dyDescent="0.25">
      <c r="A392" s="189" t="s">
        <v>46</v>
      </c>
      <c r="B392" s="189"/>
      <c r="C392" s="189"/>
      <c r="D392" s="189"/>
      <c r="E392" s="189"/>
    </row>
    <row r="393" spans="1:5" ht="15" customHeight="1" x14ac:dyDescent="0.25">
      <c r="A393" s="188" t="s">
        <v>112</v>
      </c>
      <c r="B393" s="188"/>
      <c r="C393" s="188"/>
      <c r="D393" s="188"/>
      <c r="E393" s="188"/>
    </row>
    <row r="394" spans="1:5" ht="15" customHeight="1" x14ac:dyDescent="0.25">
      <c r="A394" s="188"/>
      <c r="B394" s="188"/>
      <c r="C394" s="188"/>
      <c r="D394" s="188"/>
      <c r="E394" s="188"/>
    </row>
    <row r="395" spans="1:5" ht="15" customHeight="1" x14ac:dyDescent="0.25">
      <c r="A395" s="188"/>
      <c r="B395" s="188"/>
      <c r="C395" s="188"/>
      <c r="D395" s="188"/>
      <c r="E395" s="188"/>
    </row>
    <row r="396" spans="1:5" ht="15" customHeight="1" x14ac:dyDescent="0.25">
      <c r="A396" s="188"/>
      <c r="B396" s="188"/>
      <c r="C396" s="188"/>
      <c r="D396" s="188"/>
      <c r="E396" s="188"/>
    </row>
    <row r="397" spans="1:5" ht="15" customHeight="1" x14ac:dyDescent="0.25">
      <c r="A397" s="188"/>
      <c r="B397" s="188"/>
      <c r="C397" s="188"/>
      <c r="D397" s="188"/>
      <c r="E397" s="188"/>
    </row>
    <row r="398" spans="1:5" ht="15" customHeight="1" x14ac:dyDescent="0.25">
      <c r="A398" s="188"/>
      <c r="B398" s="188"/>
      <c r="C398" s="188"/>
      <c r="D398" s="188"/>
      <c r="E398" s="188"/>
    </row>
    <row r="399" spans="1:5" ht="15" customHeight="1" x14ac:dyDescent="0.25">
      <c r="A399" s="188"/>
      <c r="B399" s="188"/>
      <c r="C399" s="188"/>
      <c r="D399" s="188"/>
      <c r="E399" s="188"/>
    </row>
    <row r="400" spans="1:5" ht="15" customHeight="1" x14ac:dyDescent="0.25"/>
    <row r="401" spans="1:5" ht="15" customHeight="1" x14ac:dyDescent="0.25">
      <c r="A401" s="38" t="s">
        <v>1</v>
      </c>
      <c r="B401" s="39"/>
      <c r="C401" s="39"/>
      <c r="D401" s="39"/>
      <c r="E401" s="39"/>
    </row>
    <row r="402" spans="1:5" ht="15" customHeight="1" x14ac:dyDescent="0.25">
      <c r="A402" s="40" t="s">
        <v>34</v>
      </c>
      <c r="B402" s="39"/>
      <c r="C402" s="39"/>
      <c r="D402" s="39"/>
      <c r="E402" s="41" t="s">
        <v>35</v>
      </c>
    </row>
    <row r="403" spans="1:5" ht="15" customHeight="1" x14ac:dyDescent="0.25">
      <c r="A403" s="42"/>
      <c r="B403" s="38"/>
      <c r="C403" s="39"/>
      <c r="D403" s="39"/>
      <c r="E403" s="43"/>
    </row>
    <row r="404" spans="1:5" ht="15" customHeight="1" x14ac:dyDescent="0.25">
      <c r="B404" s="72" t="s">
        <v>51</v>
      </c>
      <c r="C404" s="45" t="s">
        <v>36</v>
      </c>
      <c r="D404" s="100" t="s">
        <v>52</v>
      </c>
      <c r="E404" s="47" t="s">
        <v>38</v>
      </c>
    </row>
    <row r="405" spans="1:5" ht="15" customHeight="1" x14ac:dyDescent="0.25">
      <c r="B405" s="101">
        <v>305</v>
      </c>
      <c r="C405" s="141">
        <v>6172</v>
      </c>
      <c r="D405" s="51" t="s">
        <v>113</v>
      </c>
      <c r="E405" s="59">
        <f>1500550+52897</f>
        <v>1553447</v>
      </c>
    </row>
    <row r="406" spans="1:5" ht="15" customHeight="1" x14ac:dyDescent="0.25">
      <c r="B406" s="101"/>
      <c r="C406" s="55" t="s">
        <v>40</v>
      </c>
      <c r="D406" s="56"/>
      <c r="E406" s="57">
        <f>SUM(E405:E405)</f>
        <v>1553447</v>
      </c>
    </row>
    <row r="407" spans="1:5" ht="15" customHeight="1" x14ac:dyDescent="0.25"/>
    <row r="408" spans="1:5" ht="15" customHeight="1" x14ac:dyDescent="0.25">
      <c r="A408" s="38" t="s">
        <v>17</v>
      </c>
      <c r="B408" s="39"/>
      <c r="C408" s="39"/>
      <c r="D408" s="39"/>
      <c r="E408" s="39"/>
    </row>
    <row r="409" spans="1:5" ht="15" customHeight="1" x14ac:dyDescent="0.25">
      <c r="A409" s="40" t="s">
        <v>108</v>
      </c>
      <c r="B409" s="129"/>
      <c r="C409" s="129"/>
      <c r="D409" s="129"/>
      <c r="E409" s="42" t="s">
        <v>109</v>
      </c>
    </row>
    <row r="410" spans="1:5" ht="15" customHeight="1" x14ac:dyDescent="0.25">
      <c r="A410" s="38"/>
      <c r="B410" s="42"/>
      <c r="C410" s="39"/>
      <c r="D410" s="39"/>
      <c r="E410" s="43"/>
    </row>
    <row r="411" spans="1:5" ht="15" customHeight="1" x14ac:dyDescent="0.25">
      <c r="A411" s="44"/>
      <c r="B411" s="72" t="s">
        <v>51</v>
      </c>
      <c r="C411" s="45" t="s">
        <v>36</v>
      </c>
      <c r="D411" s="109" t="s">
        <v>52</v>
      </c>
      <c r="E411" s="47" t="s">
        <v>38</v>
      </c>
    </row>
    <row r="412" spans="1:5" ht="15" customHeight="1" x14ac:dyDescent="0.25">
      <c r="A412" s="48"/>
      <c r="B412" s="101">
        <v>305</v>
      </c>
      <c r="C412" s="103"/>
      <c r="D412" s="86" t="s">
        <v>114</v>
      </c>
      <c r="E412" s="59">
        <v>1553447</v>
      </c>
    </row>
    <row r="413" spans="1:5" ht="15" customHeight="1" x14ac:dyDescent="0.25">
      <c r="A413" s="53"/>
      <c r="B413" s="142"/>
      <c r="C413" s="55" t="s">
        <v>40</v>
      </c>
      <c r="D413" s="111"/>
      <c r="E413" s="112">
        <f>SUM(E412:E412)</f>
        <v>1553447</v>
      </c>
    </row>
    <row r="414" spans="1:5" ht="15" customHeight="1" x14ac:dyDescent="0.25"/>
    <row r="415" spans="1:5" ht="15" customHeight="1" x14ac:dyDescent="0.25"/>
    <row r="416" spans="1:5" ht="15" customHeight="1" x14ac:dyDescent="0.3">
      <c r="A416" s="36" t="s">
        <v>115</v>
      </c>
    </row>
    <row r="417" spans="1:5" ht="15" customHeight="1" x14ac:dyDescent="0.25">
      <c r="A417" s="189" t="s">
        <v>46</v>
      </c>
      <c r="B417" s="189"/>
      <c r="C417" s="189"/>
      <c r="D417" s="189"/>
      <c r="E417" s="189"/>
    </row>
    <row r="418" spans="1:5" ht="15" customHeight="1" x14ac:dyDescent="0.25">
      <c r="A418" s="188" t="s">
        <v>116</v>
      </c>
      <c r="B418" s="188"/>
      <c r="C418" s="188"/>
      <c r="D418" s="188"/>
      <c r="E418" s="188"/>
    </row>
    <row r="419" spans="1:5" ht="15" customHeight="1" x14ac:dyDescent="0.25">
      <c r="A419" s="188"/>
      <c r="B419" s="188"/>
      <c r="C419" s="188"/>
      <c r="D419" s="188"/>
      <c r="E419" s="188"/>
    </row>
    <row r="420" spans="1:5" ht="15" customHeight="1" x14ac:dyDescent="0.25">
      <c r="A420" s="188"/>
      <c r="B420" s="188"/>
      <c r="C420" s="188"/>
      <c r="D420" s="188"/>
      <c r="E420" s="188"/>
    </row>
    <row r="421" spans="1:5" ht="15" customHeight="1" x14ac:dyDescent="0.25">
      <c r="A421" s="188"/>
      <c r="B421" s="188"/>
      <c r="C421" s="188"/>
      <c r="D421" s="188"/>
      <c r="E421" s="188"/>
    </row>
    <row r="422" spans="1:5" ht="15" customHeight="1" x14ac:dyDescent="0.25">
      <c r="A422" s="188"/>
      <c r="B422" s="188"/>
      <c r="C422" s="188"/>
      <c r="D422" s="188"/>
      <c r="E422" s="188"/>
    </row>
    <row r="423" spans="1:5" ht="15" customHeight="1" x14ac:dyDescent="0.25">
      <c r="A423" s="188"/>
      <c r="B423" s="188"/>
      <c r="C423" s="188"/>
      <c r="D423" s="188"/>
      <c r="E423" s="188"/>
    </row>
    <row r="424" spans="1:5" ht="15" customHeight="1" x14ac:dyDescent="0.25">
      <c r="A424" s="188"/>
      <c r="B424" s="188"/>
      <c r="C424" s="188"/>
      <c r="D424" s="188"/>
      <c r="E424" s="188"/>
    </row>
    <row r="425" spans="1:5" ht="15" customHeight="1" x14ac:dyDescent="0.25"/>
    <row r="426" spans="1:5" ht="15" customHeight="1" x14ac:dyDescent="0.25">
      <c r="A426" s="38" t="s">
        <v>1</v>
      </c>
      <c r="B426" s="39"/>
      <c r="C426" s="39"/>
      <c r="D426" s="39"/>
      <c r="E426" s="39"/>
    </row>
    <row r="427" spans="1:5" ht="15" customHeight="1" x14ac:dyDescent="0.25">
      <c r="A427" s="40" t="s">
        <v>34</v>
      </c>
      <c r="B427" s="39"/>
      <c r="C427" s="39"/>
      <c r="D427" s="39"/>
      <c r="E427" s="41" t="s">
        <v>35</v>
      </c>
    </row>
    <row r="428" spans="1:5" ht="15" customHeight="1" x14ac:dyDescent="0.25">
      <c r="A428" s="42"/>
      <c r="B428" s="38"/>
      <c r="C428" s="39"/>
      <c r="D428" s="39"/>
      <c r="E428" s="43"/>
    </row>
    <row r="429" spans="1:5" ht="15" customHeight="1" x14ac:dyDescent="0.25">
      <c r="B429" s="72" t="s">
        <v>51</v>
      </c>
      <c r="C429" s="45" t="s">
        <v>36</v>
      </c>
      <c r="D429" s="100" t="s">
        <v>52</v>
      </c>
      <c r="E429" s="47" t="s">
        <v>38</v>
      </c>
    </row>
    <row r="430" spans="1:5" ht="15" customHeight="1" x14ac:dyDescent="0.25">
      <c r="B430" s="101">
        <v>305</v>
      </c>
      <c r="C430" s="141">
        <v>6172</v>
      </c>
      <c r="D430" s="51" t="s">
        <v>113</v>
      </c>
      <c r="E430" s="59">
        <f>7313+6659</f>
        <v>13972</v>
      </c>
    </row>
    <row r="431" spans="1:5" ht="15" customHeight="1" x14ac:dyDescent="0.25">
      <c r="B431" s="101"/>
      <c r="C431" s="55" t="s">
        <v>40</v>
      </c>
      <c r="D431" s="56"/>
      <c r="E431" s="57">
        <f>SUM(E430:E430)</f>
        <v>13972</v>
      </c>
    </row>
    <row r="432" spans="1:5" ht="15" customHeight="1" x14ac:dyDescent="0.25"/>
    <row r="433" spans="1:5" ht="15" customHeight="1" x14ac:dyDescent="0.25">
      <c r="A433" s="38" t="s">
        <v>17</v>
      </c>
      <c r="B433" s="39"/>
      <c r="C433" s="39"/>
      <c r="D433" s="39"/>
      <c r="E433" s="39"/>
    </row>
    <row r="434" spans="1:5" ht="15" customHeight="1" x14ac:dyDescent="0.25">
      <c r="A434" s="40" t="s">
        <v>108</v>
      </c>
      <c r="B434" s="129"/>
      <c r="C434" s="129"/>
      <c r="D434" s="129"/>
      <c r="E434" s="42" t="s">
        <v>109</v>
      </c>
    </row>
    <row r="435" spans="1:5" ht="15" customHeight="1" x14ac:dyDescent="0.25">
      <c r="A435" s="38"/>
      <c r="B435" s="42"/>
      <c r="C435" s="39"/>
      <c r="D435" s="39"/>
      <c r="E435" s="43"/>
    </row>
    <row r="436" spans="1:5" ht="15" customHeight="1" x14ac:dyDescent="0.25">
      <c r="A436" s="44"/>
      <c r="B436" s="72" t="s">
        <v>51</v>
      </c>
      <c r="C436" s="45" t="s">
        <v>36</v>
      </c>
      <c r="D436" s="109" t="s">
        <v>52</v>
      </c>
      <c r="E436" s="47" t="s">
        <v>38</v>
      </c>
    </row>
    <row r="437" spans="1:5" ht="15" customHeight="1" x14ac:dyDescent="0.25">
      <c r="A437" s="48"/>
      <c r="B437" s="101">
        <v>305</v>
      </c>
      <c r="C437" s="103"/>
      <c r="D437" s="86" t="s">
        <v>114</v>
      </c>
      <c r="E437" s="59">
        <v>13972</v>
      </c>
    </row>
    <row r="438" spans="1:5" ht="15" customHeight="1" x14ac:dyDescent="0.25">
      <c r="A438" s="53"/>
      <c r="B438" s="142"/>
      <c r="C438" s="55" t="s">
        <v>40</v>
      </c>
      <c r="D438" s="111"/>
      <c r="E438" s="112">
        <f>SUM(E437:E437)</f>
        <v>13972</v>
      </c>
    </row>
    <row r="439" spans="1:5" ht="15" customHeight="1" x14ac:dyDescent="0.25"/>
    <row r="440" spans="1:5" ht="15" customHeight="1" x14ac:dyDescent="0.25"/>
    <row r="441" spans="1:5" ht="15" customHeight="1" x14ac:dyDescent="0.3">
      <c r="A441" s="36" t="s">
        <v>117</v>
      </c>
    </row>
    <row r="442" spans="1:5" ht="15" customHeight="1" x14ac:dyDescent="0.25">
      <c r="A442" s="189" t="s">
        <v>46</v>
      </c>
      <c r="B442" s="189"/>
      <c r="C442" s="189"/>
      <c r="D442" s="189"/>
      <c r="E442" s="189"/>
    </row>
    <row r="443" spans="1:5" ht="15" customHeight="1" x14ac:dyDescent="0.25">
      <c r="A443" s="188" t="s">
        <v>118</v>
      </c>
      <c r="B443" s="188"/>
      <c r="C443" s="188"/>
      <c r="D443" s="188"/>
      <c r="E443" s="188"/>
    </row>
    <row r="444" spans="1:5" ht="15" customHeight="1" x14ac:dyDescent="0.25">
      <c r="A444" s="188"/>
      <c r="B444" s="188"/>
      <c r="C444" s="188"/>
      <c r="D444" s="188"/>
      <c r="E444" s="188"/>
    </row>
    <row r="445" spans="1:5" ht="15" customHeight="1" x14ac:dyDescent="0.25">
      <c r="A445" s="188"/>
      <c r="B445" s="188"/>
      <c r="C445" s="188"/>
      <c r="D445" s="188"/>
      <c r="E445" s="188"/>
    </row>
    <row r="446" spans="1:5" ht="15" customHeight="1" x14ac:dyDescent="0.25">
      <c r="A446" s="188"/>
      <c r="B446" s="188"/>
      <c r="C446" s="188"/>
      <c r="D446" s="188"/>
      <c r="E446" s="188"/>
    </row>
    <row r="447" spans="1:5" ht="15" customHeight="1" x14ac:dyDescent="0.25">
      <c r="A447" s="188"/>
      <c r="B447" s="188"/>
      <c r="C447" s="188"/>
      <c r="D447" s="188"/>
      <c r="E447" s="188"/>
    </row>
    <row r="448" spans="1:5" ht="15" customHeight="1" x14ac:dyDescent="0.25">
      <c r="A448" s="188"/>
      <c r="B448" s="188"/>
      <c r="C448" s="188"/>
      <c r="D448" s="188"/>
      <c r="E448" s="188"/>
    </row>
    <row r="449" spans="1:5" ht="15" customHeight="1" x14ac:dyDescent="0.25">
      <c r="A449" s="188"/>
      <c r="B449" s="188"/>
      <c r="C449" s="188"/>
      <c r="D449" s="188"/>
      <c r="E449" s="188"/>
    </row>
    <row r="450" spans="1:5" ht="15" customHeight="1" x14ac:dyDescent="0.25"/>
    <row r="451" spans="1:5" ht="15" customHeight="1" x14ac:dyDescent="0.25">
      <c r="A451" s="38" t="s">
        <v>1</v>
      </c>
      <c r="B451" s="39"/>
      <c r="C451" s="39"/>
      <c r="D451" s="39"/>
      <c r="E451" s="39"/>
    </row>
    <row r="452" spans="1:5" ht="15" customHeight="1" x14ac:dyDescent="0.25">
      <c r="A452" s="40" t="s">
        <v>34</v>
      </c>
      <c r="B452" s="39"/>
      <c r="C452" s="39"/>
      <c r="D452" s="39"/>
      <c r="E452" s="41" t="s">
        <v>35</v>
      </c>
    </row>
    <row r="453" spans="1:5" ht="15" customHeight="1" x14ac:dyDescent="0.25">
      <c r="A453" s="42"/>
      <c r="B453" s="38"/>
      <c r="C453" s="39"/>
      <c r="D453" s="39"/>
      <c r="E453" s="43"/>
    </row>
    <row r="454" spans="1:5" ht="15" customHeight="1" x14ac:dyDescent="0.25">
      <c r="B454" s="72" t="s">
        <v>51</v>
      </c>
      <c r="C454" s="45" t="s">
        <v>36</v>
      </c>
      <c r="D454" s="100" t="s">
        <v>52</v>
      </c>
      <c r="E454" s="47" t="s">
        <v>38</v>
      </c>
    </row>
    <row r="455" spans="1:5" ht="15" customHeight="1" x14ac:dyDescent="0.25">
      <c r="B455" s="101">
        <v>305</v>
      </c>
      <c r="C455" s="141">
        <v>6172</v>
      </c>
      <c r="D455" s="51" t="s">
        <v>113</v>
      </c>
      <c r="E455" s="59">
        <v>135094</v>
      </c>
    </row>
    <row r="456" spans="1:5" ht="15" customHeight="1" x14ac:dyDescent="0.25">
      <c r="B456" s="101"/>
      <c r="C456" s="55" t="s">
        <v>40</v>
      </c>
      <c r="D456" s="56"/>
      <c r="E456" s="57">
        <f>SUM(E455:E455)</f>
        <v>135094</v>
      </c>
    </row>
    <row r="457" spans="1:5" ht="15" customHeight="1" x14ac:dyDescent="0.25"/>
    <row r="458" spans="1:5" ht="15" customHeight="1" x14ac:dyDescent="0.25">
      <c r="A458" s="38" t="s">
        <v>17</v>
      </c>
      <c r="B458" s="39"/>
      <c r="C458" s="39"/>
      <c r="D458" s="39"/>
      <c r="E458" s="39"/>
    </row>
    <row r="459" spans="1:5" ht="15" customHeight="1" x14ac:dyDescent="0.25">
      <c r="A459" s="40" t="s">
        <v>108</v>
      </c>
      <c r="B459" s="129"/>
      <c r="C459" s="129"/>
      <c r="D459" s="129"/>
      <c r="E459" s="42" t="s">
        <v>109</v>
      </c>
    </row>
    <row r="460" spans="1:5" ht="15" customHeight="1" x14ac:dyDescent="0.25">
      <c r="A460" s="38"/>
      <c r="B460" s="42"/>
      <c r="C460" s="39"/>
      <c r="D460" s="39"/>
      <c r="E460" s="43"/>
    </row>
    <row r="461" spans="1:5" ht="15" customHeight="1" x14ac:dyDescent="0.25">
      <c r="A461" s="44"/>
      <c r="B461" s="72" t="s">
        <v>51</v>
      </c>
      <c r="C461" s="45" t="s">
        <v>36</v>
      </c>
      <c r="D461" s="109" t="s">
        <v>52</v>
      </c>
      <c r="E461" s="47" t="s">
        <v>38</v>
      </c>
    </row>
    <row r="462" spans="1:5" ht="15" customHeight="1" x14ac:dyDescent="0.25">
      <c r="A462" s="48"/>
      <c r="B462" s="101">
        <v>305</v>
      </c>
      <c r="C462" s="103"/>
      <c r="D462" s="86" t="s">
        <v>114</v>
      </c>
      <c r="E462" s="59">
        <v>135094</v>
      </c>
    </row>
    <row r="463" spans="1:5" ht="15" customHeight="1" x14ac:dyDescent="0.25">
      <c r="A463" s="53"/>
      <c r="B463" s="142"/>
      <c r="C463" s="55" t="s">
        <v>40</v>
      </c>
      <c r="D463" s="111"/>
      <c r="E463" s="112">
        <f>SUM(E462:E462)</f>
        <v>135094</v>
      </c>
    </row>
    <row r="464" spans="1:5" ht="15" customHeight="1" x14ac:dyDescent="0.25"/>
    <row r="465" spans="1:5" ht="15" customHeight="1" x14ac:dyDescent="0.25"/>
    <row r="466" spans="1:5" ht="15" customHeight="1" x14ac:dyDescent="0.3">
      <c r="A466" s="36" t="s">
        <v>119</v>
      </c>
    </row>
    <row r="467" spans="1:5" ht="15" customHeight="1" x14ac:dyDescent="0.25">
      <c r="A467" s="189" t="s">
        <v>46</v>
      </c>
      <c r="B467" s="189"/>
      <c r="C467" s="189"/>
      <c r="D467" s="189"/>
      <c r="E467" s="189"/>
    </row>
    <row r="468" spans="1:5" ht="15" customHeight="1" x14ac:dyDescent="0.25">
      <c r="A468" s="189" t="s">
        <v>120</v>
      </c>
      <c r="B468" s="189"/>
      <c r="C468" s="189"/>
      <c r="D468" s="189"/>
      <c r="E468" s="189"/>
    </row>
    <row r="469" spans="1:5" ht="15" customHeight="1" x14ac:dyDescent="0.25">
      <c r="A469" s="188" t="s">
        <v>121</v>
      </c>
      <c r="B469" s="188"/>
      <c r="C469" s="188"/>
      <c r="D469" s="188"/>
      <c r="E469" s="188"/>
    </row>
    <row r="470" spans="1:5" ht="15" customHeight="1" x14ac:dyDescent="0.25">
      <c r="A470" s="188"/>
      <c r="B470" s="188"/>
      <c r="C470" s="188"/>
      <c r="D470" s="188"/>
      <c r="E470" s="188"/>
    </row>
    <row r="471" spans="1:5" ht="15" customHeight="1" x14ac:dyDescent="0.25">
      <c r="A471" s="188"/>
      <c r="B471" s="188"/>
      <c r="C471" s="188"/>
      <c r="D471" s="188"/>
      <c r="E471" s="188"/>
    </row>
    <row r="472" spans="1:5" ht="15" customHeight="1" x14ac:dyDescent="0.25">
      <c r="A472" s="188"/>
      <c r="B472" s="188"/>
      <c r="C472" s="188"/>
      <c r="D472" s="188"/>
      <c r="E472" s="188"/>
    </row>
    <row r="473" spans="1:5" ht="15" customHeight="1" x14ac:dyDescent="0.25">
      <c r="A473" s="188"/>
      <c r="B473" s="188"/>
      <c r="C473" s="188"/>
      <c r="D473" s="188"/>
      <c r="E473" s="188"/>
    </row>
    <row r="474" spans="1:5" ht="15" customHeight="1" x14ac:dyDescent="0.25">
      <c r="A474" s="188"/>
      <c r="B474" s="188"/>
      <c r="C474" s="188"/>
      <c r="D474" s="188"/>
      <c r="E474" s="188"/>
    </row>
    <row r="475" spans="1:5" ht="15" customHeight="1" x14ac:dyDescent="0.25">
      <c r="A475" s="188"/>
      <c r="B475" s="188"/>
      <c r="C475" s="188"/>
      <c r="D475" s="188"/>
      <c r="E475" s="188"/>
    </row>
    <row r="476" spans="1:5" ht="15" customHeight="1" x14ac:dyDescent="0.25"/>
    <row r="477" spans="1:5" ht="15" customHeight="1" x14ac:dyDescent="0.25"/>
    <row r="478" spans="1:5" ht="15" customHeight="1" x14ac:dyDescent="0.25"/>
    <row r="479" spans="1:5" ht="15" customHeight="1" x14ac:dyDescent="0.25">
      <c r="A479" s="38" t="s">
        <v>1</v>
      </c>
      <c r="B479" s="39"/>
      <c r="C479" s="39"/>
      <c r="D479" s="39"/>
      <c r="E479" s="39"/>
    </row>
    <row r="480" spans="1:5" ht="15" customHeight="1" x14ac:dyDescent="0.25">
      <c r="A480" s="40" t="s">
        <v>34</v>
      </c>
      <c r="B480" s="39"/>
      <c r="C480" s="39"/>
      <c r="D480" s="39"/>
      <c r="E480" s="41" t="s">
        <v>35</v>
      </c>
    </row>
    <row r="481" spans="1:5" ht="15" customHeight="1" x14ac:dyDescent="0.25">
      <c r="A481" s="42"/>
      <c r="B481" s="38"/>
      <c r="C481" s="39"/>
      <c r="D481" s="39"/>
      <c r="E481" s="43"/>
    </row>
    <row r="482" spans="1:5" ht="15" customHeight="1" x14ac:dyDescent="0.25">
      <c r="B482" s="45" t="s">
        <v>51</v>
      </c>
      <c r="C482" s="45" t="s">
        <v>36</v>
      </c>
      <c r="D482" s="100" t="s">
        <v>52</v>
      </c>
      <c r="E482" s="47" t="s">
        <v>38</v>
      </c>
    </row>
    <row r="483" spans="1:5" ht="15" customHeight="1" x14ac:dyDescent="0.25">
      <c r="B483" s="124">
        <v>13307</v>
      </c>
      <c r="C483" s="105"/>
      <c r="D483" s="122" t="s">
        <v>53</v>
      </c>
      <c r="E483" s="77">
        <v>1500000</v>
      </c>
    </row>
    <row r="484" spans="1:5" ht="15" customHeight="1" x14ac:dyDescent="0.25">
      <c r="B484" s="102"/>
      <c r="C484" s="55" t="s">
        <v>40</v>
      </c>
      <c r="D484" s="56"/>
      <c r="E484" s="57">
        <f>SUM(E483:E483)</f>
        <v>1500000</v>
      </c>
    </row>
    <row r="485" spans="1:5" ht="15" customHeight="1" x14ac:dyDescent="0.25"/>
    <row r="486" spans="1:5" ht="15" customHeight="1" x14ac:dyDescent="0.25">
      <c r="A486" s="64" t="s">
        <v>17</v>
      </c>
      <c r="B486" s="66"/>
      <c r="C486" s="66"/>
      <c r="D486" s="66"/>
      <c r="E486" s="66"/>
    </row>
    <row r="487" spans="1:5" ht="15" customHeight="1" x14ac:dyDescent="0.25">
      <c r="A487" s="67" t="s">
        <v>34</v>
      </c>
      <c r="B487" s="66"/>
      <c r="C487" s="66"/>
      <c r="D487" s="66"/>
      <c r="E487" s="68" t="s">
        <v>35</v>
      </c>
    </row>
    <row r="488" spans="1:5" ht="15" customHeight="1" x14ac:dyDescent="0.25">
      <c r="A488" s="64"/>
      <c r="B488" s="69"/>
      <c r="C488" s="66"/>
      <c r="D488" s="66"/>
      <c r="E488" s="71"/>
    </row>
    <row r="489" spans="1:5" ht="15" customHeight="1" x14ac:dyDescent="0.25">
      <c r="B489" s="72" t="s">
        <v>51</v>
      </c>
      <c r="C489" s="72" t="s">
        <v>36</v>
      </c>
      <c r="D489" s="95" t="s">
        <v>37</v>
      </c>
      <c r="E489" s="47" t="s">
        <v>38</v>
      </c>
    </row>
    <row r="490" spans="1:5" ht="15" customHeight="1" x14ac:dyDescent="0.25">
      <c r="B490" s="124">
        <v>13307</v>
      </c>
      <c r="C490" s="141">
        <v>4324</v>
      </c>
      <c r="D490" s="143" t="s">
        <v>39</v>
      </c>
      <c r="E490" s="144">
        <v>1000000</v>
      </c>
    </row>
    <row r="491" spans="1:5" ht="15" customHeight="1" x14ac:dyDescent="0.25">
      <c r="B491" s="102"/>
      <c r="C491" s="79" t="s">
        <v>40</v>
      </c>
      <c r="D491" s="80"/>
      <c r="E491" s="81">
        <f>SUM(E490:E490)</f>
        <v>1000000</v>
      </c>
    </row>
    <row r="492" spans="1:5" ht="15" customHeight="1" x14ac:dyDescent="0.25">
      <c r="A492" s="42"/>
      <c r="B492" s="145"/>
      <c r="C492" s="42"/>
      <c r="D492" s="42"/>
      <c r="E492" s="42"/>
    </row>
    <row r="493" spans="1:5" ht="15" customHeight="1" x14ac:dyDescent="0.25">
      <c r="A493" s="38" t="s">
        <v>17</v>
      </c>
      <c r="B493" s="85"/>
      <c r="C493" s="39"/>
      <c r="D493" s="39"/>
      <c r="E493" s="39"/>
    </row>
    <row r="494" spans="1:5" ht="15" customHeight="1" x14ac:dyDescent="0.25">
      <c r="A494" s="40" t="s">
        <v>122</v>
      </c>
      <c r="B494" s="145"/>
      <c r="C494" s="42"/>
      <c r="D494" s="42"/>
      <c r="E494" s="42" t="s">
        <v>123</v>
      </c>
    </row>
    <row r="495" spans="1:5" ht="15" customHeight="1" x14ac:dyDescent="0.25">
      <c r="A495" s="42"/>
      <c r="B495" s="146"/>
      <c r="C495" s="39"/>
      <c r="D495" s="42"/>
      <c r="E495" s="108"/>
    </row>
    <row r="496" spans="1:5" ht="15" customHeight="1" x14ac:dyDescent="0.25">
      <c r="B496" s="94"/>
      <c r="C496" s="45" t="s">
        <v>36</v>
      </c>
      <c r="D496" s="95" t="s">
        <v>37</v>
      </c>
      <c r="E496" s="45" t="s">
        <v>38</v>
      </c>
    </row>
    <row r="497" spans="1:5" ht="15" customHeight="1" x14ac:dyDescent="0.25">
      <c r="B497" s="60"/>
      <c r="C497" s="58">
        <v>4324</v>
      </c>
      <c r="D497" s="118" t="s">
        <v>124</v>
      </c>
      <c r="E497" s="91">
        <v>500000</v>
      </c>
    </row>
    <row r="498" spans="1:5" ht="15" customHeight="1" x14ac:dyDescent="0.25">
      <c r="B498" s="131"/>
      <c r="C498" s="55" t="s">
        <v>40</v>
      </c>
      <c r="D498" s="111"/>
      <c r="E498" s="112">
        <f>SUM(E497:E497)</f>
        <v>500000</v>
      </c>
    </row>
    <row r="499" spans="1:5" ht="15" customHeight="1" x14ac:dyDescent="0.25"/>
    <row r="500" spans="1:5" ht="15" customHeight="1" x14ac:dyDescent="0.25"/>
    <row r="501" spans="1:5" ht="15" customHeight="1" x14ac:dyDescent="0.3">
      <c r="A501" s="36" t="s">
        <v>125</v>
      </c>
    </row>
    <row r="502" spans="1:5" ht="15" customHeight="1" x14ac:dyDescent="0.25">
      <c r="A502" s="187" t="s">
        <v>126</v>
      </c>
      <c r="B502" s="187"/>
      <c r="C502" s="187"/>
      <c r="D502" s="187"/>
      <c r="E502" s="187"/>
    </row>
    <row r="503" spans="1:5" ht="15" customHeight="1" x14ac:dyDescent="0.25">
      <c r="A503" s="187"/>
      <c r="B503" s="187"/>
      <c r="C503" s="187"/>
      <c r="D503" s="187"/>
      <c r="E503" s="187"/>
    </row>
    <row r="504" spans="1:5" ht="15" customHeight="1" x14ac:dyDescent="0.25">
      <c r="A504" s="188" t="s">
        <v>127</v>
      </c>
      <c r="B504" s="188"/>
      <c r="C504" s="188"/>
      <c r="D504" s="188"/>
      <c r="E504" s="188"/>
    </row>
    <row r="505" spans="1:5" ht="15" customHeight="1" x14ac:dyDescent="0.25">
      <c r="A505" s="188"/>
      <c r="B505" s="188"/>
      <c r="C505" s="188"/>
      <c r="D505" s="188"/>
      <c r="E505" s="188"/>
    </row>
    <row r="506" spans="1:5" ht="15" customHeight="1" x14ac:dyDescent="0.25">
      <c r="A506" s="188"/>
      <c r="B506" s="188"/>
      <c r="C506" s="188"/>
      <c r="D506" s="188"/>
      <c r="E506" s="188"/>
    </row>
    <row r="507" spans="1:5" ht="15" customHeight="1" x14ac:dyDescent="0.25">
      <c r="A507" s="188"/>
      <c r="B507" s="188"/>
      <c r="C507" s="188"/>
      <c r="D507" s="188"/>
      <c r="E507" s="188"/>
    </row>
    <row r="508" spans="1:5" ht="15" customHeight="1" x14ac:dyDescent="0.25">
      <c r="A508" s="188"/>
      <c r="B508" s="188"/>
      <c r="C508" s="188"/>
      <c r="D508" s="188"/>
      <c r="E508" s="188"/>
    </row>
    <row r="509" spans="1:5" ht="15" customHeight="1" x14ac:dyDescent="0.25">
      <c r="A509" s="188"/>
      <c r="B509" s="188"/>
      <c r="C509" s="188"/>
      <c r="D509" s="188"/>
      <c r="E509" s="188"/>
    </row>
    <row r="510" spans="1:5" ht="15" customHeight="1" x14ac:dyDescent="0.25">
      <c r="A510" s="188"/>
      <c r="B510" s="188"/>
      <c r="C510" s="188"/>
      <c r="D510" s="188"/>
      <c r="E510" s="188"/>
    </row>
    <row r="511" spans="1:5" ht="15" customHeight="1" x14ac:dyDescent="0.25">
      <c r="A511" s="188"/>
      <c r="B511" s="188"/>
      <c r="C511" s="188"/>
      <c r="D511" s="188"/>
      <c r="E511" s="188"/>
    </row>
    <row r="512" spans="1:5" ht="15" customHeight="1" x14ac:dyDescent="0.25">
      <c r="A512" s="188"/>
      <c r="B512" s="188"/>
      <c r="C512" s="188"/>
      <c r="D512" s="188"/>
      <c r="E512" s="188"/>
    </row>
    <row r="513" spans="1:5" ht="15" customHeight="1" x14ac:dyDescent="0.25"/>
    <row r="514" spans="1:5" ht="15" customHeight="1" x14ac:dyDescent="0.25">
      <c r="A514" s="64" t="s">
        <v>17</v>
      </c>
      <c r="B514" s="66"/>
      <c r="C514" s="66"/>
      <c r="D514" s="66"/>
      <c r="E514" s="66"/>
    </row>
    <row r="515" spans="1:5" ht="15" customHeight="1" x14ac:dyDescent="0.25">
      <c r="A515" s="67" t="s">
        <v>34</v>
      </c>
      <c r="B515" s="66"/>
      <c r="C515" s="66"/>
      <c r="D515" s="66"/>
      <c r="E515" s="68" t="s">
        <v>35</v>
      </c>
    </row>
    <row r="516" spans="1:5" ht="15" customHeight="1" x14ac:dyDescent="0.25">
      <c r="A516" s="64"/>
      <c r="B516" s="147"/>
      <c r="C516" s="66"/>
      <c r="D516" s="66"/>
      <c r="E516" s="71"/>
    </row>
    <row r="517" spans="1:5" ht="15" customHeight="1" x14ac:dyDescent="0.25">
      <c r="B517" s="72" t="s">
        <v>51</v>
      </c>
      <c r="C517" s="72" t="s">
        <v>36</v>
      </c>
      <c r="D517" s="95" t="s">
        <v>37</v>
      </c>
      <c r="E517" s="47" t="s">
        <v>38</v>
      </c>
    </row>
    <row r="518" spans="1:5" ht="15" customHeight="1" x14ac:dyDescent="0.25">
      <c r="B518" s="148">
        <v>13307</v>
      </c>
      <c r="C518" s="149">
        <v>4324</v>
      </c>
      <c r="D518" s="143" t="s">
        <v>39</v>
      </c>
      <c r="E518" s="144">
        <v>-213560</v>
      </c>
    </row>
    <row r="519" spans="1:5" ht="15" customHeight="1" x14ac:dyDescent="0.25">
      <c r="B519" s="142"/>
      <c r="C519" s="79" t="s">
        <v>40</v>
      </c>
      <c r="D519" s="80"/>
      <c r="E519" s="81">
        <f>SUM(E518:E518)</f>
        <v>-213560</v>
      </c>
    </row>
    <row r="520" spans="1:5" ht="15" customHeight="1" x14ac:dyDescent="0.25"/>
    <row r="521" spans="1:5" ht="15" customHeight="1" x14ac:dyDescent="0.25">
      <c r="A521" s="38" t="s">
        <v>17</v>
      </c>
      <c r="B521" s="39"/>
      <c r="C521" s="39"/>
      <c r="D521" s="39"/>
      <c r="E521" s="39"/>
    </row>
    <row r="522" spans="1:5" ht="15" customHeight="1" x14ac:dyDescent="0.25">
      <c r="A522" s="40" t="s">
        <v>122</v>
      </c>
      <c r="B522" s="129"/>
      <c r="C522" s="129"/>
      <c r="D522" s="129"/>
      <c r="E522" s="129" t="s">
        <v>123</v>
      </c>
    </row>
    <row r="523" spans="1:5" ht="15" customHeight="1" x14ac:dyDescent="0.25">
      <c r="A523" s="129"/>
      <c r="B523" s="107"/>
      <c r="C523" s="39"/>
      <c r="D523" s="129"/>
      <c r="E523" s="108"/>
    </row>
    <row r="524" spans="1:5" ht="15" customHeight="1" x14ac:dyDescent="0.25">
      <c r="B524" s="72" t="s">
        <v>51</v>
      </c>
      <c r="C524" s="45" t="s">
        <v>36</v>
      </c>
      <c r="D524" s="109" t="s">
        <v>52</v>
      </c>
      <c r="E524" s="47" t="s">
        <v>38</v>
      </c>
    </row>
    <row r="525" spans="1:5" ht="15" customHeight="1" x14ac:dyDescent="0.25">
      <c r="B525" s="148">
        <v>13307</v>
      </c>
      <c r="C525" s="137"/>
      <c r="D525" s="86" t="s">
        <v>128</v>
      </c>
      <c r="E525" s="114">
        <v>36480</v>
      </c>
    </row>
    <row r="526" spans="1:5" ht="15" customHeight="1" x14ac:dyDescent="0.25">
      <c r="B526" s="142"/>
      <c r="C526" s="55" t="s">
        <v>40</v>
      </c>
      <c r="D526" s="111"/>
      <c r="E526" s="112">
        <f>SUM(E525:E525)</f>
        <v>36480</v>
      </c>
    </row>
    <row r="527" spans="1:5" ht="15" customHeight="1" x14ac:dyDescent="0.25">
      <c r="A527" s="129"/>
      <c r="B527" s="129"/>
      <c r="C527" s="129"/>
      <c r="D527" s="129"/>
      <c r="E527" s="129"/>
    </row>
    <row r="528" spans="1:5" ht="15" customHeight="1" x14ac:dyDescent="0.25">
      <c r="A528" s="129"/>
      <c r="B528" s="129"/>
      <c r="C528" s="129"/>
      <c r="D528" s="129"/>
      <c r="E528" s="129"/>
    </row>
    <row r="529" spans="1:7" ht="15" customHeight="1" x14ac:dyDescent="0.25">
      <c r="A529" s="129"/>
      <c r="B529" s="129"/>
      <c r="C529" s="129"/>
      <c r="D529" s="129"/>
      <c r="E529" s="129"/>
    </row>
    <row r="530" spans="1:7" ht="15" customHeight="1" x14ac:dyDescent="0.25">
      <c r="A530" s="129"/>
      <c r="B530" s="129"/>
      <c r="C530" s="129"/>
      <c r="D530" s="129"/>
      <c r="E530" s="129"/>
    </row>
    <row r="531" spans="1:7" ht="15" customHeight="1" x14ac:dyDescent="0.25">
      <c r="A531" s="129"/>
      <c r="B531" s="129"/>
      <c r="C531" s="129"/>
      <c r="D531" s="129"/>
      <c r="E531" s="129"/>
    </row>
    <row r="532" spans="1:7" ht="15" customHeight="1" x14ac:dyDescent="0.25">
      <c r="A532" s="38" t="s">
        <v>17</v>
      </c>
      <c r="B532" s="39"/>
      <c r="C532" s="39"/>
      <c r="D532" s="39"/>
      <c r="E532" s="39"/>
    </row>
    <row r="533" spans="1:7" ht="15" customHeight="1" x14ac:dyDescent="0.25">
      <c r="A533" s="40" t="s">
        <v>129</v>
      </c>
      <c r="B533" s="129"/>
      <c r="C533" s="129"/>
      <c r="D533" s="129"/>
      <c r="E533" s="129" t="s">
        <v>130</v>
      </c>
    </row>
    <row r="534" spans="1:7" ht="15" customHeight="1" x14ac:dyDescent="0.25">
      <c r="A534" s="129"/>
      <c r="B534" s="107"/>
      <c r="C534" s="39"/>
      <c r="D534" s="129"/>
      <c r="E534" s="108"/>
    </row>
    <row r="535" spans="1:7" ht="15" customHeight="1" x14ac:dyDescent="0.25">
      <c r="A535" s="94"/>
      <c r="B535" s="72" t="s">
        <v>51</v>
      </c>
      <c r="C535" s="45" t="s">
        <v>36</v>
      </c>
      <c r="D535" s="109" t="s">
        <v>52</v>
      </c>
      <c r="E535" s="47" t="s">
        <v>38</v>
      </c>
    </row>
    <row r="536" spans="1:7" ht="15" customHeight="1" x14ac:dyDescent="0.25">
      <c r="A536" s="150"/>
      <c r="B536" s="148">
        <v>13307</v>
      </c>
      <c r="C536" s="137"/>
      <c r="D536" s="86" t="s">
        <v>128</v>
      </c>
      <c r="E536" s="114">
        <v>177080</v>
      </c>
    </row>
    <row r="537" spans="1:7" ht="15" customHeight="1" x14ac:dyDescent="0.25">
      <c r="A537" s="151"/>
      <c r="B537" s="142"/>
      <c r="C537" s="55" t="s">
        <v>40</v>
      </c>
      <c r="D537" s="111"/>
      <c r="E537" s="112">
        <f>SUM(E536)</f>
        <v>177080</v>
      </c>
      <c r="G537" s="152">
        <f>+E536+E525</f>
        <v>213560</v>
      </c>
    </row>
    <row r="538" spans="1:7" ht="15" customHeight="1" x14ac:dyDescent="0.25"/>
    <row r="539" spans="1:7" ht="15" customHeight="1" x14ac:dyDescent="0.25"/>
    <row r="540" spans="1:7" ht="15" customHeight="1" x14ac:dyDescent="0.3">
      <c r="A540" s="36" t="s">
        <v>131</v>
      </c>
    </row>
    <row r="541" spans="1:7" ht="15" customHeight="1" x14ac:dyDescent="0.25">
      <c r="A541" s="187" t="s">
        <v>132</v>
      </c>
      <c r="B541" s="187"/>
      <c r="C541" s="187"/>
      <c r="D541" s="187"/>
      <c r="E541" s="187"/>
    </row>
    <row r="542" spans="1:7" ht="15" customHeight="1" x14ac:dyDescent="0.25">
      <c r="A542" s="187"/>
      <c r="B542" s="187"/>
      <c r="C542" s="187"/>
      <c r="D542" s="187"/>
      <c r="E542" s="187"/>
    </row>
    <row r="543" spans="1:7" ht="15" customHeight="1" x14ac:dyDescent="0.25">
      <c r="A543" s="188" t="s">
        <v>133</v>
      </c>
      <c r="B543" s="188"/>
      <c r="C543" s="188"/>
      <c r="D543" s="188"/>
      <c r="E543" s="188"/>
    </row>
    <row r="544" spans="1:7" ht="15" customHeight="1" x14ac:dyDescent="0.25">
      <c r="A544" s="188"/>
      <c r="B544" s="188"/>
      <c r="C544" s="188"/>
      <c r="D544" s="188"/>
      <c r="E544" s="188"/>
    </row>
    <row r="545" spans="1:5" ht="15" customHeight="1" x14ac:dyDescent="0.25">
      <c r="A545" s="188"/>
      <c r="B545" s="188"/>
      <c r="C545" s="188"/>
      <c r="D545" s="188"/>
      <c r="E545" s="188"/>
    </row>
    <row r="546" spans="1:5" ht="15" customHeight="1" x14ac:dyDescent="0.25">
      <c r="A546" s="188"/>
      <c r="B546" s="188"/>
      <c r="C546" s="188"/>
      <c r="D546" s="188"/>
      <c r="E546" s="188"/>
    </row>
    <row r="547" spans="1:5" ht="15" customHeight="1" x14ac:dyDescent="0.25">
      <c r="A547" s="188"/>
      <c r="B547" s="188"/>
      <c r="C547" s="188"/>
      <c r="D547" s="188"/>
      <c r="E547" s="188"/>
    </row>
    <row r="548" spans="1:5" ht="15" customHeight="1" x14ac:dyDescent="0.25">
      <c r="A548" s="188"/>
      <c r="B548" s="188"/>
      <c r="C548" s="188"/>
      <c r="D548" s="188"/>
      <c r="E548" s="188"/>
    </row>
    <row r="549" spans="1:5" ht="15" customHeight="1" x14ac:dyDescent="0.25">
      <c r="A549" s="188"/>
      <c r="B549" s="188"/>
      <c r="C549" s="188"/>
      <c r="D549" s="188"/>
      <c r="E549" s="188"/>
    </row>
    <row r="550" spans="1:5" ht="15" customHeight="1" x14ac:dyDescent="0.25">
      <c r="A550" s="188"/>
      <c r="B550" s="188"/>
      <c r="C550" s="188"/>
      <c r="D550" s="188"/>
      <c r="E550" s="188"/>
    </row>
    <row r="551" spans="1:5" ht="15" customHeight="1" x14ac:dyDescent="0.25">
      <c r="A551" s="188"/>
      <c r="B551" s="188"/>
      <c r="C551" s="188"/>
      <c r="D551" s="188"/>
      <c r="E551" s="188"/>
    </row>
    <row r="552" spans="1:5" ht="15" customHeight="1" x14ac:dyDescent="0.25">
      <c r="A552" s="188"/>
      <c r="B552" s="188"/>
      <c r="C552" s="188"/>
      <c r="D552" s="188"/>
      <c r="E552" s="188"/>
    </row>
    <row r="553" spans="1:5" ht="15" customHeight="1" x14ac:dyDescent="0.25">
      <c r="A553" s="188"/>
      <c r="B553" s="188"/>
      <c r="C553" s="188"/>
      <c r="D553" s="188"/>
      <c r="E553" s="188"/>
    </row>
    <row r="554" spans="1:5" ht="15.45" customHeight="1" x14ac:dyDescent="0.25">
      <c r="A554" s="37"/>
      <c r="B554" s="37"/>
      <c r="C554" s="37"/>
      <c r="D554" s="37"/>
      <c r="E554" s="37"/>
    </row>
    <row r="555" spans="1:5" ht="15" customHeight="1" x14ac:dyDescent="0.25">
      <c r="A555" s="38" t="s">
        <v>17</v>
      </c>
      <c r="B555" s="39"/>
      <c r="C555" s="39"/>
      <c r="D555" s="39"/>
      <c r="E555" s="42"/>
    </row>
    <row r="556" spans="1:5" ht="15" customHeight="1" x14ac:dyDescent="0.25">
      <c r="A556" s="67" t="s">
        <v>49</v>
      </c>
      <c r="B556" s="39"/>
      <c r="C556" s="39"/>
      <c r="D556" s="39"/>
      <c r="E556" s="41" t="s">
        <v>50</v>
      </c>
    </row>
    <row r="557" spans="1:5" ht="15" customHeight="1" x14ac:dyDescent="0.25">
      <c r="A557" s="40"/>
      <c r="B557" s="42"/>
      <c r="C557" s="39"/>
      <c r="D557" s="39"/>
      <c r="E557" s="43"/>
    </row>
    <row r="558" spans="1:5" ht="15" customHeight="1" x14ac:dyDescent="0.25">
      <c r="A558" s="44"/>
      <c r="B558" s="44"/>
      <c r="C558" s="45" t="s">
        <v>36</v>
      </c>
      <c r="D558" s="46" t="s">
        <v>37</v>
      </c>
      <c r="E558" s="47" t="s">
        <v>38</v>
      </c>
    </row>
    <row r="559" spans="1:5" ht="15" customHeight="1" x14ac:dyDescent="0.25">
      <c r="A559" s="44"/>
      <c r="B559" s="44"/>
      <c r="C559" s="103">
        <v>3319</v>
      </c>
      <c r="D559" s="51" t="s">
        <v>124</v>
      </c>
      <c r="E559" s="123">
        <v>-900000</v>
      </c>
    </row>
    <row r="560" spans="1:5" ht="15" customHeight="1" x14ac:dyDescent="0.25">
      <c r="A560" s="44"/>
      <c r="B560" s="44"/>
      <c r="C560" s="103">
        <v>3419</v>
      </c>
      <c r="D560" s="51" t="s">
        <v>124</v>
      </c>
      <c r="E560" s="123">
        <v>-4403000</v>
      </c>
    </row>
    <row r="561" spans="1:7" ht="15" customHeight="1" x14ac:dyDescent="0.25">
      <c r="A561" s="44"/>
      <c r="B561" s="44"/>
      <c r="C561" s="103">
        <v>3319</v>
      </c>
      <c r="D561" s="51" t="s">
        <v>124</v>
      </c>
      <c r="E561" s="123">
        <v>900000</v>
      </c>
    </row>
    <row r="562" spans="1:7" ht="15" customHeight="1" x14ac:dyDescent="0.25">
      <c r="A562" s="44"/>
      <c r="B562" s="44"/>
      <c r="C562" s="103">
        <v>3419</v>
      </c>
      <c r="D562" s="51" t="s">
        <v>124</v>
      </c>
      <c r="E562" s="123">
        <v>398902</v>
      </c>
      <c r="G562" s="152">
        <f>SUM(E561:E562)</f>
        <v>1298902</v>
      </c>
    </row>
    <row r="563" spans="1:7" ht="15" customHeight="1" x14ac:dyDescent="0.25">
      <c r="A563" s="60"/>
      <c r="B563" s="60"/>
      <c r="C563" s="55" t="s">
        <v>40</v>
      </c>
      <c r="D563" s="56"/>
      <c r="E563" s="57">
        <f>SUM(E559:E562)</f>
        <v>-4004098</v>
      </c>
    </row>
    <row r="564" spans="1:7" ht="15" customHeight="1" x14ac:dyDescent="0.25"/>
    <row r="565" spans="1:7" ht="15" customHeight="1" x14ac:dyDescent="0.25">
      <c r="A565" s="38" t="s">
        <v>17</v>
      </c>
      <c r="B565" s="39"/>
      <c r="C565" s="39"/>
      <c r="D565" s="39"/>
      <c r="E565" s="39"/>
    </row>
    <row r="566" spans="1:7" ht="15" customHeight="1" x14ac:dyDescent="0.25">
      <c r="A566" s="40" t="s">
        <v>34</v>
      </c>
      <c r="B566" s="39"/>
      <c r="C566" s="39"/>
      <c r="D566" s="39"/>
      <c r="E566" s="41" t="s">
        <v>35</v>
      </c>
    </row>
    <row r="567" spans="1:7" ht="15" customHeight="1" x14ac:dyDescent="0.25">
      <c r="A567" s="38"/>
      <c r="B567" s="42"/>
      <c r="C567" s="39"/>
      <c r="D567" s="39"/>
      <c r="E567" s="43"/>
    </row>
    <row r="568" spans="1:7" ht="15" customHeight="1" x14ac:dyDescent="0.25">
      <c r="A568" s="44"/>
      <c r="B568" s="44"/>
      <c r="C568" s="45" t="s">
        <v>36</v>
      </c>
      <c r="D568" s="46" t="s">
        <v>37</v>
      </c>
      <c r="E568" s="47" t="s">
        <v>38</v>
      </c>
    </row>
    <row r="569" spans="1:7" ht="15" customHeight="1" x14ac:dyDescent="0.25">
      <c r="A569" s="48"/>
      <c r="B569" s="49"/>
      <c r="C569" s="50">
        <v>6409</v>
      </c>
      <c r="D569" s="51" t="s">
        <v>39</v>
      </c>
      <c r="E569" s="52">
        <v>4004098</v>
      </c>
    </row>
    <row r="570" spans="1:7" ht="15" customHeight="1" x14ac:dyDescent="0.25">
      <c r="A570" s="53"/>
      <c r="B570" s="54"/>
      <c r="C570" s="55" t="s">
        <v>40</v>
      </c>
      <c r="D570" s="56"/>
      <c r="E570" s="57">
        <f>E569</f>
        <v>4004098</v>
      </c>
    </row>
    <row r="571" spans="1:7" ht="15" customHeight="1" x14ac:dyDescent="0.25"/>
    <row r="572" spans="1:7" ht="15" customHeight="1" x14ac:dyDescent="0.25"/>
    <row r="573" spans="1:7" ht="15" customHeight="1" x14ac:dyDescent="0.3">
      <c r="A573" s="36" t="s">
        <v>134</v>
      </c>
    </row>
    <row r="574" spans="1:7" ht="15" customHeight="1" x14ac:dyDescent="0.25">
      <c r="A574" s="187" t="s">
        <v>132</v>
      </c>
      <c r="B574" s="187"/>
      <c r="C574" s="187"/>
      <c r="D574" s="187"/>
      <c r="E574" s="187"/>
    </row>
    <row r="575" spans="1:7" ht="15" customHeight="1" x14ac:dyDescent="0.25">
      <c r="A575" s="187"/>
      <c r="B575" s="187"/>
      <c r="C575" s="187"/>
      <c r="D575" s="187"/>
      <c r="E575" s="187"/>
    </row>
    <row r="576" spans="1:7" ht="15" customHeight="1" x14ac:dyDescent="0.25">
      <c r="A576" s="188" t="s">
        <v>135</v>
      </c>
      <c r="B576" s="188"/>
      <c r="C576" s="188"/>
      <c r="D576" s="188"/>
      <c r="E576" s="188"/>
    </row>
    <row r="577" spans="1:5" ht="15" customHeight="1" x14ac:dyDescent="0.25">
      <c r="A577" s="188"/>
      <c r="B577" s="188"/>
      <c r="C577" s="188"/>
      <c r="D577" s="188"/>
      <c r="E577" s="188"/>
    </row>
    <row r="578" spans="1:5" ht="15" customHeight="1" x14ac:dyDescent="0.25">
      <c r="A578" s="188"/>
      <c r="B578" s="188"/>
      <c r="C578" s="188"/>
      <c r="D578" s="188"/>
      <c r="E578" s="188"/>
    </row>
    <row r="579" spans="1:5" ht="15" customHeight="1" x14ac:dyDescent="0.25">
      <c r="A579" s="188"/>
      <c r="B579" s="188"/>
      <c r="C579" s="188"/>
      <c r="D579" s="188"/>
      <c r="E579" s="188"/>
    </row>
    <row r="580" spans="1:5" ht="15" customHeight="1" x14ac:dyDescent="0.25">
      <c r="A580" s="188"/>
      <c r="B580" s="188"/>
      <c r="C580" s="188"/>
      <c r="D580" s="188"/>
      <c r="E580" s="188"/>
    </row>
    <row r="581" spans="1:5" ht="15" customHeight="1" x14ac:dyDescent="0.25">
      <c r="A581" s="188"/>
      <c r="B581" s="188"/>
      <c r="C581" s="188"/>
      <c r="D581" s="188"/>
      <c r="E581" s="188"/>
    </row>
    <row r="582" spans="1:5" ht="15" customHeight="1" x14ac:dyDescent="0.25">
      <c r="A582" s="188"/>
      <c r="B582" s="188"/>
      <c r="C582" s="188"/>
      <c r="D582" s="188"/>
      <c r="E582" s="188"/>
    </row>
    <row r="583" spans="1:5" ht="15" customHeight="1" x14ac:dyDescent="0.25">
      <c r="A583" s="188"/>
      <c r="B583" s="188"/>
      <c r="C583" s="188"/>
      <c r="D583" s="188"/>
      <c r="E583" s="188"/>
    </row>
    <row r="584" spans="1:5" ht="15" customHeight="1" x14ac:dyDescent="0.25">
      <c r="A584" s="37"/>
      <c r="B584" s="37"/>
      <c r="C584" s="37"/>
      <c r="D584" s="37"/>
      <c r="E584" s="37"/>
    </row>
    <row r="585" spans="1:5" ht="15" customHeight="1" x14ac:dyDescent="0.25">
      <c r="A585" s="38" t="s">
        <v>17</v>
      </c>
      <c r="B585" s="39"/>
      <c r="C585" s="39"/>
      <c r="D585" s="39"/>
      <c r="E585" s="42"/>
    </row>
    <row r="586" spans="1:5" ht="15" customHeight="1" x14ac:dyDescent="0.25">
      <c r="A586" s="67" t="s">
        <v>49</v>
      </c>
      <c r="B586" s="39"/>
      <c r="C586" s="39"/>
      <c r="D586" s="39"/>
      <c r="E586" s="41" t="s">
        <v>50</v>
      </c>
    </row>
    <row r="587" spans="1:5" ht="15" customHeight="1" x14ac:dyDescent="0.25">
      <c r="A587" s="40"/>
      <c r="B587" s="42"/>
      <c r="C587" s="39"/>
      <c r="D587" s="39"/>
      <c r="E587" s="43"/>
    </row>
    <row r="588" spans="1:5" ht="15" customHeight="1" x14ac:dyDescent="0.25">
      <c r="A588" s="44"/>
      <c r="B588" s="44"/>
      <c r="C588" s="45" t="s">
        <v>36</v>
      </c>
      <c r="D588" s="46" t="s">
        <v>37</v>
      </c>
      <c r="E588" s="47" t="s">
        <v>38</v>
      </c>
    </row>
    <row r="589" spans="1:5" ht="15" customHeight="1" x14ac:dyDescent="0.25">
      <c r="A589" s="44"/>
      <c r="B589" s="44"/>
      <c r="C589" s="103">
        <v>3419</v>
      </c>
      <c r="D589" s="51" t="s">
        <v>124</v>
      </c>
      <c r="E589" s="123">
        <v>-60000</v>
      </c>
    </row>
    <row r="590" spans="1:5" ht="15" customHeight="1" x14ac:dyDescent="0.25">
      <c r="A590" s="60"/>
      <c r="B590" s="60"/>
      <c r="C590" s="55" t="s">
        <v>40</v>
      </c>
      <c r="D590" s="56"/>
      <c r="E590" s="57">
        <f>SUM(E589)</f>
        <v>-60000</v>
      </c>
    </row>
    <row r="591" spans="1:5" ht="15" customHeight="1" x14ac:dyDescent="0.25"/>
    <row r="592" spans="1:5" ht="15" customHeight="1" x14ac:dyDescent="0.25">
      <c r="A592" s="38" t="s">
        <v>17</v>
      </c>
      <c r="B592" s="39"/>
      <c r="C592" s="39"/>
      <c r="D592" s="39"/>
      <c r="E592" s="39"/>
    </row>
    <row r="593" spans="1:5" ht="15" customHeight="1" x14ac:dyDescent="0.25">
      <c r="A593" s="40" t="s">
        <v>34</v>
      </c>
      <c r="B593" s="39"/>
      <c r="C593" s="39"/>
      <c r="D593" s="39"/>
      <c r="E593" s="41" t="s">
        <v>35</v>
      </c>
    </row>
    <row r="594" spans="1:5" ht="15" customHeight="1" x14ac:dyDescent="0.25">
      <c r="A594" s="38"/>
      <c r="B594" s="42"/>
      <c r="C594" s="39"/>
      <c r="D594" s="39"/>
      <c r="E594" s="43"/>
    </row>
    <row r="595" spans="1:5" ht="15" customHeight="1" x14ac:dyDescent="0.25">
      <c r="A595" s="44"/>
      <c r="B595" s="44"/>
      <c r="C595" s="45" t="s">
        <v>36</v>
      </c>
      <c r="D595" s="46" t="s">
        <v>37</v>
      </c>
      <c r="E595" s="47" t="s">
        <v>38</v>
      </c>
    </row>
    <row r="596" spans="1:5" ht="15" customHeight="1" x14ac:dyDescent="0.25">
      <c r="A596" s="48"/>
      <c r="B596" s="49"/>
      <c r="C596" s="50">
        <v>6409</v>
      </c>
      <c r="D596" s="51" t="s">
        <v>39</v>
      </c>
      <c r="E596" s="52">
        <v>60000</v>
      </c>
    </row>
    <row r="597" spans="1:5" ht="15" customHeight="1" x14ac:dyDescent="0.25">
      <c r="A597" s="53"/>
      <c r="B597" s="54"/>
      <c r="C597" s="55" t="s">
        <v>40</v>
      </c>
      <c r="D597" s="56"/>
      <c r="E597" s="57">
        <f>E596</f>
        <v>60000</v>
      </c>
    </row>
    <row r="598" spans="1:5" ht="15" customHeight="1" x14ac:dyDescent="0.25"/>
    <row r="599" spans="1:5" ht="15" customHeight="1" x14ac:dyDescent="0.25"/>
    <row r="600" spans="1:5" ht="15" customHeight="1" x14ac:dyDescent="0.3">
      <c r="A600" s="36" t="s">
        <v>136</v>
      </c>
    </row>
    <row r="601" spans="1:5" ht="15" customHeight="1" x14ac:dyDescent="0.25">
      <c r="A601" s="187" t="s">
        <v>132</v>
      </c>
      <c r="B601" s="187"/>
      <c r="C601" s="187"/>
      <c r="D601" s="187"/>
      <c r="E601" s="187"/>
    </row>
    <row r="602" spans="1:5" ht="15" customHeight="1" x14ac:dyDescent="0.25">
      <c r="A602" s="187"/>
      <c r="B602" s="187"/>
      <c r="C602" s="187"/>
      <c r="D602" s="187"/>
      <c r="E602" s="187"/>
    </row>
    <row r="603" spans="1:5" ht="15" customHeight="1" x14ac:dyDescent="0.25">
      <c r="A603" s="188" t="s">
        <v>137</v>
      </c>
      <c r="B603" s="188"/>
      <c r="C603" s="188"/>
      <c r="D603" s="188"/>
      <c r="E603" s="188"/>
    </row>
    <row r="604" spans="1:5" ht="15" customHeight="1" x14ac:dyDescent="0.25">
      <c r="A604" s="188"/>
      <c r="B604" s="188"/>
      <c r="C604" s="188"/>
      <c r="D604" s="188"/>
      <c r="E604" s="188"/>
    </row>
    <row r="605" spans="1:5" ht="15" customHeight="1" x14ac:dyDescent="0.25">
      <c r="A605" s="188"/>
      <c r="B605" s="188"/>
      <c r="C605" s="188"/>
      <c r="D605" s="188"/>
      <c r="E605" s="188"/>
    </row>
    <row r="606" spans="1:5" ht="15" customHeight="1" x14ac:dyDescent="0.25">
      <c r="A606" s="188"/>
      <c r="B606" s="188"/>
      <c r="C606" s="188"/>
      <c r="D606" s="188"/>
      <c r="E606" s="188"/>
    </row>
    <row r="607" spans="1:5" ht="15" customHeight="1" x14ac:dyDescent="0.25">
      <c r="A607" s="188"/>
      <c r="B607" s="188"/>
      <c r="C607" s="188"/>
      <c r="D607" s="188"/>
      <c r="E607" s="188"/>
    </row>
    <row r="608" spans="1:5" ht="15" customHeight="1" x14ac:dyDescent="0.25">
      <c r="A608" s="188"/>
      <c r="B608" s="188"/>
      <c r="C608" s="188"/>
      <c r="D608" s="188"/>
      <c r="E608" s="188"/>
    </row>
    <row r="609" spans="1:5" ht="15" customHeight="1" x14ac:dyDescent="0.25">
      <c r="A609" s="188"/>
      <c r="B609" s="188"/>
      <c r="C609" s="188"/>
      <c r="D609" s="188"/>
      <c r="E609" s="188"/>
    </row>
    <row r="610" spans="1:5" ht="15" customHeight="1" x14ac:dyDescent="0.25">
      <c r="A610" s="37"/>
      <c r="B610" s="37"/>
      <c r="C610" s="37"/>
      <c r="D610" s="37"/>
      <c r="E610" s="37"/>
    </row>
    <row r="611" spans="1:5" ht="15" customHeight="1" x14ac:dyDescent="0.25">
      <c r="A611" s="38" t="s">
        <v>17</v>
      </c>
      <c r="B611" s="39"/>
      <c r="C611" s="39"/>
      <c r="D611" s="39"/>
      <c r="E611" s="42"/>
    </row>
    <row r="612" spans="1:5" ht="15" customHeight="1" x14ac:dyDescent="0.25">
      <c r="A612" s="67" t="s">
        <v>49</v>
      </c>
      <c r="B612" s="39"/>
      <c r="C612" s="39"/>
      <c r="D612" s="39"/>
      <c r="E612" s="41" t="s">
        <v>50</v>
      </c>
    </row>
    <row r="613" spans="1:5" ht="15" customHeight="1" x14ac:dyDescent="0.25">
      <c r="A613" s="40"/>
      <c r="B613" s="42"/>
      <c r="C613" s="39"/>
      <c r="D613" s="39"/>
      <c r="E613" s="43"/>
    </row>
    <row r="614" spans="1:5" ht="15" customHeight="1" x14ac:dyDescent="0.25">
      <c r="A614" s="44"/>
      <c r="B614" s="44"/>
      <c r="C614" s="45" t="s">
        <v>36</v>
      </c>
      <c r="D614" s="46" t="s">
        <v>37</v>
      </c>
      <c r="E614" s="47" t="s">
        <v>38</v>
      </c>
    </row>
    <row r="615" spans="1:5" ht="15" customHeight="1" x14ac:dyDescent="0.25">
      <c r="A615" s="44"/>
      <c r="B615" s="44"/>
      <c r="C615" s="103">
        <v>3311</v>
      </c>
      <c r="D615" s="51" t="s">
        <v>124</v>
      </c>
      <c r="E615" s="123">
        <v>-1500000</v>
      </c>
    </row>
    <row r="616" spans="1:5" ht="15" customHeight="1" x14ac:dyDescent="0.25">
      <c r="A616" s="60"/>
      <c r="B616" s="60"/>
      <c r="C616" s="55" t="s">
        <v>40</v>
      </c>
      <c r="D616" s="56"/>
      <c r="E616" s="57">
        <f>SUM(E615)</f>
        <v>-1500000</v>
      </c>
    </row>
    <row r="617" spans="1:5" ht="15" customHeight="1" x14ac:dyDescent="0.25"/>
    <row r="618" spans="1:5" ht="15" customHeight="1" x14ac:dyDescent="0.25">
      <c r="A618" s="38" t="s">
        <v>17</v>
      </c>
      <c r="B618" s="39"/>
      <c r="C618" s="39"/>
      <c r="D618" s="39"/>
      <c r="E618" s="39"/>
    </row>
    <row r="619" spans="1:5" ht="15" customHeight="1" x14ac:dyDescent="0.25">
      <c r="A619" s="40" t="s">
        <v>34</v>
      </c>
      <c r="B619" s="39"/>
      <c r="C619" s="39"/>
      <c r="D619" s="39"/>
      <c r="E619" s="41" t="s">
        <v>35</v>
      </c>
    </row>
    <row r="620" spans="1:5" ht="15" customHeight="1" x14ac:dyDescent="0.25">
      <c r="A620" s="38"/>
      <c r="B620" s="42"/>
      <c r="C620" s="39"/>
      <c r="D620" s="39"/>
      <c r="E620" s="43"/>
    </row>
    <row r="621" spans="1:5" ht="15" customHeight="1" x14ac:dyDescent="0.25">
      <c r="A621" s="44"/>
      <c r="B621" s="44"/>
      <c r="C621" s="45" t="s">
        <v>36</v>
      </c>
      <c r="D621" s="46" t="s">
        <v>37</v>
      </c>
      <c r="E621" s="47" t="s">
        <v>38</v>
      </c>
    </row>
    <row r="622" spans="1:5" ht="15" customHeight="1" x14ac:dyDescent="0.25">
      <c r="A622" s="48"/>
      <c r="B622" s="49"/>
      <c r="C622" s="50">
        <v>6409</v>
      </c>
      <c r="D622" s="51" t="s">
        <v>39</v>
      </c>
      <c r="E622" s="52">
        <v>1500000</v>
      </c>
    </row>
    <row r="623" spans="1:5" ht="15" customHeight="1" x14ac:dyDescent="0.25">
      <c r="A623" s="53"/>
      <c r="B623" s="54"/>
      <c r="C623" s="55" t="s">
        <v>40</v>
      </c>
      <c r="D623" s="56"/>
      <c r="E623" s="57">
        <f>E622</f>
        <v>1500000</v>
      </c>
    </row>
    <row r="624" spans="1:5" ht="15" customHeight="1" x14ac:dyDescent="0.25"/>
    <row r="625" spans="1:5" ht="15" customHeight="1" x14ac:dyDescent="0.25"/>
    <row r="626" spans="1:5" ht="15" customHeight="1" x14ac:dyDescent="0.3">
      <c r="A626" s="36" t="s">
        <v>138</v>
      </c>
    </row>
    <row r="627" spans="1:5" ht="15" customHeight="1" x14ac:dyDescent="0.25">
      <c r="A627" s="187" t="s">
        <v>139</v>
      </c>
      <c r="B627" s="187"/>
      <c r="C627" s="187"/>
      <c r="D627" s="187"/>
      <c r="E627" s="187"/>
    </row>
    <row r="628" spans="1:5" ht="15" customHeight="1" x14ac:dyDescent="0.25">
      <c r="A628" s="187"/>
      <c r="B628" s="187"/>
      <c r="C628" s="187"/>
      <c r="D628" s="187"/>
      <c r="E628" s="187"/>
    </row>
    <row r="629" spans="1:5" ht="15" customHeight="1" x14ac:dyDescent="0.25">
      <c r="A629" s="188" t="s">
        <v>140</v>
      </c>
      <c r="B629" s="188"/>
      <c r="C629" s="188"/>
      <c r="D629" s="188"/>
      <c r="E629" s="188"/>
    </row>
    <row r="630" spans="1:5" ht="15" customHeight="1" x14ac:dyDescent="0.25">
      <c r="A630" s="188"/>
      <c r="B630" s="188"/>
      <c r="C630" s="188"/>
      <c r="D630" s="188"/>
      <c r="E630" s="188"/>
    </row>
    <row r="631" spans="1:5" ht="15" customHeight="1" x14ac:dyDescent="0.25">
      <c r="A631" s="188"/>
      <c r="B631" s="188"/>
      <c r="C631" s="188"/>
      <c r="D631" s="188"/>
      <c r="E631" s="188"/>
    </row>
    <row r="632" spans="1:5" ht="15" customHeight="1" x14ac:dyDescent="0.25">
      <c r="A632" s="188"/>
      <c r="B632" s="188"/>
      <c r="C632" s="188"/>
      <c r="D632" s="188"/>
      <c r="E632" s="188"/>
    </row>
    <row r="633" spans="1:5" ht="15" customHeight="1" x14ac:dyDescent="0.25">
      <c r="A633" s="188"/>
      <c r="B633" s="188"/>
      <c r="C633" s="188"/>
      <c r="D633" s="188"/>
      <c r="E633" s="188"/>
    </row>
    <row r="634" spans="1:5" ht="15" customHeight="1" x14ac:dyDescent="0.25">
      <c r="A634" s="188"/>
      <c r="B634" s="188"/>
      <c r="C634" s="188"/>
      <c r="D634" s="188"/>
      <c r="E634" s="188"/>
    </row>
    <row r="635" spans="1:5" ht="15" customHeight="1" x14ac:dyDescent="0.25">
      <c r="A635" s="188"/>
      <c r="B635" s="188"/>
      <c r="C635" s="188"/>
      <c r="D635" s="188"/>
      <c r="E635" s="188"/>
    </row>
    <row r="636" spans="1:5" ht="15" customHeight="1" x14ac:dyDescent="0.25">
      <c r="A636" s="188"/>
      <c r="B636" s="188"/>
      <c r="C636" s="188"/>
      <c r="D636" s="188"/>
      <c r="E636" s="188"/>
    </row>
    <row r="637" spans="1:5" ht="15" customHeight="1" x14ac:dyDescent="0.25">
      <c r="A637" s="37"/>
      <c r="B637" s="37"/>
      <c r="C637" s="37"/>
      <c r="D637" s="37"/>
      <c r="E637" s="37"/>
    </row>
    <row r="638" spans="1:5" ht="15" customHeight="1" x14ac:dyDescent="0.25">
      <c r="A638" s="38" t="s">
        <v>17</v>
      </c>
      <c r="B638" s="39"/>
      <c r="C638" s="39"/>
      <c r="D638" s="39"/>
      <c r="E638" s="42"/>
    </row>
    <row r="639" spans="1:5" ht="15" customHeight="1" x14ac:dyDescent="0.25">
      <c r="A639" s="67" t="s">
        <v>141</v>
      </c>
      <c r="B639" s="66"/>
      <c r="C639" s="66"/>
      <c r="D639" s="66"/>
      <c r="E639" s="68" t="s">
        <v>142</v>
      </c>
    </row>
    <row r="640" spans="1:5" ht="15" customHeight="1" x14ac:dyDescent="0.25">
      <c r="A640" s="40"/>
      <c r="B640" s="42"/>
      <c r="C640" s="39"/>
      <c r="D640" s="39"/>
      <c r="E640" s="43"/>
    </row>
    <row r="641" spans="1:5" ht="15" customHeight="1" x14ac:dyDescent="0.25">
      <c r="A641" s="44"/>
      <c r="B641" s="44"/>
      <c r="C641" s="45" t="s">
        <v>36</v>
      </c>
      <c r="D641" s="46" t="s">
        <v>37</v>
      </c>
      <c r="E641" s="47" t="s">
        <v>38</v>
      </c>
    </row>
    <row r="642" spans="1:5" ht="15" customHeight="1" x14ac:dyDescent="0.25">
      <c r="A642" s="44"/>
      <c r="B642" s="44"/>
      <c r="C642" s="103">
        <v>2212</v>
      </c>
      <c r="D642" s="51" t="s">
        <v>101</v>
      </c>
      <c r="E642" s="123">
        <f>-1926707.03-2873085.9</f>
        <v>-4799792.93</v>
      </c>
    </row>
    <row r="643" spans="1:5" ht="15" customHeight="1" x14ac:dyDescent="0.25">
      <c r="A643" s="60"/>
      <c r="B643" s="60"/>
      <c r="C643" s="55" t="s">
        <v>40</v>
      </c>
      <c r="D643" s="56"/>
      <c r="E643" s="57">
        <f>SUM(E642)</f>
        <v>-4799792.93</v>
      </c>
    </row>
    <row r="644" spans="1:5" ht="15" customHeight="1" x14ac:dyDescent="0.25"/>
    <row r="645" spans="1:5" ht="15" customHeight="1" x14ac:dyDescent="0.25">
      <c r="A645" s="38" t="s">
        <v>17</v>
      </c>
      <c r="B645" s="39"/>
      <c r="C645" s="39"/>
      <c r="D645" s="39"/>
      <c r="E645" s="39"/>
    </row>
    <row r="646" spans="1:5" ht="15" customHeight="1" x14ac:dyDescent="0.25">
      <c r="A646" s="40" t="s">
        <v>34</v>
      </c>
      <c r="B646" s="39"/>
      <c r="C646" s="39"/>
      <c r="D646" s="39"/>
      <c r="E646" s="41" t="s">
        <v>35</v>
      </c>
    </row>
    <row r="647" spans="1:5" ht="15" customHeight="1" x14ac:dyDescent="0.25">
      <c r="A647" s="38"/>
      <c r="B647" s="42"/>
      <c r="C647" s="39"/>
      <c r="D647" s="39"/>
      <c r="E647" s="43"/>
    </row>
    <row r="648" spans="1:5" ht="15" customHeight="1" x14ac:dyDescent="0.25">
      <c r="A648" s="44"/>
      <c r="B648" s="44"/>
      <c r="C648" s="45" t="s">
        <v>36</v>
      </c>
      <c r="D648" s="46" t="s">
        <v>37</v>
      </c>
      <c r="E648" s="47" t="s">
        <v>38</v>
      </c>
    </row>
    <row r="649" spans="1:5" ht="15" customHeight="1" x14ac:dyDescent="0.25">
      <c r="A649" s="48"/>
      <c r="B649" s="49"/>
      <c r="C649" s="50">
        <v>6409</v>
      </c>
      <c r="D649" s="51" t="s">
        <v>39</v>
      </c>
      <c r="E649" s="52">
        <v>4799792.93</v>
      </c>
    </row>
    <row r="650" spans="1:5" ht="15" customHeight="1" x14ac:dyDescent="0.25">
      <c r="A650" s="53"/>
      <c r="B650" s="54"/>
      <c r="C650" s="55" t="s">
        <v>40</v>
      </c>
      <c r="D650" s="56"/>
      <c r="E650" s="57">
        <f>E649</f>
        <v>4799792.93</v>
      </c>
    </row>
    <row r="651" spans="1:5" ht="15" customHeight="1" x14ac:dyDescent="0.25"/>
    <row r="652" spans="1:5" ht="15" customHeight="1" x14ac:dyDescent="0.25"/>
    <row r="653" spans="1:5" ht="15" customHeight="1" x14ac:dyDescent="0.3">
      <c r="A653" s="36" t="s">
        <v>143</v>
      </c>
    </row>
    <row r="654" spans="1:5" ht="15" customHeight="1" x14ac:dyDescent="0.25">
      <c r="A654" s="187" t="s">
        <v>144</v>
      </c>
      <c r="B654" s="187"/>
      <c r="C654" s="187"/>
      <c r="D654" s="187"/>
      <c r="E654" s="187"/>
    </row>
    <row r="655" spans="1:5" ht="15" customHeight="1" x14ac:dyDescent="0.25">
      <c r="A655" s="187"/>
      <c r="B655" s="187"/>
      <c r="C655" s="187"/>
      <c r="D655" s="187"/>
      <c r="E655" s="187"/>
    </row>
    <row r="656" spans="1:5" ht="15" customHeight="1" x14ac:dyDescent="0.25">
      <c r="A656" s="188" t="s">
        <v>145</v>
      </c>
      <c r="B656" s="188"/>
      <c r="C656" s="188"/>
      <c r="D656" s="188"/>
      <c r="E656" s="188"/>
    </row>
    <row r="657" spans="1:5" ht="15" customHeight="1" x14ac:dyDescent="0.25">
      <c r="A657" s="188"/>
      <c r="B657" s="188"/>
      <c r="C657" s="188"/>
      <c r="D657" s="188"/>
      <c r="E657" s="188"/>
    </row>
    <row r="658" spans="1:5" ht="15" customHeight="1" x14ac:dyDescent="0.25">
      <c r="A658" s="188"/>
      <c r="B658" s="188"/>
      <c r="C658" s="188"/>
      <c r="D658" s="188"/>
      <c r="E658" s="188"/>
    </row>
    <row r="659" spans="1:5" ht="15" customHeight="1" x14ac:dyDescent="0.25">
      <c r="A659" s="188"/>
      <c r="B659" s="188"/>
      <c r="C659" s="188"/>
      <c r="D659" s="188"/>
      <c r="E659" s="188"/>
    </row>
    <row r="660" spans="1:5" ht="15" customHeight="1" x14ac:dyDescent="0.25">
      <c r="A660" s="188"/>
      <c r="B660" s="188"/>
      <c r="C660" s="188"/>
      <c r="D660" s="188"/>
      <c r="E660" s="188"/>
    </row>
    <row r="661" spans="1:5" ht="15" customHeight="1" x14ac:dyDescent="0.25">
      <c r="A661" s="188"/>
      <c r="B661" s="188"/>
      <c r="C661" s="188"/>
      <c r="D661" s="188"/>
      <c r="E661" s="188"/>
    </row>
    <row r="662" spans="1:5" ht="15" customHeight="1" x14ac:dyDescent="0.25">
      <c r="A662" s="188"/>
      <c r="B662" s="188"/>
      <c r="C662" s="188"/>
      <c r="D662" s="188"/>
      <c r="E662" s="188"/>
    </row>
    <row r="663" spans="1:5" ht="15" customHeight="1" x14ac:dyDescent="0.25">
      <c r="A663" s="188"/>
      <c r="B663" s="188"/>
      <c r="C663" s="188"/>
      <c r="D663" s="188"/>
      <c r="E663" s="188"/>
    </row>
    <row r="664" spans="1:5" ht="15" customHeight="1" x14ac:dyDescent="0.25">
      <c r="A664" s="37"/>
      <c r="B664" s="37"/>
      <c r="C664" s="37"/>
      <c r="D664" s="37"/>
      <c r="E664" s="37"/>
    </row>
    <row r="665" spans="1:5" ht="15" customHeight="1" x14ac:dyDescent="0.25">
      <c r="A665" s="38" t="s">
        <v>17</v>
      </c>
      <c r="B665" s="39"/>
      <c r="C665" s="39"/>
      <c r="D665" s="39"/>
      <c r="E665" s="42"/>
    </row>
    <row r="666" spans="1:5" ht="15" customHeight="1" x14ac:dyDescent="0.25">
      <c r="A666" s="40" t="s">
        <v>129</v>
      </c>
      <c r="B666" s="129"/>
      <c r="C666" s="129"/>
      <c r="D666" s="129"/>
      <c r="E666" s="129" t="s">
        <v>130</v>
      </c>
    </row>
    <row r="667" spans="1:5" ht="15" customHeight="1" x14ac:dyDescent="0.25">
      <c r="A667" s="40"/>
      <c r="B667" s="42"/>
      <c r="C667" s="39"/>
      <c r="D667" s="39"/>
      <c r="E667" s="43"/>
    </row>
    <row r="668" spans="1:5" ht="15" customHeight="1" x14ac:dyDescent="0.25">
      <c r="A668" s="44"/>
      <c r="B668" s="44"/>
      <c r="C668" s="45" t="s">
        <v>36</v>
      </c>
      <c r="D668" s="46" t="s">
        <v>37</v>
      </c>
      <c r="E668" s="47" t="s">
        <v>38</v>
      </c>
    </row>
    <row r="669" spans="1:5" ht="15" customHeight="1" x14ac:dyDescent="0.25">
      <c r="A669" s="44"/>
      <c r="B669" s="44"/>
      <c r="C669" s="103">
        <v>3599</v>
      </c>
      <c r="D669" s="51" t="s">
        <v>124</v>
      </c>
      <c r="E669" s="123">
        <v>-209670</v>
      </c>
    </row>
    <row r="670" spans="1:5" ht="15" customHeight="1" x14ac:dyDescent="0.25">
      <c r="A670" s="60"/>
      <c r="B670" s="60"/>
      <c r="C670" s="55" t="s">
        <v>40</v>
      </c>
      <c r="D670" s="56"/>
      <c r="E670" s="57">
        <f>SUM(E669)</f>
        <v>-209670</v>
      </c>
    </row>
    <row r="671" spans="1:5" ht="15" customHeight="1" x14ac:dyDescent="0.25"/>
    <row r="672" spans="1:5" ht="15" customHeight="1" x14ac:dyDescent="0.25">
      <c r="A672" s="38" t="s">
        <v>17</v>
      </c>
      <c r="B672" s="39"/>
      <c r="C672" s="39"/>
      <c r="D672" s="39"/>
      <c r="E672" s="39"/>
    </row>
    <row r="673" spans="1:5" ht="15" customHeight="1" x14ac:dyDescent="0.25">
      <c r="A673" s="40" t="s">
        <v>34</v>
      </c>
      <c r="B673" s="39"/>
      <c r="C673" s="39"/>
      <c r="D673" s="39"/>
      <c r="E673" s="41" t="s">
        <v>35</v>
      </c>
    </row>
    <row r="674" spans="1:5" ht="15" customHeight="1" x14ac:dyDescent="0.25">
      <c r="A674" s="38"/>
      <c r="B674" s="42"/>
      <c r="C674" s="39"/>
      <c r="D674" s="39"/>
      <c r="E674" s="43"/>
    </row>
    <row r="675" spans="1:5" ht="15" customHeight="1" x14ac:dyDescent="0.25">
      <c r="A675" s="44"/>
      <c r="B675" s="44"/>
      <c r="C675" s="45" t="s">
        <v>36</v>
      </c>
      <c r="D675" s="46" t="s">
        <v>37</v>
      </c>
      <c r="E675" s="47" t="s">
        <v>38</v>
      </c>
    </row>
    <row r="676" spans="1:5" ht="15" customHeight="1" x14ac:dyDescent="0.25">
      <c r="A676" s="48"/>
      <c r="B676" s="49"/>
      <c r="C676" s="50">
        <v>6409</v>
      </c>
      <c r="D676" s="51" t="s">
        <v>39</v>
      </c>
      <c r="E676" s="52">
        <v>209670</v>
      </c>
    </row>
    <row r="677" spans="1:5" ht="15" customHeight="1" x14ac:dyDescent="0.25">
      <c r="A677" s="53"/>
      <c r="B677" s="54"/>
      <c r="C677" s="55" t="s">
        <v>40</v>
      </c>
      <c r="D677" s="56"/>
      <c r="E677" s="57">
        <f>E676</f>
        <v>209670</v>
      </c>
    </row>
    <row r="678" spans="1:5" ht="15" customHeight="1" x14ac:dyDescent="0.25"/>
    <row r="679" spans="1:5" ht="15" customHeight="1" x14ac:dyDescent="0.25"/>
    <row r="680" spans="1:5" ht="15" customHeight="1" x14ac:dyDescent="0.3">
      <c r="A680" s="36" t="s">
        <v>146</v>
      </c>
    </row>
    <row r="681" spans="1:5" ht="15" customHeight="1" x14ac:dyDescent="0.25">
      <c r="A681" s="187" t="s">
        <v>147</v>
      </c>
      <c r="B681" s="187"/>
      <c r="C681" s="187"/>
      <c r="D681" s="187"/>
      <c r="E681" s="187"/>
    </row>
    <row r="682" spans="1:5" ht="15" customHeight="1" x14ac:dyDescent="0.25">
      <c r="A682" s="187"/>
      <c r="B682" s="187"/>
      <c r="C682" s="187"/>
      <c r="D682" s="187"/>
      <c r="E682" s="187"/>
    </row>
    <row r="683" spans="1:5" ht="15" customHeight="1" x14ac:dyDescent="0.25">
      <c r="A683" s="188" t="s">
        <v>148</v>
      </c>
      <c r="B683" s="188"/>
      <c r="C683" s="188"/>
      <c r="D683" s="188"/>
      <c r="E683" s="188"/>
    </row>
    <row r="684" spans="1:5" ht="15" customHeight="1" x14ac:dyDescent="0.25">
      <c r="A684" s="188"/>
      <c r="B684" s="188"/>
      <c r="C684" s="188"/>
      <c r="D684" s="188"/>
      <c r="E684" s="188"/>
    </row>
    <row r="685" spans="1:5" ht="15" customHeight="1" x14ac:dyDescent="0.25">
      <c r="A685" s="188"/>
      <c r="B685" s="188"/>
      <c r="C685" s="188"/>
      <c r="D685" s="188"/>
      <c r="E685" s="188"/>
    </row>
    <row r="686" spans="1:5" ht="15" customHeight="1" x14ac:dyDescent="0.25">
      <c r="A686" s="188"/>
      <c r="B686" s="188"/>
      <c r="C686" s="188"/>
      <c r="D686" s="188"/>
      <c r="E686" s="188"/>
    </row>
    <row r="687" spans="1:5" ht="15" customHeight="1" x14ac:dyDescent="0.25">
      <c r="A687" s="188"/>
      <c r="B687" s="188"/>
      <c r="C687" s="188"/>
      <c r="D687" s="188"/>
      <c r="E687" s="188"/>
    </row>
    <row r="688" spans="1:5" ht="15" customHeight="1" x14ac:dyDescent="0.25">
      <c r="A688" s="188"/>
      <c r="B688" s="188"/>
      <c r="C688" s="188"/>
      <c r="D688" s="188"/>
      <c r="E688" s="188"/>
    </row>
    <row r="689" spans="1:5" ht="15" customHeight="1" x14ac:dyDescent="0.25">
      <c r="A689" s="37"/>
      <c r="B689" s="37"/>
      <c r="C689" s="37"/>
      <c r="D689" s="37"/>
      <c r="E689" s="37"/>
    </row>
    <row r="690" spans="1:5" ht="15" customHeight="1" x14ac:dyDescent="0.25">
      <c r="A690" s="37"/>
      <c r="B690" s="37"/>
      <c r="C690" s="37"/>
      <c r="D690" s="37"/>
      <c r="E690" s="37"/>
    </row>
    <row r="691" spans="1:5" ht="15" customHeight="1" x14ac:dyDescent="0.25">
      <c r="A691" s="38" t="s">
        <v>17</v>
      </c>
      <c r="B691" s="39"/>
      <c r="C691" s="39"/>
      <c r="D691" s="39"/>
      <c r="E691" s="42"/>
    </row>
    <row r="692" spans="1:5" ht="15" customHeight="1" x14ac:dyDescent="0.25">
      <c r="A692" s="40" t="s">
        <v>149</v>
      </c>
      <c r="B692" s="85"/>
      <c r="C692" s="39"/>
      <c r="D692" s="39"/>
      <c r="E692" s="41" t="s">
        <v>150</v>
      </c>
    </row>
    <row r="693" spans="1:5" ht="15" customHeight="1" x14ac:dyDescent="0.25">
      <c r="A693" s="40"/>
      <c r="B693" s="42"/>
      <c r="C693" s="39"/>
      <c r="D693" s="39"/>
      <c r="E693" s="43"/>
    </row>
    <row r="694" spans="1:5" ht="15" customHeight="1" x14ac:dyDescent="0.25">
      <c r="A694" s="44"/>
      <c r="B694" s="44"/>
      <c r="C694" s="45" t="s">
        <v>36</v>
      </c>
      <c r="D694" s="46" t="s">
        <v>37</v>
      </c>
      <c r="E694" s="47" t="s">
        <v>38</v>
      </c>
    </row>
    <row r="695" spans="1:5" ht="15" customHeight="1" x14ac:dyDescent="0.25">
      <c r="A695" s="44"/>
      <c r="B695" s="44"/>
      <c r="C695" s="103">
        <v>2143</v>
      </c>
      <c r="D695" s="51" t="s">
        <v>124</v>
      </c>
      <c r="E695" s="123">
        <v>-1263100</v>
      </c>
    </row>
    <row r="696" spans="1:5" ht="15" customHeight="1" x14ac:dyDescent="0.25">
      <c r="A696" s="60"/>
      <c r="B696" s="60"/>
      <c r="C696" s="55" t="s">
        <v>40</v>
      </c>
      <c r="D696" s="56"/>
      <c r="E696" s="57">
        <f>SUM(E695)</f>
        <v>-1263100</v>
      </c>
    </row>
    <row r="697" spans="1:5" ht="15" customHeight="1" x14ac:dyDescent="0.25"/>
    <row r="698" spans="1:5" ht="15" customHeight="1" x14ac:dyDescent="0.25">
      <c r="A698" s="38" t="s">
        <v>17</v>
      </c>
      <c r="B698" s="39"/>
      <c r="C698" s="39"/>
      <c r="D698" s="39"/>
      <c r="E698" s="39"/>
    </row>
    <row r="699" spans="1:5" ht="15" customHeight="1" x14ac:dyDescent="0.25">
      <c r="A699" s="40" t="s">
        <v>34</v>
      </c>
      <c r="B699" s="39"/>
      <c r="C699" s="39"/>
      <c r="D699" s="39"/>
      <c r="E699" s="41" t="s">
        <v>35</v>
      </c>
    </row>
    <row r="700" spans="1:5" ht="15" customHeight="1" x14ac:dyDescent="0.25">
      <c r="A700" s="38"/>
      <c r="B700" s="42"/>
      <c r="C700" s="39"/>
      <c r="D700" s="39"/>
      <c r="E700" s="43"/>
    </row>
    <row r="701" spans="1:5" ht="15" customHeight="1" x14ac:dyDescent="0.25">
      <c r="A701" s="44"/>
      <c r="B701" s="44"/>
      <c r="C701" s="45" t="s">
        <v>36</v>
      </c>
      <c r="D701" s="46" t="s">
        <v>37</v>
      </c>
      <c r="E701" s="47" t="s">
        <v>38</v>
      </c>
    </row>
    <row r="702" spans="1:5" ht="15" customHeight="1" x14ac:dyDescent="0.25">
      <c r="A702" s="48"/>
      <c r="B702" s="49"/>
      <c r="C702" s="50">
        <v>6409</v>
      </c>
      <c r="D702" s="51" t="s">
        <v>39</v>
      </c>
      <c r="E702" s="52">
        <v>1263100</v>
      </c>
    </row>
    <row r="703" spans="1:5" ht="15" customHeight="1" x14ac:dyDescent="0.25">
      <c r="A703" s="53"/>
      <c r="B703" s="54"/>
      <c r="C703" s="55" t="s">
        <v>40</v>
      </c>
      <c r="D703" s="56"/>
      <c r="E703" s="57">
        <f>E702</f>
        <v>1263100</v>
      </c>
    </row>
    <row r="704" spans="1:5" ht="15" customHeight="1" x14ac:dyDescent="0.25"/>
    <row r="705" spans="1:5" ht="15" customHeight="1" x14ac:dyDescent="0.25"/>
    <row r="706" spans="1:5" ht="15" customHeight="1" x14ac:dyDescent="0.3">
      <c r="A706" s="36" t="s">
        <v>151</v>
      </c>
    </row>
    <row r="707" spans="1:5" ht="15" customHeight="1" x14ac:dyDescent="0.25">
      <c r="A707" s="187" t="s">
        <v>152</v>
      </c>
      <c r="B707" s="187"/>
      <c r="C707" s="187"/>
      <c r="D707" s="187"/>
      <c r="E707" s="187"/>
    </row>
    <row r="708" spans="1:5" ht="15" customHeight="1" x14ac:dyDescent="0.25">
      <c r="A708" s="187"/>
      <c r="B708" s="187"/>
      <c r="C708" s="187"/>
      <c r="D708" s="187"/>
      <c r="E708" s="187"/>
    </row>
    <row r="709" spans="1:5" ht="15" customHeight="1" x14ac:dyDescent="0.25">
      <c r="A709" s="188" t="s">
        <v>153</v>
      </c>
      <c r="B709" s="188"/>
      <c r="C709" s="188"/>
      <c r="D709" s="188"/>
      <c r="E709" s="188"/>
    </row>
    <row r="710" spans="1:5" ht="15" customHeight="1" x14ac:dyDescent="0.25">
      <c r="A710" s="188"/>
      <c r="B710" s="188"/>
      <c r="C710" s="188"/>
      <c r="D710" s="188"/>
      <c r="E710" s="188"/>
    </row>
    <row r="711" spans="1:5" ht="15" customHeight="1" x14ac:dyDescent="0.25">
      <c r="A711" s="188"/>
      <c r="B711" s="188"/>
      <c r="C711" s="188"/>
      <c r="D711" s="188"/>
      <c r="E711" s="188"/>
    </row>
    <row r="712" spans="1:5" ht="15" customHeight="1" x14ac:dyDescent="0.25">
      <c r="A712" s="188"/>
      <c r="B712" s="188"/>
      <c r="C712" s="188"/>
      <c r="D712" s="188"/>
      <c r="E712" s="188"/>
    </row>
    <row r="713" spans="1:5" ht="15" customHeight="1" x14ac:dyDescent="0.25">
      <c r="A713" s="188"/>
      <c r="B713" s="188"/>
      <c r="C713" s="188"/>
      <c r="D713" s="188"/>
      <c r="E713" s="188"/>
    </row>
    <row r="714" spans="1:5" ht="15" customHeight="1" x14ac:dyDescent="0.25">
      <c r="A714" s="188"/>
      <c r="B714" s="188"/>
      <c r="C714" s="188"/>
      <c r="D714" s="188"/>
      <c r="E714" s="188"/>
    </row>
    <row r="715" spans="1:5" ht="15" customHeight="1" x14ac:dyDescent="0.25">
      <c r="A715" s="188"/>
      <c r="B715" s="188"/>
      <c r="C715" s="188"/>
      <c r="D715" s="188"/>
      <c r="E715" s="188"/>
    </row>
    <row r="716" spans="1:5" ht="15" customHeight="1" x14ac:dyDescent="0.25">
      <c r="A716" s="37"/>
      <c r="B716" s="37"/>
      <c r="C716" s="37"/>
      <c r="D716" s="37"/>
      <c r="E716" s="37"/>
    </row>
    <row r="717" spans="1:5" ht="15" customHeight="1" x14ac:dyDescent="0.25">
      <c r="A717" s="38" t="s">
        <v>17</v>
      </c>
      <c r="B717" s="39"/>
      <c r="C717" s="39"/>
      <c r="D717" s="39"/>
      <c r="E717" s="42"/>
    </row>
    <row r="718" spans="1:5" ht="15" customHeight="1" x14ac:dyDescent="0.25">
      <c r="A718" s="120" t="s">
        <v>87</v>
      </c>
      <c r="B718" s="85"/>
      <c r="C718" s="39"/>
      <c r="D718" s="39"/>
      <c r="E718" s="41" t="s">
        <v>154</v>
      </c>
    </row>
    <row r="719" spans="1:5" ht="15" customHeight="1" x14ac:dyDescent="0.25">
      <c r="A719" s="40"/>
      <c r="B719" s="42"/>
      <c r="C719" s="39"/>
      <c r="D719" s="39"/>
      <c r="E719" s="43"/>
    </row>
    <row r="720" spans="1:5" ht="15" customHeight="1" x14ac:dyDescent="0.25">
      <c r="A720" s="44"/>
      <c r="B720" s="44"/>
      <c r="C720" s="45" t="s">
        <v>36</v>
      </c>
      <c r="D720" s="46" t="s">
        <v>37</v>
      </c>
      <c r="E720" s="47" t="s">
        <v>38</v>
      </c>
    </row>
    <row r="721" spans="1:5" ht="15" customHeight="1" x14ac:dyDescent="0.25">
      <c r="A721" s="44"/>
      <c r="B721" s="44"/>
      <c r="C721" s="103">
        <v>2141</v>
      </c>
      <c r="D721" s="51" t="s">
        <v>124</v>
      </c>
      <c r="E721" s="123">
        <v>-13675</v>
      </c>
    </row>
    <row r="722" spans="1:5" ht="15" customHeight="1" x14ac:dyDescent="0.25">
      <c r="A722" s="60"/>
      <c r="B722" s="60"/>
      <c r="C722" s="55" t="s">
        <v>40</v>
      </c>
      <c r="D722" s="56"/>
      <c r="E722" s="57">
        <f>SUM(E721)</f>
        <v>-13675</v>
      </c>
    </row>
    <row r="723" spans="1:5" ht="15" customHeight="1" x14ac:dyDescent="0.25"/>
    <row r="724" spans="1:5" ht="15" customHeight="1" x14ac:dyDescent="0.25">
      <c r="A724" s="38" t="s">
        <v>17</v>
      </c>
      <c r="B724" s="39"/>
      <c r="C724" s="39"/>
      <c r="D724" s="39"/>
      <c r="E724" s="39"/>
    </row>
    <row r="725" spans="1:5" ht="15" customHeight="1" x14ac:dyDescent="0.25">
      <c r="A725" s="40" t="s">
        <v>34</v>
      </c>
      <c r="B725" s="39"/>
      <c r="C725" s="39"/>
      <c r="D725" s="39"/>
      <c r="E725" s="41" t="s">
        <v>35</v>
      </c>
    </row>
    <row r="726" spans="1:5" ht="15" customHeight="1" x14ac:dyDescent="0.25">
      <c r="A726" s="38"/>
      <c r="B726" s="42"/>
      <c r="C726" s="39"/>
      <c r="D726" s="39"/>
      <c r="E726" s="43"/>
    </row>
    <row r="727" spans="1:5" ht="15" customHeight="1" x14ac:dyDescent="0.25">
      <c r="A727" s="44"/>
      <c r="B727" s="44"/>
      <c r="C727" s="45" t="s">
        <v>36</v>
      </c>
      <c r="D727" s="46" t="s">
        <v>37</v>
      </c>
      <c r="E727" s="47" t="s">
        <v>38</v>
      </c>
    </row>
    <row r="728" spans="1:5" ht="15" customHeight="1" x14ac:dyDescent="0.25">
      <c r="A728" s="48"/>
      <c r="B728" s="49"/>
      <c r="C728" s="50">
        <v>6409</v>
      </c>
      <c r="D728" s="51" t="s">
        <v>39</v>
      </c>
      <c r="E728" s="52">
        <v>13675</v>
      </c>
    </row>
    <row r="729" spans="1:5" ht="15" customHeight="1" x14ac:dyDescent="0.25">
      <c r="A729" s="53"/>
      <c r="B729" s="54"/>
      <c r="C729" s="55" t="s">
        <v>40</v>
      </c>
      <c r="D729" s="56"/>
      <c r="E729" s="57">
        <f>E728</f>
        <v>13675</v>
      </c>
    </row>
    <row r="730" spans="1:5" ht="15" customHeight="1" x14ac:dyDescent="0.25"/>
    <row r="731" spans="1:5" ht="15" customHeight="1" x14ac:dyDescent="0.25"/>
    <row r="732" spans="1:5" ht="15" customHeight="1" x14ac:dyDescent="0.3">
      <c r="A732" s="36" t="s">
        <v>155</v>
      </c>
    </row>
    <row r="733" spans="1:5" ht="15" customHeight="1" x14ac:dyDescent="0.25">
      <c r="A733" s="187" t="s">
        <v>152</v>
      </c>
      <c r="B733" s="187"/>
      <c r="C733" s="187"/>
      <c r="D733" s="187"/>
      <c r="E733" s="187"/>
    </row>
    <row r="734" spans="1:5" ht="15" customHeight="1" x14ac:dyDescent="0.25">
      <c r="A734" s="187"/>
      <c r="B734" s="187"/>
      <c r="C734" s="187"/>
      <c r="D734" s="187"/>
      <c r="E734" s="187"/>
    </row>
    <row r="735" spans="1:5" ht="15" customHeight="1" x14ac:dyDescent="0.25">
      <c r="A735" s="188" t="s">
        <v>156</v>
      </c>
      <c r="B735" s="188"/>
      <c r="C735" s="188"/>
      <c r="D735" s="188"/>
      <c r="E735" s="188"/>
    </row>
    <row r="736" spans="1:5" ht="15" customHeight="1" x14ac:dyDescent="0.25">
      <c r="A736" s="188"/>
      <c r="B736" s="188"/>
      <c r="C736" s="188"/>
      <c r="D736" s="188"/>
      <c r="E736" s="188"/>
    </row>
    <row r="737" spans="1:5" ht="15" customHeight="1" x14ac:dyDescent="0.25">
      <c r="A737" s="188"/>
      <c r="B737" s="188"/>
      <c r="C737" s="188"/>
      <c r="D737" s="188"/>
      <c r="E737" s="188"/>
    </row>
    <row r="738" spans="1:5" ht="15" customHeight="1" x14ac:dyDescent="0.25">
      <c r="A738" s="188"/>
      <c r="B738" s="188"/>
      <c r="C738" s="188"/>
      <c r="D738" s="188"/>
      <c r="E738" s="188"/>
    </row>
    <row r="739" spans="1:5" ht="15" customHeight="1" x14ac:dyDescent="0.25">
      <c r="A739" s="188"/>
      <c r="B739" s="188"/>
      <c r="C739" s="188"/>
      <c r="D739" s="188"/>
      <c r="E739" s="188"/>
    </row>
    <row r="740" spans="1:5" ht="15" customHeight="1" x14ac:dyDescent="0.25">
      <c r="A740" s="188"/>
      <c r="B740" s="188"/>
      <c r="C740" s="188"/>
      <c r="D740" s="188"/>
      <c r="E740" s="188"/>
    </row>
    <row r="741" spans="1:5" ht="15" customHeight="1" x14ac:dyDescent="0.25">
      <c r="A741" s="188"/>
      <c r="B741" s="188"/>
      <c r="C741" s="188"/>
      <c r="D741" s="188"/>
      <c r="E741" s="188"/>
    </row>
    <row r="742" spans="1:5" ht="15" customHeight="1" x14ac:dyDescent="0.25">
      <c r="A742" s="37"/>
      <c r="B742" s="37"/>
      <c r="C742" s="37"/>
      <c r="D742" s="37"/>
      <c r="E742" s="37"/>
    </row>
    <row r="743" spans="1:5" ht="15" customHeight="1" x14ac:dyDescent="0.25">
      <c r="A743" s="37"/>
      <c r="B743" s="37"/>
      <c r="C743" s="37"/>
      <c r="D743" s="37"/>
      <c r="E743" s="37"/>
    </row>
    <row r="744" spans="1:5" ht="15" customHeight="1" x14ac:dyDescent="0.25">
      <c r="A744" s="38" t="s">
        <v>17</v>
      </c>
      <c r="B744" s="39"/>
      <c r="C744" s="39"/>
      <c r="D744" s="39"/>
      <c r="E744" s="42"/>
    </row>
    <row r="745" spans="1:5" ht="15" customHeight="1" x14ac:dyDescent="0.25">
      <c r="A745" s="120" t="s">
        <v>87</v>
      </c>
      <c r="B745" s="85"/>
      <c r="C745" s="39"/>
      <c r="D745" s="39"/>
      <c r="E745" s="41" t="s">
        <v>154</v>
      </c>
    </row>
    <row r="746" spans="1:5" ht="15" customHeight="1" x14ac:dyDescent="0.25">
      <c r="A746" s="40"/>
      <c r="B746" s="42"/>
      <c r="C746" s="39"/>
      <c r="D746" s="39"/>
      <c r="E746" s="43"/>
    </row>
    <row r="747" spans="1:5" ht="15" customHeight="1" x14ac:dyDescent="0.25">
      <c r="A747" s="44"/>
      <c r="B747" s="44"/>
      <c r="C747" s="45" t="s">
        <v>36</v>
      </c>
      <c r="D747" s="46" t="s">
        <v>37</v>
      </c>
      <c r="E747" s="47" t="s">
        <v>38</v>
      </c>
    </row>
    <row r="748" spans="1:5" ht="15" customHeight="1" x14ac:dyDescent="0.25">
      <c r="A748" s="44"/>
      <c r="B748" s="44"/>
      <c r="C748" s="103">
        <v>3319</v>
      </c>
      <c r="D748" s="51" t="s">
        <v>124</v>
      </c>
      <c r="E748" s="123">
        <v>-100000</v>
      </c>
    </row>
    <row r="749" spans="1:5" ht="15" customHeight="1" x14ac:dyDescent="0.25">
      <c r="A749" s="60"/>
      <c r="B749" s="60"/>
      <c r="C749" s="55" t="s">
        <v>40</v>
      </c>
      <c r="D749" s="56"/>
      <c r="E749" s="57">
        <f>SUM(E748)</f>
        <v>-100000</v>
      </c>
    </row>
    <row r="750" spans="1:5" ht="15" customHeight="1" x14ac:dyDescent="0.25"/>
    <row r="751" spans="1:5" ht="15" customHeight="1" x14ac:dyDescent="0.25">
      <c r="A751" s="38" t="s">
        <v>17</v>
      </c>
      <c r="B751" s="39"/>
      <c r="C751" s="39"/>
      <c r="D751" s="39"/>
      <c r="E751" s="39"/>
    </row>
    <row r="752" spans="1:5" ht="15" customHeight="1" x14ac:dyDescent="0.25">
      <c r="A752" s="40" t="s">
        <v>34</v>
      </c>
      <c r="B752" s="39"/>
      <c r="C752" s="39"/>
      <c r="D752" s="39"/>
      <c r="E752" s="41" t="s">
        <v>35</v>
      </c>
    </row>
    <row r="753" spans="1:5" ht="15" customHeight="1" x14ac:dyDescent="0.25">
      <c r="A753" s="38"/>
      <c r="B753" s="42"/>
      <c r="C753" s="39"/>
      <c r="D753" s="39"/>
      <c r="E753" s="43"/>
    </row>
    <row r="754" spans="1:5" ht="15" customHeight="1" x14ac:dyDescent="0.25">
      <c r="A754" s="44"/>
      <c r="B754" s="44"/>
      <c r="C754" s="45" t="s">
        <v>36</v>
      </c>
      <c r="D754" s="46" t="s">
        <v>37</v>
      </c>
      <c r="E754" s="47" t="s">
        <v>38</v>
      </c>
    </row>
    <row r="755" spans="1:5" ht="15" customHeight="1" x14ac:dyDescent="0.25">
      <c r="A755" s="48"/>
      <c r="B755" s="49"/>
      <c r="C755" s="50">
        <v>6409</v>
      </c>
      <c r="D755" s="51" t="s">
        <v>39</v>
      </c>
      <c r="E755" s="52">
        <v>100000</v>
      </c>
    </row>
    <row r="756" spans="1:5" ht="15" customHeight="1" x14ac:dyDescent="0.25">
      <c r="A756" s="53"/>
      <c r="B756" s="54"/>
      <c r="C756" s="55" t="s">
        <v>40</v>
      </c>
      <c r="D756" s="56"/>
      <c r="E756" s="57">
        <f>E755</f>
        <v>100000</v>
      </c>
    </row>
    <row r="757" spans="1:5" ht="15" customHeight="1" x14ac:dyDescent="0.25"/>
    <row r="758" spans="1:5" ht="15" customHeight="1" x14ac:dyDescent="0.25"/>
    <row r="759" spans="1:5" ht="15" customHeight="1" x14ac:dyDescent="0.3">
      <c r="A759" s="36" t="s">
        <v>157</v>
      </c>
    </row>
    <row r="760" spans="1:5" ht="15" customHeight="1" x14ac:dyDescent="0.25">
      <c r="A760" s="189" t="s">
        <v>158</v>
      </c>
      <c r="B760" s="189"/>
      <c r="C760" s="189"/>
      <c r="D760" s="189"/>
      <c r="E760" s="189"/>
    </row>
    <row r="761" spans="1:5" ht="15" customHeight="1" x14ac:dyDescent="0.25">
      <c r="A761" s="189"/>
      <c r="B761" s="189"/>
      <c r="C761" s="189"/>
      <c r="D761" s="189"/>
      <c r="E761" s="189"/>
    </row>
    <row r="762" spans="1:5" ht="15" customHeight="1" x14ac:dyDescent="0.25">
      <c r="A762" s="188" t="s">
        <v>159</v>
      </c>
      <c r="B762" s="188"/>
      <c r="C762" s="188"/>
      <c r="D762" s="188"/>
      <c r="E762" s="188"/>
    </row>
    <row r="763" spans="1:5" ht="15" customHeight="1" x14ac:dyDescent="0.25">
      <c r="A763" s="188"/>
      <c r="B763" s="188"/>
      <c r="C763" s="188"/>
      <c r="D763" s="188"/>
      <c r="E763" s="188"/>
    </row>
    <row r="764" spans="1:5" ht="15" customHeight="1" x14ac:dyDescent="0.25">
      <c r="A764" s="188"/>
      <c r="B764" s="188"/>
      <c r="C764" s="188"/>
      <c r="D764" s="188"/>
      <c r="E764" s="188"/>
    </row>
    <row r="765" spans="1:5" ht="15" customHeight="1" x14ac:dyDescent="0.25">
      <c r="A765" s="188"/>
      <c r="B765" s="188"/>
      <c r="C765" s="188"/>
      <c r="D765" s="188"/>
      <c r="E765" s="188"/>
    </row>
    <row r="766" spans="1:5" ht="15" customHeight="1" x14ac:dyDescent="0.25">
      <c r="A766" s="188"/>
      <c r="B766" s="188"/>
      <c r="C766" s="188"/>
      <c r="D766" s="188"/>
      <c r="E766" s="188"/>
    </row>
    <row r="767" spans="1:5" ht="15" customHeight="1" x14ac:dyDescent="0.25">
      <c r="A767" s="188"/>
      <c r="B767" s="188"/>
      <c r="C767" s="188"/>
      <c r="D767" s="188"/>
      <c r="E767" s="188"/>
    </row>
    <row r="768" spans="1:5" ht="15" customHeight="1" x14ac:dyDescent="0.25">
      <c r="A768" s="188"/>
      <c r="B768" s="188"/>
      <c r="C768" s="188"/>
      <c r="D768" s="188"/>
      <c r="E768" s="188"/>
    </row>
    <row r="769" spans="1:5" ht="15" customHeight="1" x14ac:dyDescent="0.25">
      <c r="A769" s="188"/>
      <c r="B769" s="188"/>
      <c r="C769" s="188"/>
      <c r="D769" s="188"/>
      <c r="E769" s="188"/>
    </row>
    <row r="770" spans="1:5" ht="15" customHeight="1" x14ac:dyDescent="0.25">
      <c r="A770" s="62"/>
      <c r="B770" s="62"/>
      <c r="C770" s="62"/>
      <c r="D770" s="62"/>
      <c r="E770" s="62"/>
    </row>
    <row r="771" spans="1:5" ht="15" customHeight="1" x14ac:dyDescent="0.25">
      <c r="A771" s="64" t="s">
        <v>17</v>
      </c>
      <c r="B771" s="66"/>
      <c r="C771" s="66"/>
      <c r="D771" s="42"/>
      <c r="E771" s="42"/>
    </row>
    <row r="772" spans="1:5" ht="15" customHeight="1" x14ac:dyDescent="0.25">
      <c r="A772" s="67" t="s">
        <v>80</v>
      </c>
      <c r="B772" s="66"/>
      <c r="C772" s="66"/>
      <c r="D772" s="66"/>
      <c r="E772" s="68" t="s">
        <v>160</v>
      </c>
    </row>
    <row r="773" spans="1:5" ht="15" customHeight="1" x14ac:dyDescent="0.25">
      <c r="A773" s="69"/>
      <c r="B773" s="92"/>
      <c r="C773" s="66"/>
      <c r="D773" s="69"/>
      <c r="E773" s="93"/>
    </row>
    <row r="774" spans="1:5" ht="15" customHeight="1" x14ac:dyDescent="0.25">
      <c r="A774" s="94"/>
      <c r="B774" s="72" t="s">
        <v>51</v>
      </c>
      <c r="C774" s="72" t="s">
        <v>36</v>
      </c>
      <c r="D774" s="46" t="s">
        <v>37</v>
      </c>
      <c r="E774" s="72" t="s">
        <v>38</v>
      </c>
    </row>
    <row r="775" spans="1:5" ht="15" customHeight="1" x14ac:dyDescent="0.25">
      <c r="A775" s="127"/>
      <c r="B775" s="101">
        <v>13</v>
      </c>
      <c r="C775" s="103"/>
      <c r="D775" s="125" t="s">
        <v>44</v>
      </c>
      <c r="E775" s="77">
        <v>-2500000</v>
      </c>
    </row>
    <row r="776" spans="1:5" ht="15" customHeight="1" x14ac:dyDescent="0.25">
      <c r="A776" s="127"/>
      <c r="B776" s="101">
        <v>10</v>
      </c>
      <c r="C776" s="103"/>
      <c r="D776" s="125" t="s">
        <v>44</v>
      </c>
      <c r="E776" s="77">
        <f>-1700000-4400000</f>
        <v>-6100000</v>
      </c>
    </row>
    <row r="777" spans="1:5" ht="15" customHeight="1" x14ac:dyDescent="0.25">
      <c r="A777" s="127"/>
      <c r="B777" s="101">
        <v>12</v>
      </c>
      <c r="C777" s="103"/>
      <c r="D777" s="125" t="s">
        <v>44</v>
      </c>
      <c r="E777" s="77">
        <f>-1500000-948000-426523.49</f>
        <v>-2874523.49</v>
      </c>
    </row>
    <row r="778" spans="1:5" ht="15" customHeight="1" x14ac:dyDescent="0.25">
      <c r="A778" s="127"/>
      <c r="B778" s="101">
        <v>14</v>
      </c>
      <c r="C778" s="103"/>
      <c r="D778" s="125" t="s">
        <v>44</v>
      </c>
      <c r="E778" s="77">
        <v>-9831568</v>
      </c>
    </row>
    <row r="779" spans="1:5" ht="15" customHeight="1" x14ac:dyDescent="0.25">
      <c r="A779" s="127"/>
      <c r="B779" s="74">
        <v>10</v>
      </c>
      <c r="C779" s="103"/>
      <c r="D779" s="125" t="s">
        <v>44</v>
      </c>
      <c r="E779" s="77">
        <v>350000</v>
      </c>
    </row>
    <row r="780" spans="1:5" ht="15" customHeight="1" x14ac:dyDescent="0.25">
      <c r="A780" s="127"/>
      <c r="B780" s="74">
        <v>11</v>
      </c>
      <c r="C780" s="103"/>
      <c r="D780" s="125" t="s">
        <v>44</v>
      </c>
      <c r="E780" s="77">
        <v>350000</v>
      </c>
    </row>
    <row r="781" spans="1:5" ht="15" customHeight="1" x14ac:dyDescent="0.25">
      <c r="A781" s="127"/>
      <c r="B781" s="74">
        <v>10</v>
      </c>
      <c r="C781" s="103"/>
      <c r="D781" s="51" t="s">
        <v>43</v>
      </c>
      <c r="E781" s="77">
        <v>150000</v>
      </c>
    </row>
    <row r="782" spans="1:5" ht="15" customHeight="1" x14ac:dyDescent="0.25">
      <c r="A782" s="127"/>
      <c r="B782" s="74">
        <v>11</v>
      </c>
      <c r="C782" s="103"/>
      <c r="D782" s="51" t="s">
        <v>43</v>
      </c>
      <c r="E782" s="77">
        <v>150000</v>
      </c>
    </row>
    <row r="783" spans="1:5" ht="15" customHeight="1" x14ac:dyDescent="0.25">
      <c r="A783" s="87"/>
      <c r="B783" s="101"/>
      <c r="C783" s="79" t="s">
        <v>40</v>
      </c>
      <c r="D783" s="89"/>
      <c r="E783" s="90">
        <f>SUM(E775:E782)</f>
        <v>-20306091.490000002</v>
      </c>
    </row>
    <row r="784" spans="1:5" ht="15" customHeight="1" x14ac:dyDescent="0.25"/>
    <row r="785" spans="1:5" ht="15" customHeight="1" x14ac:dyDescent="0.25">
      <c r="A785" s="64" t="s">
        <v>17</v>
      </c>
      <c r="B785" s="66"/>
      <c r="C785" s="66"/>
      <c r="D785" s="66"/>
      <c r="E785" s="66"/>
    </row>
    <row r="786" spans="1:5" ht="15" customHeight="1" x14ac:dyDescent="0.25">
      <c r="A786" s="67" t="s">
        <v>34</v>
      </c>
      <c r="B786" s="66"/>
      <c r="C786" s="66"/>
      <c r="D786" s="66"/>
      <c r="E786" s="68" t="s">
        <v>35</v>
      </c>
    </row>
    <row r="787" spans="1:5" ht="15" customHeight="1" x14ac:dyDescent="0.25">
      <c r="A787" s="69"/>
      <c r="B787" s="64"/>
      <c r="C787" s="66"/>
      <c r="D787" s="66"/>
      <c r="E787" s="71"/>
    </row>
    <row r="788" spans="1:5" ht="15" customHeight="1" x14ac:dyDescent="0.25">
      <c r="A788" s="94"/>
      <c r="B788" s="44"/>
      <c r="C788" s="72" t="s">
        <v>36</v>
      </c>
      <c r="D788" s="46" t="s">
        <v>37</v>
      </c>
      <c r="E788" s="72" t="s">
        <v>38</v>
      </c>
    </row>
    <row r="789" spans="1:5" ht="15" customHeight="1" x14ac:dyDescent="0.25">
      <c r="A789" s="96"/>
      <c r="B789" s="132"/>
      <c r="C789" s="103">
        <v>6409</v>
      </c>
      <c r="D789" s="51" t="s">
        <v>39</v>
      </c>
      <c r="E789" s="77">
        <v>20306091.489999998</v>
      </c>
    </row>
    <row r="790" spans="1:5" ht="15" customHeight="1" x14ac:dyDescent="0.25">
      <c r="A790" s="87"/>
      <c r="B790" s="131"/>
      <c r="C790" s="79" t="s">
        <v>40</v>
      </c>
      <c r="D790" s="89"/>
      <c r="E790" s="90">
        <f>SUM(E789:E789)</f>
        <v>20306091.489999998</v>
      </c>
    </row>
    <row r="791" spans="1:5" ht="15" customHeight="1" x14ac:dyDescent="0.25"/>
    <row r="792" spans="1:5" ht="15" customHeight="1" x14ac:dyDescent="0.25"/>
    <row r="793" spans="1:5" ht="15" customHeight="1" x14ac:dyDescent="0.25"/>
    <row r="794" spans="1:5" ht="15" customHeight="1" x14ac:dyDescent="0.25"/>
    <row r="795" spans="1:5" ht="15" customHeight="1" x14ac:dyDescent="0.25"/>
    <row r="796" spans="1:5" ht="15" customHeight="1" x14ac:dyDescent="0.25"/>
    <row r="797" spans="1:5" ht="15" customHeight="1" x14ac:dyDescent="0.3">
      <c r="A797" s="36" t="s">
        <v>161</v>
      </c>
    </row>
    <row r="798" spans="1:5" ht="15" customHeight="1" x14ac:dyDescent="0.25">
      <c r="A798" s="187" t="s">
        <v>162</v>
      </c>
      <c r="B798" s="187"/>
      <c r="C798" s="187"/>
      <c r="D798" s="187"/>
      <c r="E798" s="187"/>
    </row>
    <row r="799" spans="1:5" ht="15" customHeight="1" x14ac:dyDescent="0.25">
      <c r="A799" s="187"/>
      <c r="B799" s="187"/>
      <c r="C799" s="187"/>
      <c r="D799" s="187"/>
      <c r="E799" s="187"/>
    </row>
    <row r="800" spans="1:5" ht="15" customHeight="1" x14ac:dyDescent="0.25">
      <c r="A800" s="188" t="s">
        <v>163</v>
      </c>
      <c r="B800" s="188"/>
      <c r="C800" s="188"/>
      <c r="D800" s="188"/>
      <c r="E800" s="188"/>
    </row>
    <row r="801" spans="1:5" ht="15" customHeight="1" x14ac:dyDescent="0.25">
      <c r="A801" s="188"/>
      <c r="B801" s="188"/>
      <c r="C801" s="188"/>
      <c r="D801" s="188"/>
      <c r="E801" s="188"/>
    </row>
    <row r="802" spans="1:5" ht="15" customHeight="1" x14ac:dyDescent="0.25">
      <c r="A802" s="188"/>
      <c r="B802" s="188"/>
      <c r="C802" s="188"/>
      <c r="D802" s="188"/>
      <c r="E802" s="188"/>
    </row>
    <row r="803" spans="1:5" ht="15" customHeight="1" x14ac:dyDescent="0.25">
      <c r="A803" s="188"/>
      <c r="B803" s="188"/>
      <c r="C803" s="188"/>
      <c r="D803" s="188"/>
      <c r="E803" s="188"/>
    </row>
    <row r="804" spans="1:5" ht="15" customHeight="1" x14ac:dyDescent="0.25">
      <c r="A804" s="188"/>
      <c r="B804" s="188"/>
      <c r="C804" s="188"/>
      <c r="D804" s="188"/>
      <c r="E804" s="188"/>
    </row>
    <row r="805" spans="1:5" ht="15" customHeight="1" x14ac:dyDescent="0.25">
      <c r="A805" s="188"/>
      <c r="B805" s="188"/>
      <c r="C805" s="188"/>
      <c r="D805" s="188"/>
      <c r="E805" s="188"/>
    </row>
    <row r="806" spans="1:5" ht="15" customHeight="1" x14ac:dyDescent="0.25">
      <c r="A806" s="188"/>
      <c r="B806" s="188"/>
      <c r="C806" s="188"/>
      <c r="D806" s="188"/>
      <c r="E806" s="188"/>
    </row>
    <row r="807" spans="1:5" ht="15" customHeight="1" x14ac:dyDescent="0.25">
      <c r="A807" s="188"/>
      <c r="B807" s="188"/>
      <c r="C807" s="188"/>
      <c r="D807" s="188"/>
      <c r="E807" s="188"/>
    </row>
    <row r="808" spans="1:5" ht="15" customHeight="1" x14ac:dyDescent="0.25">
      <c r="A808" s="37"/>
      <c r="B808" s="37"/>
      <c r="C808" s="37"/>
      <c r="D808" s="37"/>
      <c r="E808" s="37"/>
    </row>
    <row r="809" spans="1:5" ht="15" customHeight="1" x14ac:dyDescent="0.25">
      <c r="A809" s="38" t="s">
        <v>17</v>
      </c>
      <c r="B809" s="39"/>
      <c r="C809" s="39"/>
      <c r="D809" s="39"/>
      <c r="E809" s="39"/>
    </row>
    <row r="810" spans="1:5" ht="15" customHeight="1" x14ac:dyDescent="0.25">
      <c r="A810" s="40" t="s">
        <v>34</v>
      </c>
      <c r="B810" s="39"/>
      <c r="C810" s="39"/>
      <c r="D810" s="39"/>
      <c r="E810" s="41" t="s">
        <v>35</v>
      </c>
    </row>
    <row r="811" spans="1:5" ht="15" customHeight="1" x14ac:dyDescent="0.25">
      <c r="A811" s="38"/>
      <c r="B811" s="42"/>
      <c r="C811" s="39"/>
      <c r="D811" s="39"/>
      <c r="E811" s="43"/>
    </row>
    <row r="812" spans="1:5" ht="15" customHeight="1" x14ac:dyDescent="0.25">
      <c r="A812" s="44"/>
      <c r="B812" s="44"/>
      <c r="C812" s="45" t="s">
        <v>36</v>
      </c>
      <c r="D812" s="46" t="s">
        <v>37</v>
      </c>
      <c r="E812" s="47" t="s">
        <v>38</v>
      </c>
    </row>
    <row r="813" spans="1:5" ht="15" customHeight="1" x14ac:dyDescent="0.25">
      <c r="A813" s="48"/>
      <c r="B813" s="49"/>
      <c r="C813" s="50">
        <v>6409</v>
      </c>
      <c r="D813" s="51" t="s">
        <v>39</v>
      </c>
      <c r="E813" s="52">
        <v>-182798.56</v>
      </c>
    </row>
    <row r="814" spans="1:5" ht="15" customHeight="1" x14ac:dyDescent="0.25">
      <c r="A814" s="53"/>
      <c r="B814" s="54"/>
      <c r="C814" s="55" t="s">
        <v>40</v>
      </c>
      <c r="D814" s="56"/>
      <c r="E814" s="57">
        <f>E813</f>
        <v>-182798.56</v>
      </c>
    </row>
    <row r="815" spans="1:5" ht="15" customHeight="1" x14ac:dyDescent="0.25"/>
    <row r="816" spans="1:5" ht="15" customHeight="1" x14ac:dyDescent="0.25">
      <c r="A816" s="38" t="s">
        <v>17</v>
      </c>
      <c r="B816" s="39"/>
      <c r="C816" s="39"/>
      <c r="D816" s="39"/>
      <c r="E816" s="42"/>
    </row>
    <row r="817" spans="1:5" ht="15" customHeight="1" x14ac:dyDescent="0.25">
      <c r="A817" s="40" t="s">
        <v>108</v>
      </c>
      <c r="B817" s="129"/>
      <c r="C817" s="129"/>
      <c r="D817" s="129"/>
      <c r="E817" s="42" t="s">
        <v>109</v>
      </c>
    </row>
    <row r="818" spans="1:5" ht="15" customHeight="1" x14ac:dyDescent="0.25">
      <c r="A818" s="40"/>
      <c r="B818" s="42"/>
      <c r="C818" s="39"/>
      <c r="D818" s="39"/>
      <c r="E818" s="43"/>
    </row>
    <row r="819" spans="1:5" ht="15" customHeight="1" x14ac:dyDescent="0.25">
      <c r="A819" s="44"/>
      <c r="B819" s="72" t="s">
        <v>51</v>
      </c>
      <c r="C819" s="45" t="s">
        <v>36</v>
      </c>
      <c r="D819" s="109" t="s">
        <v>52</v>
      </c>
      <c r="E819" s="47" t="s">
        <v>38</v>
      </c>
    </row>
    <row r="820" spans="1:5" ht="15" customHeight="1" x14ac:dyDescent="0.25">
      <c r="A820" s="44"/>
      <c r="B820" s="101">
        <v>130</v>
      </c>
      <c r="C820" s="103"/>
      <c r="D820" s="86" t="s">
        <v>114</v>
      </c>
      <c r="E820" s="59">
        <v>182798.56</v>
      </c>
    </row>
    <row r="821" spans="1:5" ht="15" customHeight="1" x14ac:dyDescent="0.25">
      <c r="A821" s="60"/>
      <c r="B821" s="142"/>
      <c r="C821" s="55" t="s">
        <v>40</v>
      </c>
      <c r="D821" s="111"/>
      <c r="E821" s="112">
        <f>SUM(E820:E820)</f>
        <v>182798.56</v>
      </c>
    </row>
    <row r="822" spans="1:5" ht="15" customHeight="1" x14ac:dyDescent="0.25"/>
    <row r="823" spans="1:5" ht="15" customHeight="1" x14ac:dyDescent="0.25"/>
    <row r="824" spans="1:5" ht="15" customHeight="1" x14ac:dyDescent="0.3">
      <c r="A824" s="36" t="s">
        <v>164</v>
      </c>
    </row>
    <row r="825" spans="1:5" ht="15" customHeight="1" x14ac:dyDescent="0.25">
      <c r="A825" s="187" t="s">
        <v>165</v>
      </c>
      <c r="B825" s="187"/>
      <c r="C825" s="187"/>
      <c r="D825" s="187"/>
      <c r="E825" s="187"/>
    </row>
    <row r="826" spans="1:5" ht="15" customHeight="1" x14ac:dyDescent="0.25">
      <c r="A826" s="187"/>
      <c r="B826" s="187"/>
      <c r="C826" s="187"/>
      <c r="D826" s="187"/>
      <c r="E826" s="187"/>
    </row>
    <row r="827" spans="1:5" ht="15" customHeight="1" x14ac:dyDescent="0.25">
      <c r="A827" s="188" t="s">
        <v>166</v>
      </c>
      <c r="B827" s="188"/>
      <c r="C827" s="188"/>
      <c r="D827" s="188"/>
      <c r="E827" s="188"/>
    </row>
    <row r="828" spans="1:5" ht="15" customHeight="1" x14ac:dyDescent="0.25">
      <c r="A828" s="188"/>
      <c r="B828" s="188"/>
      <c r="C828" s="188"/>
      <c r="D828" s="188"/>
      <c r="E828" s="188"/>
    </row>
    <row r="829" spans="1:5" ht="15" customHeight="1" x14ac:dyDescent="0.25">
      <c r="A829" s="188"/>
      <c r="B829" s="188"/>
      <c r="C829" s="188"/>
      <c r="D829" s="188"/>
      <c r="E829" s="188"/>
    </row>
    <row r="830" spans="1:5" ht="15" customHeight="1" x14ac:dyDescent="0.25">
      <c r="A830" s="188"/>
      <c r="B830" s="188"/>
      <c r="C830" s="188"/>
      <c r="D830" s="188"/>
      <c r="E830" s="188"/>
    </row>
    <row r="831" spans="1:5" ht="15" customHeight="1" x14ac:dyDescent="0.25">
      <c r="A831" s="188"/>
      <c r="B831" s="188"/>
      <c r="C831" s="188"/>
      <c r="D831" s="188"/>
      <c r="E831" s="188"/>
    </row>
    <row r="832" spans="1:5" ht="15" customHeight="1" x14ac:dyDescent="0.25">
      <c r="A832" s="188"/>
      <c r="B832" s="188"/>
      <c r="C832" s="188"/>
      <c r="D832" s="188"/>
      <c r="E832" s="188"/>
    </row>
    <row r="833" spans="1:5" ht="15" customHeight="1" x14ac:dyDescent="0.25">
      <c r="A833" s="188"/>
      <c r="B833" s="188"/>
      <c r="C833" s="188"/>
      <c r="D833" s="188"/>
      <c r="E833" s="188"/>
    </row>
    <row r="834" spans="1:5" ht="15" customHeight="1" x14ac:dyDescent="0.25">
      <c r="A834" s="42"/>
      <c r="B834" s="145"/>
      <c r="C834" s="42"/>
      <c r="D834" s="42"/>
      <c r="E834" s="42"/>
    </row>
    <row r="835" spans="1:5" ht="15" customHeight="1" x14ac:dyDescent="0.25">
      <c r="A835" s="38" t="s">
        <v>17</v>
      </c>
      <c r="B835" s="39"/>
      <c r="C835" s="39"/>
      <c r="D835" s="39"/>
      <c r="E835" s="39"/>
    </row>
    <row r="836" spans="1:5" ht="15" customHeight="1" x14ac:dyDescent="0.25">
      <c r="A836" s="40" t="s">
        <v>34</v>
      </c>
      <c r="B836" s="39"/>
      <c r="C836" s="39"/>
      <c r="D836" s="39"/>
      <c r="E836" s="41" t="s">
        <v>35</v>
      </c>
    </row>
    <row r="837" spans="1:5" ht="15" customHeight="1" x14ac:dyDescent="0.25">
      <c r="A837" s="38"/>
      <c r="B837" s="42"/>
      <c r="C837" s="39"/>
      <c r="D837" s="39"/>
      <c r="E837" s="43"/>
    </row>
    <row r="838" spans="1:5" ht="15" customHeight="1" x14ac:dyDescent="0.25">
      <c r="A838" s="44"/>
      <c r="B838" s="44"/>
      <c r="C838" s="45" t="s">
        <v>36</v>
      </c>
      <c r="D838" s="46" t="s">
        <v>37</v>
      </c>
      <c r="E838" s="47" t="s">
        <v>38</v>
      </c>
    </row>
    <row r="839" spans="1:5" ht="15" customHeight="1" x14ac:dyDescent="0.25">
      <c r="A839" s="48"/>
      <c r="B839" s="49"/>
      <c r="C839" s="50">
        <v>6409</v>
      </c>
      <c r="D839" s="51" t="s">
        <v>39</v>
      </c>
      <c r="E839" s="52">
        <v>-1713500</v>
      </c>
    </row>
    <row r="840" spans="1:5" ht="15" customHeight="1" x14ac:dyDescent="0.25">
      <c r="A840" s="53"/>
      <c r="B840" s="54"/>
      <c r="C840" s="55" t="s">
        <v>40</v>
      </c>
      <c r="D840" s="56"/>
      <c r="E840" s="57">
        <f>E839</f>
        <v>-1713500</v>
      </c>
    </row>
    <row r="841" spans="1:5" ht="15" customHeight="1" x14ac:dyDescent="0.25">
      <c r="A841" s="42"/>
      <c r="B841" s="145"/>
      <c r="C841" s="42"/>
      <c r="D841" s="42"/>
      <c r="E841" s="42"/>
    </row>
    <row r="842" spans="1:5" ht="15" customHeight="1" x14ac:dyDescent="0.25">
      <c r="A842" s="38" t="s">
        <v>17</v>
      </c>
      <c r="B842" s="85"/>
      <c r="C842" s="39"/>
      <c r="D842" s="39"/>
      <c r="E842" s="39"/>
    </row>
    <row r="843" spans="1:5" ht="15" customHeight="1" x14ac:dyDescent="0.25">
      <c r="A843" s="40" t="s">
        <v>122</v>
      </c>
      <c r="B843" s="145"/>
      <c r="C843" s="42"/>
      <c r="D843" s="42"/>
      <c r="E843" s="42" t="s">
        <v>123</v>
      </c>
    </row>
    <row r="844" spans="1:5" ht="15" customHeight="1" x14ac:dyDescent="0.25">
      <c r="A844" s="42"/>
      <c r="B844" s="146"/>
      <c r="C844" s="39"/>
      <c r="D844" s="42"/>
      <c r="E844" s="108"/>
    </row>
    <row r="845" spans="1:5" ht="15" customHeight="1" x14ac:dyDescent="0.25">
      <c r="B845" s="94"/>
      <c r="C845" s="45" t="s">
        <v>36</v>
      </c>
      <c r="D845" s="95" t="s">
        <v>37</v>
      </c>
      <c r="E845" s="45" t="s">
        <v>38</v>
      </c>
    </row>
    <row r="846" spans="1:5" ht="15" customHeight="1" x14ac:dyDescent="0.25">
      <c r="B846" s="60"/>
      <c r="C846" s="58">
        <v>4399</v>
      </c>
      <c r="D846" s="118" t="s">
        <v>124</v>
      </c>
      <c r="E846" s="91">
        <v>1713500</v>
      </c>
    </row>
    <row r="847" spans="1:5" ht="15" customHeight="1" x14ac:dyDescent="0.25">
      <c r="B847" s="131"/>
      <c r="C847" s="55" t="s">
        <v>40</v>
      </c>
      <c r="D847" s="111"/>
      <c r="E847" s="112">
        <f>SUM(E846:E846)</f>
        <v>1713500</v>
      </c>
    </row>
    <row r="848" spans="1:5" ht="15" customHeight="1" x14ac:dyDescent="0.25"/>
    <row r="849" spans="1:5" ht="15" customHeight="1" x14ac:dyDescent="0.3">
      <c r="A849" s="36" t="s">
        <v>167</v>
      </c>
    </row>
    <row r="850" spans="1:5" ht="15" customHeight="1" x14ac:dyDescent="0.25">
      <c r="A850" s="191" t="s">
        <v>168</v>
      </c>
      <c r="B850" s="191"/>
      <c r="C850" s="191"/>
      <c r="D850" s="191"/>
      <c r="E850" s="191"/>
    </row>
    <row r="851" spans="1:5" ht="15" customHeight="1" x14ac:dyDescent="0.25">
      <c r="A851" s="190" t="s">
        <v>169</v>
      </c>
      <c r="B851" s="190"/>
      <c r="C851" s="190"/>
      <c r="D851" s="190"/>
      <c r="E851" s="190"/>
    </row>
    <row r="852" spans="1:5" ht="15" customHeight="1" x14ac:dyDescent="0.25">
      <c r="A852" s="190"/>
      <c r="B852" s="190"/>
      <c r="C852" s="190"/>
      <c r="D852" s="190"/>
      <c r="E852" s="190"/>
    </row>
    <row r="853" spans="1:5" ht="15" customHeight="1" x14ac:dyDescent="0.25">
      <c r="A853" s="190"/>
      <c r="B853" s="190"/>
      <c r="C853" s="190"/>
      <c r="D853" s="190"/>
      <c r="E853" s="190"/>
    </row>
    <row r="854" spans="1:5" ht="15" customHeight="1" x14ac:dyDescent="0.25">
      <c r="A854" s="190"/>
      <c r="B854" s="190"/>
      <c r="C854" s="190"/>
      <c r="D854" s="190"/>
      <c r="E854" s="190"/>
    </row>
    <row r="855" spans="1:5" ht="15" customHeight="1" x14ac:dyDescent="0.25">
      <c r="A855" s="190"/>
      <c r="B855" s="190"/>
      <c r="C855" s="190"/>
      <c r="D855" s="190"/>
      <c r="E855" s="190"/>
    </row>
    <row r="856" spans="1:5" ht="15" customHeight="1" x14ac:dyDescent="0.25">
      <c r="A856" s="190"/>
      <c r="B856" s="190"/>
      <c r="C856" s="190"/>
      <c r="D856" s="190"/>
      <c r="E856" s="190"/>
    </row>
    <row r="857" spans="1:5" ht="15" customHeight="1" x14ac:dyDescent="0.25">
      <c r="A857" s="190"/>
      <c r="B857" s="190"/>
      <c r="C857" s="190"/>
      <c r="D857" s="190"/>
      <c r="E857" s="190"/>
    </row>
    <row r="858" spans="1:5" ht="15" customHeight="1" x14ac:dyDescent="0.25">
      <c r="A858" s="190"/>
      <c r="B858" s="190"/>
      <c r="C858" s="190"/>
      <c r="D858" s="190"/>
      <c r="E858" s="190"/>
    </row>
    <row r="859" spans="1:5" ht="15" customHeight="1" x14ac:dyDescent="0.25"/>
    <row r="860" spans="1:5" ht="15" customHeight="1" x14ac:dyDescent="0.25">
      <c r="A860" s="64" t="s">
        <v>1</v>
      </c>
      <c r="B860" s="39"/>
      <c r="C860" s="39"/>
      <c r="D860" s="39"/>
      <c r="E860" s="39"/>
    </row>
    <row r="861" spans="1:5" ht="15" customHeight="1" x14ac:dyDescent="0.25">
      <c r="A861" s="120" t="s">
        <v>87</v>
      </c>
      <c r="B861" s="39"/>
      <c r="C861" s="39"/>
      <c r="D861" s="39"/>
      <c r="E861" s="41" t="s">
        <v>170</v>
      </c>
    </row>
    <row r="862" spans="1:5" ht="15" customHeight="1" x14ac:dyDescent="0.25">
      <c r="A862" s="38"/>
      <c r="B862" s="42"/>
      <c r="C862" s="39"/>
      <c r="D862" s="39"/>
      <c r="E862" s="43"/>
    </row>
    <row r="863" spans="1:5" ht="15" customHeight="1" x14ac:dyDescent="0.25">
      <c r="A863" s="126"/>
      <c r="B863" s="45" t="s">
        <v>51</v>
      </c>
      <c r="C863" s="45" t="s">
        <v>36</v>
      </c>
      <c r="D863" s="100" t="s">
        <v>52</v>
      </c>
      <c r="E863" s="72" t="s">
        <v>38</v>
      </c>
    </row>
    <row r="864" spans="1:5" ht="15" customHeight="1" x14ac:dyDescent="0.25">
      <c r="A864" s="126"/>
      <c r="B864" s="117">
        <v>104113013</v>
      </c>
      <c r="C864" s="58"/>
      <c r="D864" s="122" t="s">
        <v>53</v>
      </c>
      <c r="E864" s="59">
        <v>-198012.05</v>
      </c>
    </row>
    <row r="865" spans="1:5" ht="15" customHeight="1" x14ac:dyDescent="0.25">
      <c r="A865" s="126"/>
      <c r="B865" s="117">
        <v>104513013</v>
      </c>
      <c r="C865" s="58"/>
      <c r="D865" s="122" t="s">
        <v>53</v>
      </c>
      <c r="E865" s="59">
        <v>-1683102.42</v>
      </c>
    </row>
    <row r="866" spans="1:5" ht="15" customHeight="1" x14ac:dyDescent="0.25">
      <c r="A866" s="126"/>
      <c r="B866" s="117">
        <v>104113013</v>
      </c>
      <c r="C866" s="58"/>
      <c r="D866" s="122" t="s">
        <v>53</v>
      </c>
      <c r="E866" s="59">
        <v>198012.05</v>
      </c>
    </row>
    <row r="867" spans="1:5" ht="15" customHeight="1" x14ac:dyDescent="0.25">
      <c r="A867" s="126"/>
      <c r="B867" s="117">
        <v>104513013</v>
      </c>
      <c r="C867" s="58"/>
      <c r="D867" s="122" t="s">
        <v>53</v>
      </c>
      <c r="E867" s="59">
        <v>1683102.41</v>
      </c>
    </row>
    <row r="868" spans="1:5" ht="15" customHeight="1" x14ac:dyDescent="0.25">
      <c r="A868" s="60"/>
      <c r="B868" s="124"/>
      <c r="C868" s="55" t="s">
        <v>40</v>
      </c>
      <c r="D868" s="56"/>
      <c r="E868" s="57">
        <f>SUM(E864:E867)</f>
        <v>-1.0000000009313226E-2</v>
      </c>
    </row>
    <row r="869" spans="1:5" ht="15" customHeight="1" x14ac:dyDescent="0.25"/>
    <row r="870" spans="1:5" ht="15" customHeight="1" x14ac:dyDescent="0.25">
      <c r="A870" s="38" t="s">
        <v>17</v>
      </c>
      <c r="B870" s="39"/>
      <c r="C870" s="39"/>
      <c r="D870" s="39"/>
      <c r="E870" s="39"/>
    </row>
    <row r="871" spans="1:5" ht="15" customHeight="1" x14ac:dyDescent="0.25">
      <c r="A871" s="120" t="s">
        <v>87</v>
      </c>
      <c r="B871" s="39"/>
      <c r="C871" s="39"/>
      <c r="D871" s="39"/>
      <c r="E871" s="41" t="s">
        <v>170</v>
      </c>
    </row>
    <row r="872" spans="1:5" ht="15" customHeight="1" x14ac:dyDescent="0.25">
      <c r="A872" s="38"/>
      <c r="B872" s="42"/>
      <c r="C872" s="39"/>
      <c r="D872" s="39"/>
      <c r="E872" s="43"/>
    </row>
    <row r="873" spans="1:5" ht="15" customHeight="1" x14ac:dyDescent="0.25">
      <c r="A873" s="126"/>
      <c r="B873" s="44"/>
      <c r="C873" s="45" t="s">
        <v>36</v>
      </c>
      <c r="D873" s="100" t="s">
        <v>37</v>
      </c>
      <c r="E873" s="72" t="s">
        <v>38</v>
      </c>
    </row>
    <row r="874" spans="1:5" ht="15" customHeight="1" x14ac:dyDescent="0.25">
      <c r="A874" s="126"/>
      <c r="B874" s="49"/>
      <c r="C874" s="58">
        <v>4379</v>
      </c>
      <c r="D874" s="51" t="s">
        <v>43</v>
      </c>
      <c r="E874" s="59">
        <v>-0.01</v>
      </c>
    </row>
    <row r="875" spans="1:5" ht="15" customHeight="1" x14ac:dyDescent="0.25">
      <c r="A875" s="60"/>
      <c r="B875" s="60"/>
      <c r="C875" s="55" t="s">
        <v>40</v>
      </c>
      <c r="D875" s="56"/>
      <c r="E875" s="57">
        <f>SUM(E874:E874)</f>
        <v>-0.01</v>
      </c>
    </row>
    <row r="876" spans="1:5" ht="15" customHeight="1" x14ac:dyDescent="0.25"/>
    <row r="877" spans="1:5" ht="15" customHeight="1" x14ac:dyDescent="0.25"/>
    <row r="878" spans="1:5" ht="15" customHeight="1" x14ac:dyDescent="0.3">
      <c r="A878" s="36" t="s">
        <v>171</v>
      </c>
    </row>
    <row r="879" spans="1:5" ht="15" customHeight="1" x14ac:dyDescent="0.25">
      <c r="A879" s="189" t="s">
        <v>172</v>
      </c>
      <c r="B879" s="189"/>
      <c r="C879" s="189"/>
      <c r="D879" s="189"/>
      <c r="E879" s="189"/>
    </row>
    <row r="880" spans="1:5" ht="15" customHeight="1" x14ac:dyDescent="0.25">
      <c r="A880" s="189"/>
      <c r="B880" s="189"/>
      <c r="C880" s="189"/>
      <c r="D880" s="189"/>
      <c r="E880" s="189"/>
    </row>
    <row r="881" spans="1:5" ht="15" customHeight="1" x14ac:dyDescent="0.25">
      <c r="A881" s="188" t="s">
        <v>173</v>
      </c>
      <c r="B881" s="188"/>
      <c r="C881" s="188"/>
      <c r="D881" s="188"/>
      <c r="E881" s="188"/>
    </row>
    <row r="882" spans="1:5" ht="15" customHeight="1" x14ac:dyDescent="0.25">
      <c r="A882" s="188"/>
      <c r="B882" s="188"/>
      <c r="C882" s="188"/>
      <c r="D882" s="188"/>
      <c r="E882" s="188"/>
    </row>
    <row r="883" spans="1:5" ht="15" customHeight="1" x14ac:dyDescent="0.25">
      <c r="A883" s="188"/>
      <c r="B883" s="188"/>
      <c r="C883" s="188"/>
      <c r="D883" s="188"/>
      <c r="E883" s="188"/>
    </row>
    <row r="884" spans="1:5" ht="15" customHeight="1" x14ac:dyDescent="0.25">
      <c r="A884" s="188"/>
      <c r="B884" s="188"/>
      <c r="C884" s="188"/>
      <c r="D884" s="188"/>
      <c r="E884" s="188"/>
    </row>
    <row r="885" spans="1:5" ht="15" customHeight="1" x14ac:dyDescent="0.25">
      <c r="A885" s="188"/>
      <c r="B885" s="188"/>
      <c r="C885" s="188"/>
      <c r="D885" s="188"/>
      <c r="E885" s="188"/>
    </row>
    <row r="886" spans="1:5" ht="15" customHeight="1" x14ac:dyDescent="0.25">
      <c r="A886" s="188"/>
      <c r="B886" s="188"/>
      <c r="C886" s="188"/>
      <c r="D886" s="188"/>
      <c r="E886" s="188"/>
    </row>
    <row r="887" spans="1:5" ht="15" customHeight="1" x14ac:dyDescent="0.25">
      <c r="A887" s="62"/>
      <c r="B887" s="62"/>
      <c r="C887" s="62"/>
      <c r="D887" s="62"/>
      <c r="E887" s="62"/>
    </row>
    <row r="888" spans="1:5" ht="15" customHeight="1" x14ac:dyDescent="0.25">
      <c r="A888" s="64" t="s">
        <v>17</v>
      </c>
      <c r="B888" s="66"/>
      <c r="C888" s="66"/>
      <c r="D888" s="42"/>
      <c r="E888" s="42"/>
    </row>
    <row r="889" spans="1:5" ht="15" customHeight="1" x14ac:dyDescent="0.25">
      <c r="A889" s="120" t="s">
        <v>87</v>
      </c>
      <c r="B889" s="39"/>
      <c r="C889" s="39"/>
      <c r="D889" s="39"/>
      <c r="E889" s="41" t="s">
        <v>174</v>
      </c>
    </row>
    <row r="890" spans="1:5" ht="15" customHeight="1" x14ac:dyDescent="0.25">
      <c r="A890" s="38"/>
      <c r="B890" s="92"/>
      <c r="C890" s="66"/>
      <c r="D890" s="69"/>
      <c r="E890" s="93"/>
    </row>
    <row r="891" spans="1:5" ht="15" customHeight="1" x14ac:dyDescent="0.25">
      <c r="A891" s="94"/>
      <c r="B891" s="94"/>
      <c r="C891" s="72" t="s">
        <v>36</v>
      </c>
      <c r="D891" s="46" t="s">
        <v>37</v>
      </c>
      <c r="E891" s="47" t="s">
        <v>38</v>
      </c>
    </row>
    <row r="892" spans="1:5" ht="15" customHeight="1" x14ac:dyDescent="0.25">
      <c r="A892" s="96"/>
      <c r="B892" s="132"/>
      <c r="C892" s="103">
        <v>3636</v>
      </c>
      <c r="D892" s="51" t="s">
        <v>43</v>
      </c>
      <c r="E892" s="77">
        <v>-11000</v>
      </c>
    </row>
    <row r="893" spans="1:5" ht="15" customHeight="1" x14ac:dyDescent="0.25">
      <c r="A893" s="87"/>
      <c r="B893" s="66"/>
      <c r="C893" s="79" t="s">
        <v>40</v>
      </c>
      <c r="D893" s="89"/>
      <c r="E893" s="90">
        <f>SUM(E892:E892)</f>
        <v>-11000</v>
      </c>
    </row>
    <row r="894" spans="1:5" ht="15" customHeight="1" x14ac:dyDescent="0.25"/>
    <row r="895" spans="1:5" ht="15" customHeight="1" x14ac:dyDescent="0.25">
      <c r="A895" s="38" t="s">
        <v>17</v>
      </c>
      <c r="B895" s="39"/>
      <c r="C895" s="39"/>
      <c r="D895" s="39"/>
      <c r="E895" s="39"/>
    </row>
    <row r="896" spans="1:5" ht="15" customHeight="1" x14ac:dyDescent="0.25">
      <c r="A896" s="40" t="s">
        <v>41</v>
      </c>
      <c r="E896" t="s">
        <v>175</v>
      </c>
    </row>
    <row r="897" spans="1:5" ht="15" customHeight="1" x14ac:dyDescent="0.25">
      <c r="A897" s="38"/>
      <c r="B897" s="42"/>
      <c r="C897" s="39"/>
      <c r="D897" s="39"/>
      <c r="E897" s="43"/>
    </row>
    <row r="898" spans="1:5" ht="15" customHeight="1" x14ac:dyDescent="0.25">
      <c r="A898" s="94"/>
      <c r="B898" s="94"/>
      <c r="C898" s="45" t="s">
        <v>36</v>
      </c>
      <c r="D898" s="46" t="s">
        <v>37</v>
      </c>
      <c r="E898" s="47" t="s">
        <v>38</v>
      </c>
    </row>
    <row r="899" spans="1:5" ht="15" customHeight="1" x14ac:dyDescent="0.25">
      <c r="A899" s="153"/>
      <c r="B899" s="132"/>
      <c r="C899" s="58">
        <v>6172</v>
      </c>
      <c r="D899" s="51" t="s">
        <v>43</v>
      </c>
      <c r="E899" s="59">
        <v>11000</v>
      </c>
    </row>
    <row r="900" spans="1:5" ht="15" customHeight="1" x14ac:dyDescent="0.25">
      <c r="A900" s="96"/>
      <c r="B900" s="132"/>
      <c r="C900" s="55" t="s">
        <v>40</v>
      </c>
      <c r="D900" s="56"/>
      <c r="E900" s="57">
        <f>SUM(E899:E899)</f>
        <v>11000</v>
      </c>
    </row>
    <row r="901" spans="1:5" ht="15" customHeight="1" x14ac:dyDescent="0.25"/>
    <row r="902" spans="1:5" ht="15" customHeight="1" x14ac:dyDescent="0.25"/>
    <row r="903" spans="1:5" ht="15" customHeight="1" x14ac:dyDescent="0.3">
      <c r="A903" s="36" t="s">
        <v>176</v>
      </c>
    </row>
    <row r="904" spans="1:5" ht="15" customHeight="1" x14ac:dyDescent="0.25">
      <c r="A904" s="187" t="s">
        <v>177</v>
      </c>
      <c r="B904" s="187"/>
      <c r="C904" s="187"/>
      <c r="D904" s="187"/>
      <c r="E904" s="187"/>
    </row>
    <row r="905" spans="1:5" ht="15" customHeight="1" x14ac:dyDescent="0.25">
      <c r="A905" s="187"/>
      <c r="B905" s="187"/>
      <c r="C905" s="187"/>
      <c r="D905" s="187"/>
      <c r="E905" s="187"/>
    </row>
    <row r="906" spans="1:5" ht="15" customHeight="1" x14ac:dyDescent="0.25">
      <c r="A906" s="188" t="s">
        <v>178</v>
      </c>
      <c r="B906" s="188"/>
      <c r="C906" s="188"/>
      <c r="D906" s="188"/>
      <c r="E906" s="188"/>
    </row>
    <row r="907" spans="1:5" ht="15" customHeight="1" x14ac:dyDescent="0.25">
      <c r="A907" s="188"/>
      <c r="B907" s="188"/>
      <c r="C907" s="188"/>
      <c r="D907" s="188"/>
      <c r="E907" s="188"/>
    </row>
    <row r="908" spans="1:5" ht="15" customHeight="1" x14ac:dyDescent="0.25">
      <c r="A908" s="188"/>
      <c r="B908" s="188"/>
      <c r="C908" s="188"/>
      <c r="D908" s="188"/>
      <c r="E908" s="188"/>
    </row>
    <row r="909" spans="1:5" ht="15" customHeight="1" x14ac:dyDescent="0.25">
      <c r="A909" s="188"/>
      <c r="B909" s="188"/>
      <c r="C909" s="188"/>
      <c r="D909" s="188"/>
      <c r="E909" s="188"/>
    </row>
    <row r="910" spans="1:5" ht="15" customHeight="1" x14ac:dyDescent="0.25">
      <c r="A910" s="188"/>
      <c r="B910" s="188"/>
      <c r="C910" s="188"/>
      <c r="D910" s="188"/>
      <c r="E910" s="188"/>
    </row>
    <row r="911" spans="1:5" ht="15" customHeight="1" x14ac:dyDescent="0.25"/>
    <row r="912" spans="1:5" ht="15" customHeight="1" x14ac:dyDescent="0.25">
      <c r="A912" s="38" t="s">
        <v>17</v>
      </c>
    </row>
    <row r="913" spans="1:5" ht="15" customHeight="1" x14ac:dyDescent="0.25">
      <c r="A913" s="40" t="s">
        <v>149</v>
      </c>
      <c r="B913" s="85"/>
      <c r="C913" s="39"/>
      <c r="D913" s="39"/>
      <c r="E913" s="41" t="s">
        <v>150</v>
      </c>
    </row>
    <row r="914" spans="1:5" ht="15" customHeight="1" x14ac:dyDescent="0.25">
      <c r="A914" s="40"/>
      <c r="B914" s="42"/>
      <c r="C914" s="39"/>
      <c r="D914" s="39"/>
      <c r="E914" s="43"/>
    </row>
    <row r="915" spans="1:5" ht="15" customHeight="1" x14ac:dyDescent="0.25">
      <c r="A915" s="44"/>
      <c r="B915" s="44"/>
      <c r="C915" s="45" t="s">
        <v>36</v>
      </c>
      <c r="D915" s="46" t="s">
        <v>37</v>
      </c>
      <c r="E915" s="72" t="s">
        <v>38</v>
      </c>
    </row>
    <row r="916" spans="1:5" ht="15" customHeight="1" x14ac:dyDescent="0.25">
      <c r="A916" s="48"/>
      <c r="B916" s="49"/>
      <c r="C916" s="58">
        <v>2143</v>
      </c>
      <c r="D916" s="86" t="s">
        <v>43</v>
      </c>
      <c r="E916" s="59">
        <v>-1243</v>
      </c>
    </row>
    <row r="917" spans="1:5" ht="15" customHeight="1" x14ac:dyDescent="0.25">
      <c r="A917" s="48"/>
      <c r="B917" s="49"/>
      <c r="C917" s="58">
        <v>2143</v>
      </c>
      <c r="D917" s="51" t="s">
        <v>100</v>
      </c>
      <c r="E917" s="59">
        <v>1243</v>
      </c>
    </row>
    <row r="918" spans="1:5" ht="15" customHeight="1" x14ac:dyDescent="0.25">
      <c r="A918" s="60"/>
      <c r="B918" s="60"/>
      <c r="C918" s="55" t="s">
        <v>40</v>
      </c>
      <c r="D918" s="98"/>
      <c r="E918" s="57">
        <f>SUM(E916:E917)</f>
        <v>0</v>
      </c>
    </row>
    <row r="919" spans="1:5" ht="15" customHeight="1" x14ac:dyDescent="0.25"/>
    <row r="920" spans="1:5" ht="15" customHeight="1" x14ac:dyDescent="0.25"/>
    <row r="921" spans="1:5" ht="15" customHeight="1" x14ac:dyDescent="0.3">
      <c r="A921" s="36" t="s">
        <v>179</v>
      </c>
    </row>
    <row r="922" spans="1:5" ht="15" customHeight="1" x14ac:dyDescent="0.25">
      <c r="A922" s="187" t="s">
        <v>177</v>
      </c>
      <c r="B922" s="187"/>
      <c r="C922" s="187"/>
      <c r="D922" s="187"/>
      <c r="E922" s="187"/>
    </row>
    <row r="923" spans="1:5" ht="15" customHeight="1" x14ac:dyDescent="0.25">
      <c r="A923" s="187"/>
      <c r="B923" s="187"/>
      <c r="C923" s="187"/>
      <c r="D923" s="187"/>
      <c r="E923" s="187"/>
    </row>
    <row r="924" spans="1:5" ht="15" customHeight="1" x14ac:dyDescent="0.25">
      <c r="A924" s="188" t="s">
        <v>180</v>
      </c>
      <c r="B924" s="188"/>
      <c r="C924" s="188"/>
      <c r="D924" s="188"/>
      <c r="E924" s="188"/>
    </row>
    <row r="925" spans="1:5" ht="15" customHeight="1" x14ac:dyDescent="0.25">
      <c r="A925" s="188"/>
      <c r="B925" s="188"/>
      <c r="C925" s="188"/>
      <c r="D925" s="188"/>
      <c r="E925" s="188"/>
    </row>
    <row r="926" spans="1:5" ht="15" customHeight="1" x14ac:dyDescent="0.25">
      <c r="A926" s="188"/>
      <c r="B926" s="188"/>
      <c r="C926" s="188"/>
      <c r="D926" s="188"/>
      <c r="E926" s="188"/>
    </row>
    <row r="927" spans="1:5" ht="15" customHeight="1" x14ac:dyDescent="0.25">
      <c r="A927" s="188"/>
      <c r="B927" s="188"/>
      <c r="C927" s="188"/>
      <c r="D927" s="188"/>
      <c r="E927" s="188"/>
    </row>
    <row r="928" spans="1:5" ht="15" customHeight="1" x14ac:dyDescent="0.25">
      <c r="A928" s="188"/>
      <c r="B928" s="188"/>
      <c r="C928" s="188"/>
      <c r="D928" s="188"/>
      <c r="E928" s="188"/>
    </row>
    <row r="929" spans="1:7" ht="15" customHeight="1" x14ac:dyDescent="0.25">
      <c r="A929" s="188"/>
      <c r="B929" s="188"/>
      <c r="C929" s="188"/>
      <c r="D929" s="188"/>
      <c r="E929" s="188"/>
    </row>
    <row r="930" spans="1:7" ht="15" customHeight="1" x14ac:dyDescent="0.25"/>
    <row r="931" spans="1:7" ht="15" customHeight="1" x14ac:dyDescent="0.25">
      <c r="A931" s="38" t="s">
        <v>17</v>
      </c>
    </row>
    <row r="932" spans="1:7" ht="15" customHeight="1" x14ac:dyDescent="0.25">
      <c r="A932" s="40" t="s">
        <v>149</v>
      </c>
      <c r="B932" s="85"/>
      <c r="C932" s="39"/>
      <c r="D932" s="39"/>
      <c r="E932" s="41" t="s">
        <v>150</v>
      </c>
    </row>
    <row r="933" spans="1:7" ht="15" customHeight="1" x14ac:dyDescent="0.25">
      <c r="A933" s="40"/>
      <c r="B933" s="42"/>
      <c r="C933" s="39"/>
      <c r="D933" s="39"/>
      <c r="E933" s="43"/>
    </row>
    <row r="934" spans="1:7" ht="15" customHeight="1" x14ac:dyDescent="0.25">
      <c r="A934" s="44"/>
      <c r="B934" s="44"/>
      <c r="C934" s="45" t="s">
        <v>36</v>
      </c>
      <c r="D934" s="46" t="s">
        <v>37</v>
      </c>
      <c r="E934" s="72" t="s">
        <v>38</v>
      </c>
    </row>
    <row r="935" spans="1:7" ht="15" customHeight="1" x14ac:dyDescent="0.25">
      <c r="A935" s="48"/>
      <c r="B935" s="49"/>
      <c r="C935" s="58">
        <v>2143</v>
      </c>
      <c r="D935" s="118" t="s">
        <v>124</v>
      </c>
      <c r="E935" s="59">
        <f>-2000000-1500000-135100</f>
        <v>-3635100</v>
      </c>
    </row>
    <row r="936" spans="1:7" ht="15" customHeight="1" x14ac:dyDescent="0.25">
      <c r="A936" s="48"/>
      <c r="B936" s="49"/>
      <c r="C936" s="58">
        <v>6113</v>
      </c>
      <c r="D936" s="118" t="s">
        <v>124</v>
      </c>
      <c r="E936" s="59">
        <v>-800000</v>
      </c>
    </row>
    <row r="937" spans="1:7" ht="15" customHeight="1" x14ac:dyDescent="0.25">
      <c r="A937" s="48"/>
      <c r="B937" s="49"/>
      <c r="C937" s="58">
        <v>2143</v>
      </c>
      <c r="D937" s="86" t="s">
        <v>43</v>
      </c>
      <c r="E937" s="59">
        <v>-3000</v>
      </c>
    </row>
    <row r="938" spans="1:7" ht="15" customHeight="1" x14ac:dyDescent="0.25">
      <c r="A938" s="48"/>
      <c r="B938" s="49"/>
      <c r="C938" s="58">
        <v>3349</v>
      </c>
      <c r="D938" s="86" t="s">
        <v>43</v>
      </c>
      <c r="E938" s="59">
        <v>-130000</v>
      </c>
      <c r="G938" s="152">
        <f>SUM(E935:E938)</f>
        <v>-4568100</v>
      </c>
    </row>
    <row r="939" spans="1:7" ht="15.45" customHeight="1" x14ac:dyDescent="0.25">
      <c r="A939" s="48"/>
      <c r="B939" s="49"/>
      <c r="C939" s="58">
        <v>2143</v>
      </c>
      <c r="D939" s="86" t="s">
        <v>43</v>
      </c>
      <c r="E939" s="59">
        <f>800000+2000000+1500000+135100</f>
        <v>4435100</v>
      </c>
    </row>
    <row r="940" spans="1:7" ht="15" customHeight="1" x14ac:dyDescent="0.25">
      <c r="A940" s="48"/>
      <c r="B940" s="49"/>
      <c r="C940" s="58">
        <v>3341</v>
      </c>
      <c r="D940" s="86" t="s">
        <v>43</v>
      </c>
      <c r="E940" s="59">
        <v>130000</v>
      </c>
    </row>
    <row r="941" spans="1:7" ht="15" customHeight="1" x14ac:dyDescent="0.25">
      <c r="A941" s="48"/>
      <c r="B941" s="49"/>
      <c r="C941" s="58">
        <v>6113</v>
      </c>
      <c r="D941" s="86" t="s">
        <v>43</v>
      </c>
      <c r="E941" s="59">
        <v>3000</v>
      </c>
      <c r="G941" s="152">
        <f>SUM(E939:E941)</f>
        <v>4568100</v>
      </c>
    </row>
    <row r="942" spans="1:7" ht="15" customHeight="1" x14ac:dyDescent="0.25">
      <c r="A942" s="60"/>
      <c r="B942" s="60"/>
      <c r="C942" s="55" t="s">
        <v>40</v>
      </c>
      <c r="D942" s="98"/>
      <c r="E942" s="57">
        <f>SUM(E935:E941)</f>
        <v>0</v>
      </c>
    </row>
    <row r="943" spans="1:7" ht="15" customHeight="1" x14ac:dyDescent="0.25"/>
    <row r="944" spans="1:7" ht="15" customHeight="1" x14ac:dyDescent="0.25"/>
    <row r="945" spans="1:5" ht="15" customHeight="1" x14ac:dyDescent="0.3">
      <c r="A945" s="82" t="s">
        <v>181</v>
      </c>
    </row>
    <row r="946" spans="1:5" ht="15" customHeight="1" x14ac:dyDescent="0.25">
      <c r="A946" s="187" t="s">
        <v>177</v>
      </c>
      <c r="B946" s="187"/>
      <c r="C946" s="187"/>
      <c r="D946" s="187"/>
      <c r="E946" s="187"/>
    </row>
    <row r="947" spans="1:5" ht="15" customHeight="1" x14ac:dyDescent="0.25">
      <c r="A947" s="187"/>
      <c r="B947" s="187"/>
      <c r="C947" s="187"/>
      <c r="D947" s="187"/>
      <c r="E947" s="187"/>
    </row>
    <row r="948" spans="1:5" ht="15" customHeight="1" x14ac:dyDescent="0.25">
      <c r="A948" s="188" t="s">
        <v>182</v>
      </c>
      <c r="B948" s="188"/>
      <c r="C948" s="188"/>
      <c r="D948" s="188"/>
      <c r="E948" s="188"/>
    </row>
    <row r="949" spans="1:5" ht="15" customHeight="1" x14ac:dyDescent="0.25">
      <c r="A949" s="188"/>
      <c r="B949" s="188"/>
      <c r="C949" s="188"/>
      <c r="D949" s="188"/>
      <c r="E949" s="188"/>
    </row>
    <row r="950" spans="1:5" ht="15" customHeight="1" x14ac:dyDescent="0.25">
      <c r="A950" s="188"/>
      <c r="B950" s="188"/>
      <c r="C950" s="188"/>
      <c r="D950" s="188"/>
      <c r="E950" s="188"/>
    </row>
    <row r="951" spans="1:5" ht="15" customHeight="1" x14ac:dyDescent="0.25">
      <c r="A951" s="188"/>
      <c r="B951" s="188"/>
      <c r="C951" s="188"/>
      <c r="D951" s="188"/>
      <c r="E951" s="188"/>
    </row>
    <row r="952" spans="1:5" ht="15" customHeight="1" x14ac:dyDescent="0.25">
      <c r="A952" s="188"/>
      <c r="B952" s="188"/>
      <c r="C952" s="188"/>
      <c r="D952" s="188"/>
      <c r="E952" s="188"/>
    </row>
    <row r="953" spans="1:5" ht="15" customHeight="1" x14ac:dyDescent="0.25">
      <c r="A953" s="188"/>
      <c r="B953" s="188"/>
      <c r="C953" s="188"/>
      <c r="D953" s="188"/>
      <c r="E953" s="188"/>
    </row>
    <row r="954" spans="1:5" ht="15" customHeight="1" x14ac:dyDescent="0.25"/>
    <row r="955" spans="1:5" ht="15" customHeight="1" x14ac:dyDescent="0.25">
      <c r="A955" s="38" t="s">
        <v>17</v>
      </c>
      <c r="B955" s="39"/>
      <c r="C955" s="39"/>
      <c r="D955" s="39"/>
      <c r="E955" s="42"/>
    </row>
    <row r="956" spans="1:5" ht="15" customHeight="1" x14ac:dyDescent="0.25">
      <c r="A956" s="67" t="s">
        <v>149</v>
      </c>
      <c r="B956" s="66"/>
      <c r="C956" s="66"/>
      <c r="D956" s="66"/>
      <c r="E956" s="68" t="s">
        <v>150</v>
      </c>
    </row>
    <row r="957" spans="1:5" ht="15" customHeight="1" x14ac:dyDescent="0.25">
      <c r="A957" s="40"/>
      <c r="B957" s="42"/>
      <c r="C957" s="39"/>
      <c r="D957" s="39"/>
      <c r="E957" s="43"/>
    </row>
    <row r="958" spans="1:5" ht="15" customHeight="1" x14ac:dyDescent="0.25">
      <c r="A958" s="44"/>
      <c r="B958" s="44"/>
      <c r="C958" s="45" t="s">
        <v>36</v>
      </c>
      <c r="D958" s="46" t="s">
        <v>37</v>
      </c>
      <c r="E958" s="72" t="s">
        <v>38</v>
      </c>
    </row>
    <row r="959" spans="1:5" ht="15" customHeight="1" x14ac:dyDescent="0.25">
      <c r="A959" s="48"/>
      <c r="B959" s="49"/>
      <c r="C959" s="58">
        <v>2143</v>
      </c>
      <c r="D959" s="118" t="s">
        <v>124</v>
      </c>
      <c r="E959" s="59">
        <v>-2500000</v>
      </c>
    </row>
    <row r="960" spans="1:5" ht="15" customHeight="1" x14ac:dyDescent="0.25">
      <c r="A960" s="48"/>
      <c r="B960" s="49"/>
      <c r="C960" s="58">
        <v>2143</v>
      </c>
      <c r="D960" s="118" t="s">
        <v>124</v>
      </c>
      <c r="E960" s="59">
        <f>400000+400000+800000+200000</f>
        <v>1800000</v>
      </c>
    </row>
    <row r="961" spans="1:5" ht="15" customHeight="1" x14ac:dyDescent="0.25">
      <c r="A961" s="48"/>
      <c r="B961" s="49"/>
      <c r="C961" s="58">
        <v>2143</v>
      </c>
      <c r="D961" s="51" t="s">
        <v>101</v>
      </c>
      <c r="E961" s="59">
        <v>700000</v>
      </c>
    </row>
    <row r="962" spans="1:5" ht="15" customHeight="1" x14ac:dyDescent="0.25">
      <c r="A962" s="60"/>
      <c r="B962" s="60"/>
      <c r="C962" s="55" t="s">
        <v>40</v>
      </c>
      <c r="D962" s="98"/>
      <c r="E962" s="57">
        <f>SUM(E959:E961)</f>
        <v>0</v>
      </c>
    </row>
    <row r="963" spans="1:5" ht="15" customHeight="1" x14ac:dyDescent="0.25"/>
    <row r="964" spans="1:5" ht="15" customHeight="1" x14ac:dyDescent="0.25"/>
    <row r="965" spans="1:5" ht="15" customHeight="1" x14ac:dyDescent="0.3">
      <c r="A965" s="82" t="s">
        <v>183</v>
      </c>
    </row>
    <row r="966" spans="1:5" ht="15" customHeight="1" x14ac:dyDescent="0.25">
      <c r="A966" s="187" t="s">
        <v>177</v>
      </c>
      <c r="B966" s="187"/>
      <c r="C966" s="187"/>
      <c r="D966" s="187"/>
      <c r="E966" s="187"/>
    </row>
    <row r="967" spans="1:5" ht="15" customHeight="1" x14ac:dyDescent="0.25">
      <c r="A967" s="187"/>
      <c r="B967" s="187"/>
      <c r="C967" s="187"/>
      <c r="D967" s="187"/>
      <c r="E967" s="187"/>
    </row>
    <row r="968" spans="1:5" ht="15" customHeight="1" x14ac:dyDescent="0.25">
      <c r="A968" s="188" t="s">
        <v>184</v>
      </c>
      <c r="B968" s="188"/>
      <c r="C968" s="188"/>
      <c r="D968" s="188"/>
      <c r="E968" s="188"/>
    </row>
    <row r="969" spans="1:5" ht="15" customHeight="1" x14ac:dyDescent="0.25">
      <c r="A969" s="188"/>
      <c r="B969" s="188"/>
      <c r="C969" s="188"/>
      <c r="D969" s="188"/>
      <c r="E969" s="188"/>
    </row>
    <row r="970" spans="1:5" ht="15" customHeight="1" x14ac:dyDescent="0.25">
      <c r="A970" s="188"/>
      <c r="B970" s="188"/>
      <c r="C970" s="188"/>
      <c r="D970" s="188"/>
      <c r="E970" s="188"/>
    </row>
    <row r="971" spans="1:5" ht="15" customHeight="1" x14ac:dyDescent="0.25">
      <c r="A971" s="188"/>
      <c r="B971" s="188"/>
      <c r="C971" s="188"/>
      <c r="D971" s="188"/>
      <c r="E971" s="188"/>
    </row>
    <row r="972" spans="1:5" ht="15" customHeight="1" x14ac:dyDescent="0.25">
      <c r="A972" s="188"/>
      <c r="B972" s="188"/>
      <c r="C972" s="188"/>
      <c r="D972" s="188"/>
      <c r="E972" s="188"/>
    </row>
    <row r="973" spans="1:5" ht="15" customHeight="1" x14ac:dyDescent="0.25">
      <c r="A973" s="188"/>
      <c r="B973" s="188"/>
      <c r="C973" s="188"/>
      <c r="D973" s="188"/>
      <c r="E973" s="188"/>
    </row>
    <row r="974" spans="1:5" ht="15" customHeight="1" x14ac:dyDescent="0.25">
      <c r="A974" s="188"/>
      <c r="B974" s="188"/>
      <c r="C974" s="188"/>
      <c r="D974" s="188"/>
      <c r="E974" s="188"/>
    </row>
    <row r="975" spans="1:5" ht="15" customHeight="1" x14ac:dyDescent="0.25">
      <c r="A975" s="188"/>
      <c r="B975" s="188"/>
      <c r="C975" s="188"/>
      <c r="D975" s="188"/>
      <c r="E975" s="188"/>
    </row>
    <row r="976" spans="1:5" ht="15" customHeight="1" x14ac:dyDescent="0.25">
      <c r="A976" s="188"/>
      <c r="B976" s="188"/>
      <c r="C976" s="188"/>
      <c r="D976" s="188"/>
      <c r="E976" s="188"/>
    </row>
    <row r="977" spans="1:5" ht="15" customHeight="1" x14ac:dyDescent="0.25"/>
    <row r="978" spans="1:5" ht="15" customHeight="1" x14ac:dyDescent="0.25">
      <c r="A978" s="38" t="s">
        <v>17</v>
      </c>
      <c r="B978" s="39"/>
      <c r="C978" s="39"/>
      <c r="D978" s="39"/>
      <c r="E978" s="42"/>
    </row>
    <row r="979" spans="1:5" ht="15" customHeight="1" x14ac:dyDescent="0.25">
      <c r="A979" s="67" t="s">
        <v>149</v>
      </c>
      <c r="B979" s="66"/>
      <c r="C979" s="66"/>
      <c r="D979" s="66"/>
      <c r="E979" s="68" t="s">
        <v>150</v>
      </c>
    </row>
    <row r="980" spans="1:5" ht="15" customHeight="1" x14ac:dyDescent="0.25">
      <c r="A980" s="40"/>
      <c r="B980" s="42"/>
      <c r="C980" s="39"/>
      <c r="D980" s="39"/>
      <c r="E980" s="43"/>
    </row>
    <row r="981" spans="1:5" ht="15" customHeight="1" x14ac:dyDescent="0.25">
      <c r="A981" s="44"/>
      <c r="B981" s="44"/>
      <c r="C981" s="45" t="s">
        <v>36</v>
      </c>
      <c r="D981" s="46" t="s">
        <v>37</v>
      </c>
      <c r="E981" s="72" t="s">
        <v>38</v>
      </c>
    </row>
    <row r="982" spans="1:5" ht="15" customHeight="1" x14ac:dyDescent="0.25">
      <c r="A982" s="48"/>
      <c r="B982" s="49"/>
      <c r="C982" s="58">
        <v>2143</v>
      </c>
      <c r="D982" s="98" t="s">
        <v>61</v>
      </c>
      <c r="E982" s="59">
        <v>-7100000</v>
      </c>
    </row>
    <row r="983" spans="1:5" ht="15" customHeight="1" x14ac:dyDescent="0.25">
      <c r="A983" s="48"/>
      <c r="B983" s="49"/>
      <c r="C983" s="58">
        <v>2143</v>
      </c>
      <c r="D983" s="118" t="s">
        <v>124</v>
      </c>
      <c r="E983" s="59">
        <f>540000+450000</f>
        <v>990000</v>
      </c>
    </row>
    <row r="984" spans="1:5" ht="15" customHeight="1" x14ac:dyDescent="0.25">
      <c r="A984" s="48"/>
      <c r="B984" s="49"/>
      <c r="C984" s="58">
        <v>2143</v>
      </c>
      <c r="D984" s="98" t="s">
        <v>61</v>
      </c>
      <c r="E984" s="59">
        <v>400000</v>
      </c>
    </row>
    <row r="985" spans="1:5" ht="15" customHeight="1" x14ac:dyDescent="0.25">
      <c r="A985" s="48"/>
      <c r="B985" s="49"/>
      <c r="C985" s="58">
        <v>2143</v>
      </c>
      <c r="D985" s="51" t="s">
        <v>101</v>
      </c>
      <c r="E985" s="59">
        <f>305000+5405000</f>
        <v>5710000</v>
      </c>
    </row>
    <row r="986" spans="1:5" ht="15" customHeight="1" x14ac:dyDescent="0.25">
      <c r="A986" s="60"/>
      <c r="B986" s="60"/>
      <c r="C986" s="55" t="s">
        <v>40</v>
      </c>
      <c r="D986" s="98"/>
      <c r="E986" s="57">
        <f>SUM(E982:E985)</f>
        <v>0</v>
      </c>
    </row>
    <row r="987" spans="1:5" ht="15" customHeight="1" x14ac:dyDescent="0.25"/>
    <row r="988" spans="1:5" ht="15" customHeight="1" x14ac:dyDescent="0.25"/>
    <row r="989" spans="1:5" ht="15" customHeight="1" x14ac:dyDescent="0.3">
      <c r="A989" s="82" t="s">
        <v>185</v>
      </c>
    </row>
    <row r="990" spans="1:5" ht="15" customHeight="1" x14ac:dyDescent="0.25">
      <c r="A990" s="187" t="s">
        <v>186</v>
      </c>
      <c r="B990" s="187"/>
      <c r="C990" s="187"/>
      <c r="D990" s="187"/>
      <c r="E990" s="187"/>
    </row>
    <row r="991" spans="1:5" ht="15" customHeight="1" x14ac:dyDescent="0.25">
      <c r="A991" s="187"/>
      <c r="B991" s="187"/>
      <c r="C991" s="187"/>
      <c r="D991" s="187"/>
      <c r="E991" s="187"/>
    </row>
    <row r="992" spans="1:5" ht="15" customHeight="1" x14ac:dyDescent="0.25">
      <c r="A992" s="188" t="s">
        <v>187</v>
      </c>
      <c r="B992" s="188"/>
      <c r="C992" s="188"/>
      <c r="D992" s="188"/>
      <c r="E992" s="188"/>
    </row>
    <row r="993" spans="1:5" ht="15" customHeight="1" x14ac:dyDescent="0.25">
      <c r="A993" s="188"/>
      <c r="B993" s="188"/>
      <c r="C993" s="188"/>
      <c r="D993" s="188"/>
      <c r="E993" s="188"/>
    </row>
    <row r="994" spans="1:5" ht="15" customHeight="1" x14ac:dyDescent="0.25">
      <c r="A994" s="188"/>
      <c r="B994" s="188"/>
      <c r="C994" s="188"/>
      <c r="D994" s="188"/>
      <c r="E994" s="188"/>
    </row>
    <row r="995" spans="1:5" ht="15" customHeight="1" x14ac:dyDescent="0.25">
      <c r="A995" s="188"/>
      <c r="B995" s="188"/>
      <c r="C995" s="188"/>
      <c r="D995" s="188"/>
      <c r="E995" s="188"/>
    </row>
    <row r="996" spans="1:5" ht="15" customHeight="1" x14ac:dyDescent="0.25">
      <c r="A996" s="188"/>
      <c r="B996" s="188"/>
      <c r="C996" s="188"/>
      <c r="D996" s="188"/>
      <c r="E996" s="188"/>
    </row>
    <row r="997" spans="1:5" ht="15" customHeight="1" x14ac:dyDescent="0.25">
      <c r="A997" s="188"/>
      <c r="B997" s="188"/>
      <c r="C997" s="188"/>
      <c r="D997" s="188"/>
      <c r="E997" s="188"/>
    </row>
    <row r="998" spans="1:5" ht="15" customHeight="1" x14ac:dyDescent="0.25">
      <c r="A998" s="188"/>
      <c r="B998" s="188"/>
      <c r="C998" s="188"/>
      <c r="D998" s="188"/>
      <c r="E998" s="188"/>
    </row>
    <row r="999" spans="1:5" ht="15" customHeight="1" x14ac:dyDescent="0.25">
      <c r="A999" s="39"/>
      <c r="B999" s="154"/>
      <c r="C999" s="155"/>
      <c r="D999" s="39"/>
      <c r="E999" s="156"/>
    </row>
    <row r="1000" spans="1:5" ht="15" customHeight="1" x14ac:dyDescent="0.25">
      <c r="A1000" s="38" t="s">
        <v>17</v>
      </c>
      <c r="B1000" s="39"/>
      <c r="C1000" s="39"/>
      <c r="D1000" s="39"/>
      <c r="E1000" s="42"/>
    </row>
    <row r="1001" spans="1:5" ht="15" customHeight="1" x14ac:dyDescent="0.25">
      <c r="A1001" s="40" t="s">
        <v>41</v>
      </c>
      <c r="B1001" s="39"/>
      <c r="C1001" s="39"/>
      <c r="D1001" s="39"/>
      <c r="E1001" s="41" t="s">
        <v>42</v>
      </c>
    </row>
    <row r="1002" spans="1:5" ht="15" customHeight="1" x14ac:dyDescent="0.25">
      <c r="A1002" s="40"/>
      <c r="B1002" s="42"/>
      <c r="C1002" s="39"/>
      <c r="D1002" s="39"/>
      <c r="E1002" s="43"/>
    </row>
    <row r="1003" spans="1:5" ht="15" customHeight="1" x14ac:dyDescent="0.25">
      <c r="A1003" s="44"/>
      <c r="B1003" s="44"/>
      <c r="C1003" s="45" t="s">
        <v>36</v>
      </c>
      <c r="D1003" s="46" t="s">
        <v>37</v>
      </c>
      <c r="E1003" s="72" t="s">
        <v>38</v>
      </c>
    </row>
    <row r="1004" spans="1:5" ht="15" customHeight="1" x14ac:dyDescent="0.25">
      <c r="A1004" s="48"/>
      <c r="B1004" s="49"/>
      <c r="C1004" s="58">
        <v>5273</v>
      </c>
      <c r="D1004" s="51" t="s">
        <v>39</v>
      </c>
      <c r="E1004" s="59">
        <v>-5500</v>
      </c>
    </row>
    <row r="1005" spans="1:5" ht="15" customHeight="1" x14ac:dyDescent="0.25">
      <c r="A1005" s="48"/>
      <c r="B1005" s="49"/>
      <c r="C1005" s="58">
        <v>5273</v>
      </c>
      <c r="D1005" s="51" t="s">
        <v>100</v>
      </c>
      <c r="E1005" s="59">
        <v>5500</v>
      </c>
    </row>
    <row r="1006" spans="1:5" ht="15" customHeight="1" x14ac:dyDescent="0.25">
      <c r="A1006" s="60"/>
      <c r="B1006" s="60"/>
      <c r="C1006" s="55" t="s">
        <v>40</v>
      </c>
      <c r="D1006" s="98"/>
      <c r="E1006" s="57">
        <f>SUM(E1004:E1005)</f>
        <v>0</v>
      </c>
    </row>
    <row r="1007" spans="1:5" ht="15" customHeight="1" x14ac:dyDescent="0.25"/>
    <row r="1008" spans="1:5" ht="15" customHeight="1" x14ac:dyDescent="0.3">
      <c r="A1008" s="82" t="s">
        <v>188</v>
      </c>
    </row>
    <row r="1009" spans="1:5" ht="15" customHeight="1" x14ac:dyDescent="0.25">
      <c r="A1009" s="187" t="s">
        <v>189</v>
      </c>
      <c r="B1009" s="187"/>
      <c r="C1009" s="187"/>
      <c r="D1009" s="187"/>
      <c r="E1009" s="187"/>
    </row>
    <row r="1010" spans="1:5" ht="15" customHeight="1" x14ac:dyDescent="0.25">
      <c r="A1010" s="187"/>
      <c r="B1010" s="187"/>
      <c r="C1010" s="187"/>
      <c r="D1010" s="187"/>
      <c r="E1010" s="187"/>
    </row>
    <row r="1011" spans="1:5" ht="15" customHeight="1" x14ac:dyDescent="0.25">
      <c r="A1011" s="190" t="s">
        <v>190</v>
      </c>
      <c r="B1011" s="190"/>
      <c r="C1011" s="190"/>
      <c r="D1011" s="190"/>
      <c r="E1011" s="190"/>
    </row>
    <row r="1012" spans="1:5" ht="15" customHeight="1" x14ac:dyDescent="0.25">
      <c r="A1012" s="190"/>
      <c r="B1012" s="190"/>
      <c r="C1012" s="190"/>
      <c r="D1012" s="190"/>
      <c r="E1012" s="190"/>
    </row>
    <row r="1013" spans="1:5" ht="15" customHeight="1" x14ac:dyDescent="0.25">
      <c r="A1013" s="190"/>
      <c r="B1013" s="190"/>
      <c r="C1013" s="190"/>
      <c r="D1013" s="190"/>
      <c r="E1013" s="190"/>
    </row>
    <row r="1014" spans="1:5" ht="15" customHeight="1" x14ac:dyDescent="0.25">
      <c r="A1014" s="190"/>
      <c r="B1014" s="190"/>
      <c r="C1014" s="190"/>
      <c r="D1014" s="190"/>
      <c r="E1014" s="190"/>
    </row>
    <row r="1015" spans="1:5" ht="15" customHeight="1" x14ac:dyDescent="0.25">
      <c r="A1015" s="190"/>
      <c r="B1015" s="190"/>
      <c r="C1015" s="190"/>
      <c r="D1015" s="190"/>
      <c r="E1015" s="190"/>
    </row>
    <row r="1016" spans="1:5" ht="15" customHeight="1" x14ac:dyDescent="0.25">
      <c r="A1016" s="190"/>
      <c r="B1016" s="190"/>
      <c r="C1016" s="190"/>
      <c r="D1016" s="190"/>
      <c r="E1016" s="190"/>
    </row>
    <row r="1017" spans="1:5" ht="15" customHeight="1" x14ac:dyDescent="0.25">
      <c r="A1017" s="190"/>
      <c r="B1017" s="190"/>
      <c r="C1017" s="190"/>
      <c r="D1017" s="190"/>
      <c r="E1017" s="190"/>
    </row>
    <row r="1018" spans="1:5" ht="9.6" customHeight="1" x14ac:dyDescent="0.25"/>
    <row r="1019" spans="1:5" ht="15" customHeight="1" x14ac:dyDescent="0.25">
      <c r="A1019" s="38" t="s">
        <v>17</v>
      </c>
      <c r="B1019" s="39"/>
      <c r="C1019" s="39"/>
      <c r="D1019" s="39"/>
      <c r="E1019" s="39"/>
    </row>
    <row r="1020" spans="1:5" ht="15" customHeight="1" x14ac:dyDescent="0.25">
      <c r="A1020" s="120" t="s">
        <v>87</v>
      </c>
      <c r="B1020" s="39"/>
      <c r="C1020" s="39"/>
      <c r="D1020" s="39"/>
      <c r="E1020" s="41" t="s">
        <v>154</v>
      </c>
    </row>
    <row r="1021" spans="1:5" ht="15" customHeight="1" x14ac:dyDescent="0.25">
      <c r="A1021" s="154"/>
      <c r="B1021" s="157"/>
      <c r="C1021" s="39"/>
      <c r="D1021" s="39"/>
      <c r="E1021" s="43"/>
    </row>
    <row r="1022" spans="1:5" ht="15" customHeight="1" x14ac:dyDescent="0.25">
      <c r="A1022" s="44"/>
      <c r="B1022" s="44"/>
      <c r="C1022" s="45" t="s">
        <v>36</v>
      </c>
      <c r="D1022" s="100" t="s">
        <v>37</v>
      </c>
      <c r="E1022" s="72" t="s">
        <v>38</v>
      </c>
    </row>
    <row r="1023" spans="1:5" ht="15" customHeight="1" x14ac:dyDescent="0.25">
      <c r="A1023" s="96"/>
      <c r="B1023" s="54"/>
      <c r="C1023" s="103">
        <v>3319</v>
      </c>
      <c r="D1023" s="51" t="s">
        <v>124</v>
      </c>
      <c r="E1023" s="77">
        <v>-200000</v>
      </c>
    </row>
    <row r="1024" spans="1:5" ht="15" customHeight="1" x14ac:dyDescent="0.25">
      <c r="A1024" s="96"/>
      <c r="B1024" s="54"/>
      <c r="C1024" s="103">
        <v>3319</v>
      </c>
      <c r="D1024" s="98" t="s">
        <v>61</v>
      </c>
      <c r="E1024" s="77">
        <v>200000</v>
      </c>
    </row>
    <row r="1025" spans="1:5" ht="15" customHeight="1" x14ac:dyDescent="0.25">
      <c r="C1025" s="55" t="s">
        <v>40</v>
      </c>
      <c r="D1025" s="56"/>
      <c r="E1025" s="57">
        <f>SUM(E1023:E1024)</f>
        <v>0</v>
      </c>
    </row>
    <row r="1026" spans="1:5" ht="15" customHeight="1" x14ac:dyDescent="0.25"/>
    <row r="1027" spans="1:5" ht="7.2" customHeight="1" x14ac:dyDescent="0.25"/>
    <row r="1028" spans="1:5" ht="15" customHeight="1" x14ac:dyDescent="0.3">
      <c r="A1028" s="82" t="s">
        <v>191</v>
      </c>
    </row>
    <row r="1029" spans="1:5" ht="15" customHeight="1" x14ac:dyDescent="0.25">
      <c r="A1029" s="187" t="s">
        <v>189</v>
      </c>
      <c r="B1029" s="187"/>
      <c r="C1029" s="187"/>
      <c r="D1029" s="187"/>
      <c r="E1029" s="187"/>
    </row>
    <row r="1030" spans="1:5" ht="15" customHeight="1" x14ac:dyDescent="0.25">
      <c r="A1030" s="187"/>
      <c r="B1030" s="187"/>
      <c r="C1030" s="187"/>
      <c r="D1030" s="187"/>
      <c r="E1030" s="187"/>
    </row>
    <row r="1031" spans="1:5" ht="15" customHeight="1" x14ac:dyDescent="0.25">
      <c r="A1031" s="188" t="s">
        <v>192</v>
      </c>
      <c r="B1031" s="188"/>
      <c r="C1031" s="188"/>
      <c r="D1031" s="188"/>
      <c r="E1031" s="188"/>
    </row>
    <row r="1032" spans="1:5" ht="15" customHeight="1" x14ac:dyDescent="0.25">
      <c r="A1032" s="188"/>
      <c r="B1032" s="188"/>
      <c r="C1032" s="188"/>
      <c r="D1032" s="188"/>
      <c r="E1032" s="188"/>
    </row>
    <row r="1033" spans="1:5" ht="15" customHeight="1" x14ac:dyDescent="0.25">
      <c r="A1033" s="188"/>
      <c r="B1033" s="188"/>
      <c r="C1033" s="188"/>
      <c r="D1033" s="188"/>
      <c r="E1033" s="188"/>
    </row>
    <row r="1034" spans="1:5" ht="15" customHeight="1" x14ac:dyDescent="0.25">
      <c r="A1034" s="188"/>
      <c r="B1034" s="188"/>
      <c r="C1034" s="188"/>
      <c r="D1034" s="188"/>
      <c r="E1034" s="188"/>
    </row>
    <row r="1035" spans="1:5" ht="15" customHeight="1" x14ac:dyDescent="0.25">
      <c r="A1035" s="188"/>
      <c r="B1035" s="188"/>
      <c r="C1035" s="188"/>
      <c r="D1035" s="188"/>
      <c r="E1035" s="188"/>
    </row>
    <row r="1036" spans="1:5" ht="15" customHeight="1" x14ac:dyDescent="0.25">
      <c r="A1036" s="188"/>
      <c r="B1036" s="188"/>
      <c r="C1036" s="188"/>
      <c r="D1036" s="188"/>
      <c r="E1036" s="188"/>
    </row>
    <row r="1037" spans="1:5" ht="15" customHeight="1" x14ac:dyDescent="0.25">
      <c r="A1037" s="188"/>
      <c r="B1037" s="188"/>
      <c r="C1037" s="188"/>
      <c r="D1037" s="188"/>
      <c r="E1037" s="188"/>
    </row>
    <row r="1038" spans="1:5" ht="15" customHeight="1" x14ac:dyDescent="0.25">
      <c r="A1038" s="188"/>
      <c r="B1038" s="188"/>
      <c r="C1038" s="188"/>
      <c r="D1038" s="188"/>
      <c r="E1038" s="188"/>
    </row>
    <row r="1039" spans="1:5" ht="15" customHeight="1" x14ac:dyDescent="0.25"/>
    <row r="1040" spans="1:5" ht="15" customHeight="1" x14ac:dyDescent="0.25">
      <c r="A1040" s="38" t="s">
        <v>17</v>
      </c>
      <c r="B1040" s="39"/>
      <c r="C1040" s="39"/>
      <c r="D1040" s="39"/>
      <c r="E1040" s="42"/>
    </row>
    <row r="1041" spans="1:5" ht="15" customHeight="1" x14ac:dyDescent="0.25">
      <c r="A1041" s="120" t="s">
        <v>87</v>
      </c>
      <c r="B1041" s="39"/>
      <c r="C1041" s="39"/>
      <c r="D1041" s="39"/>
      <c r="E1041" s="41" t="s">
        <v>154</v>
      </c>
    </row>
    <row r="1042" spans="1:5" ht="15" customHeight="1" x14ac:dyDescent="0.25">
      <c r="A1042" s="40"/>
      <c r="B1042" s="42"/>
      <c r="C1042" s="39"/>
      <c r="D1042" s="39"/>
      <c r="E1042" s="43"/>
    </row>
    <row r="1043" spans="1:5" ht="15" customHeight="1" x14ac:dyDescent="0.25">
      <c r="A1043" s="44"/>
      <c r="B1043" s="44"/>
      <c r="C1043" s="45" t="s">
        <v>36</v>
      </c>
      <c r="D1043" s="46" t="s">
        <v>37</v>
      </c>
      <c r="E1043" s="47" t="s">
        <v>38</v>
      </c>
    </row>
    <row r="1044" spans="1:5" ht="15" customHeight="1" x14ac:dyDescent="0.25">
      <c r="A1044" s="44"/>
      <c r="B1044" s="44"/>
      <c r="C1044" s="58">
        <v>3319</v>
      </c>
      <c r="D1044" s="118" t="s">
        <v>124</v>
      </c>
      <c r="E1044" s="59">
        <f>-6930000-1431425</f>
        <v>-8361425</v>
      </c>
    </row>
    <row r="1045" spans="1:5" ht="15" customHeight="1" x14ac:dyDescent="0.25">
      <c r="A1045" s="44"/>
      <c r="B1045" s="44"/>
      <c r="C1045" s="58">
        <v>3322</v>
      </c>
      <c r="D1045" s="51" t="s">
        <v>193</v>
      </c>
      <c r="E1045" s="59">
        <v>-200000</v>
      </c>
    </row>
    <row r="1046" spans="1:5" ht="15" customHeight="1" x14ac:dyDescent="0.25">
      <c r="A1046" s="44"/>
      <c r="B1046" s="44"/>
      <c r="C1046" s="58">
        <v>3322</v>
      </c>
      <c r="D1046" s="118" t="s">
        <v>124</v>
      </c>
      <c r="E1046" s="59">
        <v>2400000</v>
      </c>
    </row>
    <row r="1047" spans="1:5" ht="15" customHeight="1" x14ac:dyDescent="0.25">
      <c r="A1047" s="44"/>
      <c r="B1047" s="44"/>
      <c r="C1047" s="58">
        <v>3322</v>
      </c>
      <c r="D1047" s="98" t="s">
        <v>61</v>
      </c>
      <c r="E1047" s="59">
        <f>4730000+1431425</f>
        <v>6161425</v>
      </c>
    </row>
    <row r="1048" spans="1:5" ht="15" customHeight="1" x14ac:dyDescent="0.25">
      <c r="A1048" s="60"/>
      <c r="B1048" s="60"/>
      <c r="C1048" s="55" t="s">
        <v>40</v>
      </c>
      <c r="D1048" s="56"/>
      <c r="E1048" s="57">
        <f>SUM(E1044:E1047)</f>
        <v>0</v>
      </c>
    </row>
    <row r="1049" spans="1:5" ht="15" customHeight="1" x14ac:dyDescent="0.25"/>
    <row r="1050" spans="1:5" ht="15" customHeight="1" x14ac:dyDescent="0.25"/>
    <row r="1051" spans="1:5" ht="15" customHeight="1" x14ac:dyDescent="0.3">
      <c r="A1051" s="82" t="s">
        <v>194</v>
      </c>
    </row>
    <row r="1052" spans="1:5" ht="15" customHeight="1" x14ac:dyDescent="0.25">
      <c r="A1052" s="187" t="s">
        <v>189</v>
      </c>
      <c r="B1052" s="187"/>
      <c r="C1052" s="187"/>
      <c r="D1052" s="187"/>
      <c r="E1052" s="187"/>
    </row>
    <row r="1053" spans="1:5" ht="15" customHeight="1" x14ac:dyDescent="0.25">
      <c r="A1053" s="187"/>
      <c r="B1053" s="187"/>
      <c r="C1053" s="187"/>
      <c r="D1053" s="187"/>
      <c r="E1053" s="187"/>
    </row>
    <row r="1054" spans="1:5" ht="15" customHeight="1" x14ac:dyDescent="0.25">
      <c r="A1054" s="190" t="s">
        <v>195</v>
      </c>
      <c r="B1054" s="190"/>
      <c r="C1054" s="190"/>
      <c r="D1054" s="190"/>
      <c r="E1054" s="190"/>
    </row>
    <row r="1055" spans="1:5" ht="15" customHeight="1" x14ac:dyDescent="0.25">
      <c r="A1055" s="190"/>
      <c r="B1055" s="190"/>
      <c r="C1055" s="190"/>
      <c r="D1055" s="190"/>
      <c r="E1055" s="190"/>
    </row>
    <row r="1056" spans="1:5" ht="15" customHeight="1" x14ac:dyDescent="0.25">
      <c r="A1056" s="190"/>
      <c r="B1056" s="190"/>
      <c r="C1056" s="190"/>
      <c r="D1056" s="190"/>
      <c r="E1056" s="190"/>
    </row>
    <row r="1057" spans="1:7" ht="15" customHeight="1" x14ac:dyDescent="0.25">
      <c r="A1057" s="190"/>
      <c r="B1057" s="190"/>
      <c r="C1057" s="190"/>
      <c r="D1057" s="190"/>
      <c r="E1057" s="190"/>
    </row>
    <row r="1058" spans="1:7" ht="15" customHeight="1" x14ac:dyDescent="0.25">
      <c r="A1058" s="190"/>
      <c r="B1058" s="190"/>
      <c r="C1058" s="190"/>
      <c r="D1058" s="190"/>
      <c r="E1058" s="190"/>
    </row>
    <row r="1059" spans="1:7" ht="15" customHeight="1" x14ac:dyDescent="0.25">
      <c r="A1059" s="190"/>
      <c r="B1059" s="190"/>
      <c r="C1059" s="190"/>
      <c r="D1059" s="190"/>
      <c r="E1059" s="190"/>
    </row>
    <row r="1060" spans="1:7" ht="15" customHeight="1" x14ac:dyDescent="0.25">
      <c r="A1060" s="190"/>
      <c r="B1060" s="190"/>
      <c r="C1060" s="190"/>
      <c r="D1060" s="190"/>
      <c r="E1060" s="190"/>
    </row>
    <row r="1061" spans="1:7" ht="15" customHeight="1" x14ac:dyDescent="0.25">
      <c r="A1061" s="190"/>
      <c r="B1061" s="190"/>
      <c r="C1061" s="190"/>
      <c r="D1061" s="190"/>
      <c r="E1061" s="190"/>
    </row>
    <row r="1062" spans="1:7" ht="15" customHeight="1" x14ac:dyDescent="0.25"/>
    <row r="1063" spans="1:7" ht="15" customHeight="1" x14ac:dyDescent="0.25">
      <c r="A1063" s="38" t="s">
        <v>17</v>
      </c>
      <c r="B1063" s="39"/>
      <c r="C1063" s="39"/>
      <c r="D1063" s="39"/>
      <c r="E1063" s="39"/>
    </row>
    <row r="1064" spans="1:7" ht="15" customHeight="1" x14ac:dyDescent="0.25">
      <c r="A1064" s="120" t="s">
        <v>87</v>
      </c>
      <c r="B1064" s="39"/>
      <c r="C1064" s="39"/>
      <c r="D1064" s="39"/>
      <c r="E1064" s="41" t="s">
        <v>154</v>
      </c>
    </row>
    <row r="1065" spans="1:7" ht="15" customHeight="1" x14ac:dyDescent="0.25">
      <c r="A1065" s="154"/>
      <c r="B1065" s="157"/>
      <c r="C1065" s="39"/>
      <c r="D1065" s="39"/>
      <c r="E1065" s="43"/>
    </row>
    <row r="1066" spans="1:7" ht="15" customHeight="1" x14ac:dyDescent="0.25">
      <c r="A1066" s="44"/>
      <c r="B1066" s="44"/>
      <c r="C1066" s="45" t="s">
        <v>36</v>
      </c>
      <c r="D1066" s="100" t="s">
        <v>37</v>
      </c>
      <c r="E1066" s="72" t="s">
        <v>38</v>
      </c>
    </row>
    <row r="1067" spans="1:7" ht="15" customHeight="1" x14ac:dyDescent="0.25">
      <c r="A1067" s="96"/>
      <c r="B1067" s="54"/>
      <c r="C1067" s="103">
        <v>3349</v>
      </c>
      <c r="D1067" s="51" t="s">
        <v>124</v>
      </c>
      <c r="E1067" s="77">
        <v>-450000</v>
      </c>
    </row>
    <row r="1068" spans="1:7" ht="15" customHeight="1" x14ac:dyDescent="0.25">
      <c r="A1068" s="96"/>
      <c r="B1068" s="54"/>
      <c r="C1068" s="103">
        <v>2141</v>
      </c>
      <c r="D1068" s="98" t="s">
        <v>61</v>
      </c>
      <c r="E1068" s="77">
        <v>-170000</v>
      </c>
      <c r="G1068" s="152">
        <f>SUM(E1067:E1068)</f>
        <v>-620000</v>
      </c>
    </row>
    <row r="1069" spans="1:7" ht="15" customHeight="1" x14ac:dyDescent="0.25">
      <c r="A1069" s="96"/>
      <c r="B1069" s="54"/>
      <c r="C1069" s="103">
        <v>2125</v>
      </c>
      <c r="D1069" s="51" t="s">
        <v>124</v>
      </c>
      <c r="E1069" s="77">
        <v>450000</v>
      </c>
    </row>
    <row r="1070" spans="1:7" ht="15" customHeight="1" x14ac:dyDescent="0.25">
      <c r="A1070" s="96"/>
      <c r="B1070" s="54"/>
      <c r="C1070" s="103">
        <v>2125</v>
      </c>
      <c r="D1070" s="98" t="s">
        <v>61</v>
      </c>
      <c r="E1070" s="77">
        <v>170000</v>
      </c>
    </row>
    <row r="1071" spans="1:7" ht="15" customHeight="1" x14ac:dyDescent="0.25">
      <c r="C1071" s="55" t="s">
        <v>40</v>
      </c>
      <c r="D1071" s="56"/>
      <c r="E1071" s="57">
        <f>SUM(E1067:E1070)</f>
        <v>0</v>
      </c>
    </row>
    <row r="1072" spans="1:7" ht="15" customHeight="1" x14ac:dyDescent="0.25"/>
    <row r="1073" spans="1:5" ht="15" customHeight="1" x14ac:dyDescent="0.25"/>
    <row r="1074" spans="1:5" ht="15" customHeight="1" x14ac:dyDescent="0.3">
      <c r="A1074" s="82" t="s">
        <v>196</v>
      </c>
    </row>
    <row r="1075" spans="1:5" ht="15" customHeight="1" x14ac:dyDescent="0.25">
      <c r="A1075" s="187" t="s">
        <v>197</v>
      </c>
      <c r="B1075" s="187"/>
      <c r="C1075" s="187"/>
      <c r="D1075" s="187"/>
      <c r="E1075" s="187"/>
    </row>
    <row r="1076" spans="1:5" ht="15" customHeight="1" x14ac:dyDescent="0.25">
      <c r="A1076" s="187"/>
      <c r="B1076" s="187"/>
      <c r="C1076" s="187"/>
      <c r="D1076" s="187"/>
      <c r="E1076" s="187"/>
    </row>
    <row r="1077" spans="1:5" ht="15" customHeight="1" x14ac:dyDescent="0.25">
      <c r="A1077" s="188" t="s">
        <v>198</v>
      </c>
      <c r="B1077" s="188"/>
      <c r="C1077" s="188"/>
      <c r="D1077" s="188"/>
      <c r="E1077" s="188"/>
    </row>
    <row r="1078" spans="1:5" ht="15" customHeight="1" x14ac:dyDescent="0.25">
      <c r="A1078" s="188"/>
      <c r="B1078" s="188"/>
      <c r="C1078" s="188"/>
      <c r="D1078" s="188"/>
      <c r="E1078" s="188"/>
    </row>
    <row r="1079" spans="1:5" ht="15" customHeight="1" x14ac:dyDescent="0.25">
      <c r="A1079" s="188"/>
      <c r="B1079" s="188"/>
      <c r="C1079" s="188"/>
      <c r="D1079" s="188"/>
      <c r="E1079" s="188"/>
    </row>
    <row r="1080" spans="1:5" ht="15" customHeight="1" x14ac:dyDescent="0.25">
      <c r="A1080" s="188"/>
      <c r="B1080" s="188"/>
      <c r="C1080" s="188"/>
      <c r="D1080" s="188"/>
      <c r="E1080" s="188"/>
    </row>
    <row r="1081" spans="1:5" ht="15" customHeight="1" x14ac:dyDescent="0.25">
      <c r="A1081" s="188"/>
      <c r="B1081" s="188"/>
      <c r="C1081" s="188"/>
      <c r="D1081" s="188"/>
      <c r="E1081" s="188"/>
    </row>
    <row r="1082" spans="1:5" ht="15" customHeight="1" x14ac:dyDescent="0.25">
      <c r="A1082" s="188"/>
      <c r="B1082" s="188"/>
      <c r="C1082" s="188"/>
      <c r="D1082" s="188"/>
      <c r="E1082" s="188"/>
    </row>
    <row r="1083" spans="1:5" ht="15" customHeight="1" x14ac:dyDescent="0.25">
      <c r="A1083" s="188"/>
      <c r="B1083" s="188"/>
      <c r="C1083" s="188"/>
      <c r="D1083" s="188"/>
      <c r="E1083" s="188"/>
    </row>
    <row r="1084" spans="1:5" ht="15" customHeight="1" x14ac:dyDescent="0.25">
      <c r="A1084" s="188"/>
      <c r="B1084" s="188"/>
      <c r="C1084" s="188"/>
      <c r="D1084" s="188"/>
      <c r="E1084" s="188"/>
    </row>
    <row r="1085" spans="1:5" ht="15" customHeight="1" x14ac:dyDescent="0.25"/>
    <row r="1086" spans="1:5" ht="15" customHeight="1" x14ac:dyDescent="0.25">
      <c r="A1086" s="38" t="s">
        <v>17</v>
      </c>
      <c r="B1086" s="39"/>
      <c r="C1086" s="39"/>
      <c r="D1086" s="39"/>
      <c r="E1086" s="42"/>
    </row>
    <row r="1087" spans="1:5" ht="15" customHeight="1" x14ac:dyDescent="0.25">
      <c r="A1087" s="40" t="s">
        <v>68</v>
      </c>
      <c r="B1087" s="39"/>
      <c r="C1087" s="39"/>
      <c r="D1087" s="39"/>
      <c r="E1087" s="41" t="s">
        <v>69</v>
      </c>
    </row>
    <row r="1088" spans="1:5" ht="15" customHeight="1" x14ac:dyDescent="0.25">
      <c r="A1088" s="40"/>
      <c r="B1088" s="42"/>
      <c r="C1088" s="39"/>
      <c r="D1088" s="39"/>
      <c r="E1088" s="43"/>
    </row>
    <row r="1089" spans="1:5" ht="15" customHeight="1" x14ac:dyDescent="0.25">
      <c r="A1089" s="44"/>
      <c r="B1089" s="44"/>
      <c r="C1089" s="45" t="s">
        <v>36</v>
      </c>
      <c r="D1089" s="46" t="s">
        <v>37</v>
      </c>
      <c r="E1089" s="47" t="s">
        <v>38</v>
      </c>
    </row>
    <row r="1090" spans="1:5" ht="15" customHeight="1" x14ac:dyDescent="0.25">
      <c r="A1090" s="44"/>
      <c r="B1090" s="44"/>
      <c r="C1090" s="58">
        <v>3429</v>
      </c>
      <c r="D1090" s="118" t="s">
        <v>124</v>
      </c>
      <c r="E1090" s="59">
        <v>-300000</v>
      </c>
    </row>
    <row r="1091" spans="1:5" ht="15" customHeight="1" x14ac:dyDescent="0.25">
      <c r="A1091" s="44"/>
      <c r="B1091" s="44"/>
      <c r="C1091" s="58">
        <v>3741</v>
      </c>
      <c r="D1091" s="118" t="s">
        <v>124</v>
      </c>
      <c r="E1091" s="59">
        <v>240000</v>
      </c>
    </row>
    <row r="1092" spans="1:5" ht="15" customHeight="1" x14ac:dyDescent="0.25">
      <c r="A1092" s="60"/>
      <c r="B1092" s="60"/>
      <c r="C1092" s="55" t="s">
        <v>40</v>
      </c>
      <c r="D1092" s="56"/>
      <c r="E1092" s="57">
        <f>SUM(E1090:E1091)</f>
        <v>-60000</v>
      </c>
    </row>
    <row r="1093" spans="1:5" ht="15" customHeight="1" x14ac:dyDescent="0.25"/>
    <row r="1094" spans="1:5" ht="15" customHeight="1" x14ac:dyDescent="0.25">
      <c r="B1094" s="72" t="s">
        <v>51</v>
      </c>
      <c r="C1094" s="45" t="s">
        <v>36</v>
      </c>
      <c r="D1094" s="109" t="s">
        <v>52</v>
      </c>
      <c r="E1094" s="47" t="s">
        <v>38</v>
      </c>
    </row>
    <row r="1095" spans="1:5" ht="15" customHeight="1" x14ac:dyDescent="0.25">
      <c r="B1095" s="101">
        <v>467</v>
      </c>
      <c r="C1095" s="103"/>
      <c r="D1095" s="86" t="s">
        <v>114</v>
      </c>
      <c r="E1095" s="59">
        <v>60000</v>
      </c>
    </row>
    <row r="1096" spans="1:5" ht="15" customHeight="1" x14ac:dyDescent="0.25">
      <c r="B1096" s="142"/>
      <c r="C1096" s="55" t="s">
        <v>40</v>
      </c>
      <c r="D1096" s="111"/>
      <c r="E1096" s="112">
        <f>SUM(E1095:E1095)</f>
        <v>60000</v>
      </c>
    </row>
    <row r="1097" spans="1:5" ht="15" customHeight="1" x14ac:dyDescent="0.25"/>
    <row r="1098" spans="1:5" ht="15" customHeight="1" x14ac:dyDescent="0.25"/>
    <row r="1099" spans="1:5" ht="15" customHeight="1" x14ac:dyDescent="0.3">
      <c r="A1099" s="82" t="s">
        <v>199</v>
      </c>
    </row>
    <row r="1100" spans="1:5" ht="15" customHeight="1" x14ac:dyDescent="0.25">
      <c r="A1100" s="187" t="s">
        <v>197</v>
      </c>
      <c r="B1100" s="187"/>
      <c r="C1100" s="187"/>
      <c r="D1100" s="187"/>
      <c r="E1100" s="187"/>
    </row>
    <row r="1101" spans="1:5" ht="15" customHeight="1" x14ac:dyDescent="0.25">
      <c r="A1101" s="187"/>
      <c r="B1101" s="187"/>
      <c r="C1101" s="187"/>
      <c r="D1101" s="187"/>
      <c r="E1101" s="187"/>
    </row>
    <row r="1102" spans="1:5" ht="15" customHeight="1" x14ac:dyDescent="0.25">
      <c r="A1102" s="188" t="s">
        <v>200</v>
      </c>
      <c r="B1102" s="188"/>
      <c r="C1102" s="188"/>
      <c r="D1102" s="188"/>
      <c r="E1102" s="188"/>
    </row>
    <row r="1103" spans="1:5" ht="15" customHeight="1" x14ac:dyDescent="0.25">
      <c r="A1103" s="188"/>
      <c r="B1103" s="188"/>
      <c r="C1103" s="188"/>
      <c r="D1103" s="188"/>
      <c r="E1103" s="188"/>
    </row>
    <row r="1104" spans="1:5" ht="15" customHeight="1" x14ac:dyDescent="0.25">
      <c r="A1104" s="188"/>
      <c r="B1104" s="188"/>
      <c r="C1104" s="188"/>
      <c r="D1104" s="188"/>
      <c r="E1104" s="188"/>
    </row>
    <row r="1105" spans="1:5" ht="15" customHeight="1" x14ac:dyDescent="0.25">
      <c r="A1105" s="188"/>
      <c r="B1105" s="188"/>
      <c r="C1105" s="188"/>
      <c r="D1105" s="188"/>
      <c r="E1105" s="188"/>
    </row>
    <row r="1106" spans="1:5" ht="15" customHeight="1" x14ac:dyDescent="0.25">
      <c r="A1106" s="188"/>
      <c r="B1106" s="188"/>
      <c r="C1106" s="188"/>
      <c r="D1106" s="188"/>
      <c r="E1106" s="188"/>
    </row>
    <row r="1107" spans="1:5" ht="15" customHeight="1" x14ac:dyDescent="0.25">
      <c r="A1107" s="188"/>
      <c r="B1107" s="188"/>
      <c r="C1107" s="188"/>
      <c r="D1107" s="188"/>
      <c r="E1107" s="188"/>
    </row>
    <row r="1108" spans="1:5" ht="15" customHeight="1" x14ac:dyDescent="0.25">
      <c r="A1108" s="188"/>
      <c r="B1108" s="188"/>
      <c r="C1108" s="188"/>
      <c r="D1108" s="188"/>
      <c r="E1108" s="188"/>
    </row>
    <row r="1109" spans="1:5" ht="15" customHeight="1" x14ac:dyDescent="0.25"/>
    <row r="1110" spans="1:5" ht="15" customHeight="1" x14ac:dyDescent="0.25"/>
    <row r="1111" spans="1:5" ht="15" customHeight="1" x14ac:dyDescent="0.25"/>
    <row r="1112" spans="1:5" ht="15" customHeight="1" x14ac:dyDescent="0.25"/>
    <row r="1113" spans="1:5" ht="15" customHeight="1" x14ac:dyDescent="0.25"/>
    <row r="1114" spans="1:5" ht="15" customHeight="1" x14ac:dyDescent="0.25"/>
    <row r="1115" spans="1:5" ht="15" customHeight="1" x14ac:dyDescent="0.25"/>
    <row r="1116" spans="1:5" ht="15" customHeight="1" x14ac:dyDescent="0.25">
      <c r="A1116" s="38" t="s">
        <v>17</v>
      </c>
      <c r="B1116" s="39"/>
      <c r="C1116" s="39"/>
      <c r="D1116" s="39"/>
      <c r="E1116" s="42"/>
    </row>
    <row r="1117" spans="1:5" ht="15" customHeight="1" x14ac:dyDescent="0.25">
      <c r="A1117" s="40" t="s">
        <v>68</v>
      </c>
      <c r="B1117" s="39"/>
      <c r="C1117" s="39"/>
      <c r="D1117" s="39"/>
      <c r="E1117" s="41" t="s">
        <v>69</v>
      </c>
    </row>
    <row r="1118" spans="1:5" ht="15" customHeight="1" x14ac:dyDescent="0.25">
      <c r="A1118" s="40"/>
      <c r="B1118" s="42"/>
      <c r="C1118" s="39"/>
      <c r="D1118" s="39"/>
      <c r="E1118" s="43"/>
    </row>
    <row r="1119" spans="1:5" ht="15" customHeight="1" x14ac:dyDescent="0.25">
      <c r="A1119" s="44"/>
      <c r="B1119" s="44"/>
      <c r="C1119" s="45" t="s">
        <v>36</v>
      </c>
      <c r="D1119" s="46" t="s">
        <v>37</v>
      </c>
      <c r="E1119" s="47" t="s">
        <v>38</v>
      </c>
    </row>
    <row r="1120" spans="1:5" ht="15" customHeight="1" x14ac:dyDescent="0.25">
      <c r="A1120" s="44"/>
      <c r="B1120" s="44"/>
      <c r="C1120" s="58">
        <v>2399</v>
      </c>
      <c r="D1120" s="51" t="s">
        <v>43</v>
      </c>
      <c r="E1120" s="59">
        <v>-250000</v>
      </c>
    </row>
    <row r="1121" spans="1:5" ht="15" customHeight="1" x14ac:dyDescent="0.25">
      <c r="A1121" s="44"/>
      <c r="B1121" s="44"/>
      <c r="C1121" s="58">
        <v>2399</v>
      </c>
      <c r="D1121" s="118" t="s">
        <v>124</v>
      </c>
      <c r="E1121" s="59">
        <v>250000</v>
      </c>
    </row>
    <row r="1122" spans="1:5" ht="15" customHeight="1" x14ac:dyDescent="0.25">
      <c r="A1122" s="60"/>
      <c r="B1122" s="60"/>
      <c r="C1122" s="55" t="s">
        <v>40</v>
      </c>
      <c r="D1122" s="56"/>
      <c r="E1122" s="57">
        <f>SUM(E1120:E1121)</f>
        <v>0</v>
      </c>
    </row>
    <row r="1123" spans="1:5" ht="15" customHeight="1" x14ac:dyDescent="0.25"/>
    <row r="1124" spans="1:5" ht="15" customHeight="1" x14ac:dyDescent="0.25"/>
    <row r="1125" spans="1:5" ht="15" customHeight="1" x14ac:dyDescent="0.3">
      <c r="A1125" s="82" t="s">
        <v>201</v>
      </c>
    </row>
    <row r="1126" spans="1:5" ht="15" customHeight="1" x14ac:dyDescent="0.25">
      <c r="A1126" s="187" t="s">
        <v>197</v>
      </c>
      <c r="B1126" s="187"/>
      <c r="C1126" s="187"/>
      <c r="D1126" s="187"/>
      <c r="E1126" s="187"/>
    </row>
    <row r="1127" spans="1:5" ht="15" customHeight="1" x14ac:dyDescent="0.25">
      <c r="A1127" s="187"/>
      <c r="B1127" s="187"/>
      <c r="C1127" s="187"/>
      <c r="D1127" s="187"/>
      <c r="E1127" s="187"/>
    </row>
    <row r="1128" spans="1:5" ht="15" customHeight="1" x14ac:dyDescent="0.25">
      <c r="A1128" s="188" t="s">
        <v>202</v>
      </c>
      <c r="B1128" s="188"/>
      <c r="C1128" s="188"/>
      <c r="D1128" s="188"/>
      <c r="E1128" s="188"/>
    </row>
    <row r="1129" spans="1:5" ht="15" customHeight="1" x14ac:dyDescent="0.25">
      <c r="A1129" s="188"/>
      <c r="B1129" s="188"/>
      <c r="C1129" s="188"/>
      <c r="D1129" s="188"/>
      <c r="E1129" s="188"/>
    </row>
    <row r="1130" spans="1:5" ht="15" customHeight="1" x14ac:dyDescent="0.25">
      <c r="A1130" s="188"/>
      <c r="B1130" s="188"/>
      <c r="C1130" s="188"/>
      <c r="D1130" s="188"/>
      <c r="E1130" s="188"/>
    </row>
    <row r="1131" spans="1:5" ht="15" customHeight="1" x14ac:dyDescent="0.25">
      <c r="A1131" s="188"/>
      <c r="B1131" s="188"/>
      <c r="C1131" s="188"/>
      <c r="D1131" s="188"/>
      <c r="E1131" s="188"/>
    </row>
    <row r="1132" spans="1:5" ht="15" customHeight="1" x14ac:dyDescent="0.25">
      <c r="A1132" s="188"/>
      <c r="B1132" s="188"/>
      <c r="C1132" s="188"/>
      <c r="D1132" s="188"/>
      <c r="E1132" s="188"/>
    </row>
    <row r="1133" spans="1:5" ht="15" customHeight="1" x14ac:dyDescent="0.25">
      <c r="A1133" s="188"/>
      <c r="B1133" s="188"/>
      <c r="C1133" s="188"/>
      <c r="D1133" s="188"/>
      <c r="E1133" s="188"/>
    </row>
    <row r="1134" spans="1:5" ht="15" customHeight="1" x14ac:dyDescent="0.25">
      <c r="A1134" s="188"/>
      <c r="B1134" s="188"/>
      <c r="C1134" s="188"/>
      <c r="D1134" s="188"/>
      <c r="E1134" s="188"/>
    </row>
    <row r="1135" spans="1:5" ht="15" customHeight="1" x14ac:dyDescent="0.25">
      <c r="A1135" s="188"/>
      <c r="B1135" s="188"/>
      <c r="C1135" s="188"/>
      <c r="D1135" s="188"/>
      <c r="E1135" s="188"/>
    </row>
    <row r="1136" spans="1:5" ht="15" customHeight="1" x14ac:dyDescent="0.25">
      <c r="A1136" s="188"/>
      <c r="B1136" s="188"/>
      <c r="C1136" s="188"/>
      <c r="D1136" s="188"/>
      <c r="E1136" s="188"/>
    </row>
    <row r="1137" spans="1:5" ht="15" customHeight="1" x14ac:dyDescent="0.25"/>
    <row r="1138" spans="1:5" ht="15" customHeight="1" x14ac:dyDescent="0.25">
      <c r="A1138" s="38" t="s">
        <v>17</v>
      </c>
      <c r="B1138" s="39"/>
      <c r="C1138" s="39"/>
      <c r="D1138" s="39"/>
      <c r="E1138" s="42"/>
    </row>
    <row r="1139" spans="1:5" ht="15" customHeight="1" x14ac:dyDescent="0.25">
      <c r="A1139" s="40" t="s">
        <v>68</v>
      </c>
      <c r="B1139" s="39"/>
      <c r="C1139" s="39"/>
      <c r="D1139" s="39"/>
      <c r="E1139" s="41" t="s">
        <v>69</v>
      </c>
    </row>
    <row r="1140" spans="1:5" ht="15" customHeight="1" x14ac:dyDescent="0.25">
      <c r="A1140" s="40"/>
      <c r="B1140" s="42"/>
      <c r="C1140" s="39"/>
      <c r="D1140" s="39"/>
      <c r="E1140" s="43"/>
    </row>
    <row r="1141" spans="1:5" ht="15" customHeight="1" x14ac:dyDescent="0.25">
      <c r="A1141" s="44"/>
      <c r="B1141" s="44"/>
      <c r="C1141" s="45" t="s">
        <v>36</v>
      </c>
      <c r="D1141" s="46" t="s">
        <v>37</v>
      </c>
      <c r="E1141" s="47" t="s">
        <v>38</v>
      </c>
    </row>
    <row r="1142" spans="1:5" ht="15" customHeight="1" x14ac:dyDescent="0.25">
      <c r="A1142" s="44"/>
      <c r="B1142" s="44"/>
      <c r="C1142" s="58">
        <v>3429</v>
      </c>
      <c r="D1142" s="118" t="s">
        <v>124</v>
      </c>
      <c r="E1142" s="59">
        <v>-155750</v>
      </c>
    </row>
    <row r="1143" spans="1:5" ht="15" customHeight="1" x14ac:dyDescent="0.25">
      <c r="A1143" s="44"/>
      <c r="B1143" s="44"/>
      <c r="C1143" s="58">
        <v>3429</v>
      </c>
      <c r="D1143" s="118" t="s">
        <v>124</v>
      </c>
      <c r="E1143" s="59">
        <v>28250</v>
      </c>
    </row>
    <row r="1144" spans="1:5" ht="15" customHeight="1" x14ac:dyDescent="0.25">
      <c r="A1144" s="44"/>
      <c r="B1144" s="44"/>
      <c r="C1144" s="58">
        <v>3429</v>
      </c>
      <c r="D1144" s="98" t="s">
        <v>61</v>
      </c>
      <c r="E1144" s="59">
        <f>49000+43100+15400</f>
        <v>107500</v>
      </c>
    </row>
    <row r="1145" spans="1:5" ht="15" customHeight="1" x14ac:dyDescent="0.25">
      <c r="A1145" s="60"/>
      <c r="B1145" s="60"/>
      <c r="C1145" s="55" t="s">
        <v>40</v>
      </c>
      <c r="D1145" s="56"/>
      <c r="E1145" s="57">
        <f>SUM(E1142:E1144)</f>
        <v>-20000</v>
      </c>
    </row>
    <row r="1146" spans="1:5" ht="15" customHeight="1" x14ac:dyDescent="0.25"/>
    <row r="1147" spans="1:5" ht="15" customHeight="1" x14ac:dyDescent="0.25">
      <c r="B1147" s="72" t="s">
        <v>51</v>
      </c>
      <c r="C1147" s="45" t="s">
        <v>36</v>
      </c>
      <c r="D1147" s="109" t="s">
        <v>52</v>
      </c>
      <c r="E1147" s="47" t="s">
        <v>38</v>
      </c>
    </row>
    <row r="1148" spans="1:5" ht="15" customHeight="1" x14ac:dyDescent="0.25">
      <c r="B1148" s="101">
        <v>465</v>
      </c>
      <c r="C1148" s="103"/>
      <c r="D1148" s="86" t="s">
        <v>114</v>
      </c>
      <c r="E1148" s="59">
        <v>20000</v>
      </c>
    </row>
    <row r="1149" spans="1:5" ht="15" customHeight="1" x14ac:dyDescent="0.25">
      <c r="B1149" s="142"/>
      <c r="C1149" s="55" t="s">
        <v>40</v>
      </c>
      <c r="D1149" s="111"/>
      <c r="E1149" s="112">
        <f>SUM(E1148:E1148)</f>
        <v>20000</v>
      </c>
    </row>
    <row r="1150" spans="1:5" ht="15" customHeight="1" x14ac:dyDescent="0.25"/>
    <row r="1151" spans="1:5" ht="15" customHeight="1" x14ac:dyDescent="0.25"/>
    <row r="1152" spans="1:5" ht="15" customHeight="1" x14ac:dyDescent="0.3">
      <c r="A1152" s="82" t="s">
        <v>203</v>
      </c>
    </row>
    <row r="1153" spans="1:5" ht="15" customHeight="1" x14ac:dyDescent="0.25">
      <c r="A1153" s="187" t="s">
        <v>197</v>
      </c>
      <c r="B1153" s="187"/>
      <c r="C1153" s="187"/>
      <c r="D1153" s="187"/>
      <c r="E1153" s="187"/>
    </row>
    <row r="1154" spans="1:5" ht="15" customHeight="1" x14ac:dyDescent="0.25">
      <c r="A1154" s="187"/>
      <c r="B1154" s="187"/>
      <c r="C1154" s="187"/>
      <c r="D1154" s="187"/>
      <c r="E1154" s="187"/>
    </row>
    <row r="1155" spans="1:5" ht="15" customHeight="1" x14ac:dyDescent="0.25">
      <c r="A1155" s="188" t="s">
        <v>204</v>
      </c>
      <c r="B1155" s="188"/>
      <c r="C1155" s="188"/>
      <c r="D1155" s="188"/>
      <c r="E1155" s="188"/>
    </row>
    <row r="1156" spans="1:5" ht="15" customHeight="1" x14ac:dyDescent="0.25">
      <c r="A1156" s="188"/>
      <c r="B1156" s="188"/>
      <c r="C1156" s="188"/>
      <c r="D1156" s="188"/>
      <c r="E1156" s="188"/>
    </row>
    <row r="1157" spans="1:5" ht="15" customHeight="1" x14ac:dyDescent="0.25">
      <c r="A1157" s="188"/>
      <c r="B1157" s="188"/>
      <c r="C1157" s="188"/>
      <c r="D1157" s="188"/>
      <c r="E1157" s="188"/>
    </row>
    <row r="1158" spans="1:5" ht="15" customHeight="1" x14ac:dyDescent="0.25">
      <c r="A1158" s="188"/>
      <c r="B1158" s="188"/>
      <c r="C1158" s="188"/>
      <c r="D1158" s="188"/>
      <c r="E1158" s="188"/>
    </row>
    <row r="1159" spans="1:5" ht="15" customHeight="1" x14ac:dyDescent="0.25">
      <c r="A1159" s="188"/>
      <c r="B1159" s="188"/>
      <c r="C1159" s="188"/>
      <c r="D1159" s="188"/>
      <c r="E1159" s="188"/>
    </row>
    <row r="1160" spans="1:5" ht="15" customHeight="1" x14ac:dyDescent="0.25">
      <c r="A1160" s="188"/>
      <c r="B1160" s="188"/>
      <c r="C1160" s="188"/>
      <c r="D1160" s="188"/>
      <c r="E1160" s="188"/>
    </row>
    <row r="1161" spans="1:5" ht="15" customHeight="1" x14ac:dyDescent="0.25">
      <c r="A1161" s="188"/>
      <c r="B1161" s="188"/>
      <c r="C1161" s="188"/>
      <c r="D1161" s="188"/>
      <c r="E1161" s="188"/>
    </row>
    <row r="1162" spans="1:5" ht="15" customHeight="1" x14ac:dyDescent="0.25">
      <c r="A1162" s="188"/>
      <c r="B1162" s="188"/>
      <c r="C1162" s="188"/>
      <c r="D1162" s="188"/>
      <c r="E1162" s="188"/>
    </row>
    <row r="1163" spans="1:5" ht="15" customHeight="1" x14ac:dyDescent="0.25"/>
    <row r="1164" spans="1:5" ht="15" customHeight="1" x14ac:dyDescent="0.25"/>
    <row r="1165" spans="1:5" ht="15" customHeight="1" x14ac:dyDescent="0.25"/>
    <row r="1166" spans="1:5" ht="15" customHeight="1" x14ac:dyDescent="0.25"/>
    <row r="1167" spans="1:5" ht="15" customHeight="1" x14ac:dyDescent="0.25"/>
    <row r="1168" spans="1:5" ht="15" customHeight="1" x14ac:dyDescent="0.25">
      <c r="A1168" s="38" t="s">
        <v>17</v>
      </c>
      <c r="B1168" s="39"/>
      <c r="C1168" s="39"/>
      <c r="D1168" s="39"/>
      <c r="E1168" s="42"/>
    </row>
    <row r="1169" spans="1:5" ht="15" customHeight="1" x14ac:dyDescent="0.25">
      <c r="A1169" s="40" t="s">
        <v>68</v>
      </c>
      <c r="B1169" s="39"/>
      <c r="C1169" s="39"/>
      <c r="D1169" s="39"/>
      <c r="E1169" s="41" t="s">
        <v>69</v>
      </c>
    </row>
    <row r="1170" spans="1:5" ht="15" customHeight="1" x14ac:dyDescent="0.25">
      <c r="A1170" s="40"/>
      <c r="B1170" s="42"/>
      <c r="C1170" s="39"/>
      <c r="D1170" s="39"/>
      <c r="E1170" s="43"/>
    </row>
    <row r="1171" spans="1:5" ht="15" customHeight="1" x14ac:dyDescent="0.25">
      <c r="A1171" s="44"/>
      <c r="B1171" s="44"/>
      <c r="C1171" s="45" t="s">
        <v>36</v>
      </c>
      <c r="D1171" s="46" t="s">
        <v>37</v>
      </c>
      <c r="E1171" s="47" t="s">
        <v>38</v>
      </c>
    </row>
    <row r="1172" spans="1:5" ht="15" customHeight="1" x14ac:dyDescent="0.25">
      <c r="A1172" s="44"/>
      <c r="B1172" s="44"/>
      <c r="C1172" s="58">
        <v>3429</v>
      </c>
      <c r="D1172" s="118" t="s">
        <v>124</v>
      </c>
      <c r="E1172" s="59">
        <v>-377000</v>
      </c>
    </row>
    <row r="1173" spans="1:5" ht="15" customHeight="1" x14ac:dyDescent="0.25">
      <c r="A1173" s="44"/>
      <c r="B1173" s="44"/>
      <c r="C1173" s="58">
        <v>3429</v>
      </c>
      <c r="D1173" s="118" t="s">
        <v>124</v>
      </c>
      <c r="E1173" s="59">
        <v>100000</v>
      </c>
    </row>
    <row r="1174" spans="1:5" ht="15" customHeight="1" x14ac:dyDescent="0.25">
      <c r="A1174" s="44"/>
      <c r="B1174" s="44"/>
      <c r="C1174" s="58">
        <v>3429</v>
      </c>
      <c r="D1174" s="98" t="s">
        <v>61</v>
      </c>
      <c r="E1174" s="59">
        <v>227000</v>
      </c>
    </row>
    <row r="1175" spans="1:5" ht="15" customHeight="1" x14ac:dyDescent="0.25">
      <c r="A1175" s="44"/>
      <c r="B1175" s="44"/>
      <c r="C1175" s="58">
        <v>3429</v>
      </c>
      <c r="D1175" s="51" t="s">
        <v>101</v>
      </c>
      <c r="E1175" s="59">
        <v>50000</v>
      </c>
    </row>
    <row r="1176" spans="1:5" ht="15" customHeight="1" x14ac:dyDescent="0.25">
      <c r="A1176" s="60"/>
      <c r="B1176" s="60"/>
      <c r="C1176" s="55" t="s">
        <v>40</v>
      </c>
      <c r="D1176" s="56"/>
      <c r="E1176" s="57">
        <f>SUM(E1172:E1175)</f>
        <v>0</v>
      </c>
    </row>
    <row r="1177" spans="1:5" ht="15" customHeight="1" x14ac:dyDescent="0.25"/>
    <row r="1178" spans="1:5" ht="15" customHeight="1" x14ac:dyDescent="0.25"/>
    <row r="1179" spans="1:5" ht="15" customHeight="1" x14ac:dyDescent="0.3">
      <c r="A1179" s="82" t="s">
        <v>205</v>
      </c>
    </row>
    <row r="1180" spans="1:5" ht="15" customHeight="1" x14ac:dyDescent="0.25">
      <c r="A1180" s="187" t="s">
        <v>197</v>
      </c>
      <c r="B1180" s="187"/>
      <c r="C1180" s="187"/>
      <c r="D1180" s="187"/>
      <c r="E1180" s="187"/>
    </row>
    <row r="1181" spans="1:5" ht="15" customHeight="1" x14ac:dyDescent="0.25">
      <c r="A1181" s="187"/>
      <c r="B1181" s="187"/>
      <c r="C1181" s="187"/>
      <c r="D1181" s="187"/>
      <c r="E1181" s="187"/>
    </row>
    <row r="1182" spans="1:5" ht="15" customHeight="1" x14ac:dyDescent="0.25">
      <c r="A1182" s="188" t="s">
        <v>206</v>
      </c>
      <c r="B1182" s="188"/>
      <c r="C1182" s="188"/>
      <c r="D1182" s="188"/>
      <c r="E1182" s="188"/>
    </row>
    <row r="1183" spans="1:5" ht="15" customHeight="1" x14ac:dyDescent="0.25">
      <c r="A1183" s="188"/>
      <c r="B1183" s="188"/>
      <c r="C1183" s="188"/>
      <c r="D1183" s="188"/>
      <c r="E1183" s="188"/>
    </row>
    <row r="1184" spans="1:5" ht="15" customHeight="1" x14ac:dyDescent="0.25">
      <c r="A1184" s="188"/>
      <c r="B1184" s="188"/>
      <c r="C1184" s="188"/>
      <c r="D1184" s="188"/>
      <c r="E1184" s="188"/>
    </row>
    <row r="1185" spans="1:5" ht="15" customHeight="1" x14ac:dyDescent="0.25">
      <c r="A1185" s="188"/>
      <c r="B1185" s="188"/>
      <c r="C1185" s="188"/>
      <c r="D1185" s="188"/>
      <c r="E1185" s="188"/>
    </row>
    <row r="1186" spans="1:5" ht="15" customHeight="1" x14ac:dyDescent="0.25">
      <c r="A1186" s="188"/>
      <c r="B1186" s="188"/>
      <c r="C1186" s="188"/>
      <c r="D1186" s="188"/>
      <c r="E1186" s="188"/>
    </row>
    <row r="1187" spans="1:5" ht="15" customHeight="1" x14ac:dyDescent="0.25">
      <c r="A1187" s="188"/>
      <c r="B1187" s="188"/>
      <c r="C1187" s="188"/>
      <c r="D1187" s="188"/>
      <c r="E1187" s="188"/>
    </row>
    <row r="1188" spans="1:5" ht="15" customHeight="1" x14ac:dyDescent="0.25">
      <c r="A1188" s="188"/>
      <c r="B1188" s="188"/>
      <c r="C1188" s="188"/>
      <c r="D1188" s="188"/>
      <c r="E1188" s="188"/>
    </row>
    <row r="1189" spans="1:5" ht="15" customHeight="1" x14ac:dyDescent="0.25">
      <c r="A1189" s="188"/>
      <c r="B1189" s="188"/>
      <c r="C1189" s="188"/>
      <c r="D1189" s="188"/>
      <c r="E1189" s="188"/>
    </row>
    <row r="1190" spans="1:5" ht="15" customHeight="1" x14ac:dyDescent="0.25">
      <c r="A1190" s="188"/>
      <c r="B1190" s="188"/>
      <c r="C1190" s="188"/>
      <c r="D1190" s="188"/>
      <c r="E1190" s="188"/>
    </row>
    <row r="1191" spans="1:5" ht="15" customHeight="1" x14ac:dyDescent="0.25"/>
    <row r="1192" spans="1:5" ht="15" customHeight="1" x14ac:dyDescent="0.25">
      <c r="A1192" s="38" t="s">
        <v>17</v>
      </c>
      <c r="B1192" s="39"/>
      <c r="C1192" s="39"/>
      <c r="D1192" s="39"/>
      <c r="E1192" s="42"/>
    </row>
    <row r="1193" spans="1:5" ht="15" customHeight="1" x14ac:dyDescent="0.25">
      <c r="A1193" s="40" t="s">
        <v>68</v>
      </c>
      <c r="B1193" s="39"/>
      <c r="C1193" s="39"/>
      <c r="D1193" s="39"/>
      <c r="E1193" s="41" t="s">
        <v>69</v>
      </c>
    </row>
    <row r="1194" spans="1:5" ht="15" customHeight="1" x14ac:dyDescent="0.25">
      <c r="A1194" s="40"/>
      <c r="B1194" s="42"/>
      <c r="C1194" s="39"/>
      <c r="D1194" s="39"/>
      <c r="E1194" s="43"/>
    </row>
    <row r="1195" spans="1:5" ht="15" customHeight="1" x14ac:dyDescent="0.25">
      <c r="A1195" s="44"/>
      <c r="B1195" s="44"/>
      <c r="C1195" s="45" t="s">
        <v>36</v>
      </c>
      <c r="D1195" s="46" t="s">
        <v>37</v>
      </c>
      <c r="E1195" s="47" t="s">
        <v>38</v>
      </c>
    </row>
    <row r="1196" spans="1:5" ht="15" customHeight="1" x14ac:dyDescent="0.25">
      <c r="A1196" s="44"/>
      <c r="B1196" s="44"/>
      <c r="C1196" s="58">
        <v>3429</v>
      </c>
      <c r="D1196" s="118" t="s">
        <v>124</v>
      </c>
      <c r="E1196" s="59">
        <v>-383400</v>
      </c>
    </row>
    <row r="1197" spans="1:5" ht="15" customHeight="1" x14ac:dyDescent="0.25">
      <c r="A1197" s="44"/>
      <c r="B1197" s="44"/>
      <c r="C1197" s="58">
        <v>3429</v>
      </c>
      <c r="D1197" s="118" t="s">
        <v>124</v>
      </c>
      <c r="E1197" s="59">
        <v>50000</v>
      </c>
    </row>
    <row r="1198" spans="1:5" ht="15" customHeight="1" x14ac:dyDescent="0.25">
      <c r="A1198" s="44"/>
      <c r="B1198" s="44"/>
      <c r="C1198" s="58">
        <v>3429</v>
      </c>
      <c r="D1198" s="51" t="s">
        <v>101</v>
      </c>
      <c r="E1198" s="59">
        <v>333400</v>
      </c>
    </row>
    <row r="1199" spans="1:5" ht="15" customHeight="1" x14ac:dyDescent="0.25">
      <c r="A1199" s="60"/>
      <c r="B1199" s="60"/>
      <c r="C1199" s="55" t="s">
        <v>40</v>
      </c>
      <c r="D1199" s="56"/>
      <c r="E1199" s="57">
        <f>SUM(E1196:E1198)</f>
        <v>0</v>
      </c>
    </row>
    <row r="1200" spans="1:5" ht="15" customHeight="1" x14ac:dyDescent="0.25"/>
    <row r="1201" spans="1:5" ht="15" customHeight="1" x14ac:dyDescent="0.25"/>
    <row r="1202" spans="1:5" ht="15" customHeight="1" x14ac:dyDescent="0.3">
      <c r="A1202" s="82" t="s">
        <v>207</v>
      </c>
    </row>
    <row r="1203" spans="1:5" ht="15" customHeight="1" x14ac:dyDescent="0.25">
      <c r="A1203" s="187" t="s">
        <v>197</v>
      </c>
      <c r="B1203" s="187"/>
      <c r="C1203" s="187"/>
      <c r="D1203" s="187"/>
      <c r="E1203" s="187"/>
    </row>
    <row r="1204" spans="1:5" ht="15" customHeight="1" x14ac:dyDescent="0.25">
      <c r="A1204" s="187"/>
      <c r="B1204" s="187"/>
      <c r="C1204" s="187"/>
      <c r="D1204" s="187"/>
      <c r="E1204" s="187"/>
    </row>
    <row r="1205" spans="1:5" ht="15" customHeight="1" x14ac:dyDescent="0.25">
      <c r="A1205" s="188" t="s">
        <v>208</v>
      </c>
      <c r="B1205" s="188"/>
      <c r="C1205" s="188"/>
      <c r="D1205" s="188"/>
      <c r="E1205" s="188"/>
    </row>
    <row r="1206" spans="1:5" ht="15" customHeight="1" x14ac:dyDescent="0.25">
      <c r="A1206" s="188"/>
      <c r="B1206" s="188"/>
      <c r="C1206" s="188"/>
      <c r="D1206" s="188"/>
      <c r="E1206" s="188"/>
    </row>
    <row r="1207" spans="1:5" ht="15" customHeight="1" x14ac:dyDescent="0.25">
      <c r="A1207" s="188"/>
      <c r="B1207" s="188"/>
      <c r="C1207" s="188"/>
      <c r="D1207" s="188"/>
      <c r="E1207" s="188"/>
    </row>
    <row r="1208" spans="1:5" ht="15" customHeight="1" x14ac:dyDescent="0.25">
      <c r="A1208" s="188"/>
      <c r="B1208" s="188"/>
      <c r="C1208" s="188"/>
      <c r="D1208" s="188"/>
      <c r="E1208" s="188"/>
    </row>
    <row r="1209" spans="1:5" ht="15" customHeight="1" x14ac:dyDescent="0.25">
      <c r="A1209" s="188"/>
      <c r="B1209" s="188"/>
      <c r="C1209" s="188"/>
      <c r="D1209" s="188"/>
      <c r="E1209" s="188"/>
    </row>
    <row r="1210" spans="1:5" ht="15" customHeight="1" x14ac:dyDescent="0.25">
      <c r="A1210" s="188"/>
      <c r="B1210" s="188"/>
      <c r="C1210" s="188"/>
      <c r="D1210" s="188"/>
      <c r="E1210" s="188"/>
    </row>
    <row r="1211" spans="1:5" ht="15" customHeight="1" x14ac:dyDescent="0.25">
      <c r="A1211" s="188"/>
      <c r="B1211" s="188"/>
      <c r="C1211" s="188"/>
      <c r="D1211" s="188"/>
      <c r="E1211" s="188"/>
    </row>
    <row r="1212" spans="1:5" ht="15" customHeight="1" x14ac:dyDescent="0.25"/>
    <row r="1213" spans="1:5" ht="15" customHeight="1" x14ac:dyDescent="0.25">
      <c r="A1213" s="38" t="s">
        <v>17</v>
      </c>
      <c r="B1213" s="39"/>
      <c r="C1213" s="39"/>
      <c r="D1213" s="39"/>
      <c r="E1213" s="42"/>
    </row>
    <row r="1214" spans="1:5" ht="15" customHeight="1" x14ac:dyDescent="0.25">
      <c r="A1214" s="40" t="s">
        <v>68</v>
      </c>
      <c r="B1214" s="39"/>
      <c r="C1214" s="39"/>
      <c r="D1214" s="39"/>
      <c r="E1214" s="41" t="s">
        <v>69</v>
      </c>
    </row>
    <row r="1215" spans="1:5" ht="15" customHeight="1" x14ac:dyDescent="0.25">
      <c r="A1215" s="40"/>
      <c r="B1215" s="42"/>
      <c r="C1215" s="39"/>
      <c r="D1215" s="39"/>
      <c r="E1215" s="43"/>
    </row>
    <row r="1216" spans="1:5" ht="15" customHeight="1" x14ac:dyDescent="0.25">
      <c r="A1216" s="44"/>
      <c r="B1216" s="44"/>
      <c r="C1216" s="45" t="s">
        <v>36</v>
      </c>
      <c r="D1216" s="46" t="s">
        <v>37</v>
      </c>
      <c r="E1216" s="47" t="s">
        <v>38</v>
      </c>
    </row>
    <row r="1217" spans="1:5" ht="15" customHeight="1" x14ac:dyDescent="0.25">
      <c r="A1217" s="44"/>
      <c r="B1217" s="44"/>
      <c r="C1217" s="58">
        <v>3725</v>
      </c>
      <c r="D1217" s="51" t="s">
        <v>43</v>
      </c>
      <c r="E1217" s="59">
        <v>-240000</v>
      </c>
    </row>
    <row r="1218" spans="1:5" ht="15" customHeight="1" x14ac:dyDescent="0.25">
      <c r="A1218" s="44"/>
      <c r="B1218" s="44"/>
      <c r="C1218" s="58">
        <v>3725</v>
      </c>
      <c r="D1218" s="98" t="s">
        <v>61</v>
      </c>
      <c r="E1218" s="59">
        <v>240000</v>
      </c>
    </row>
    <row r="1219" spans="1:5" ht="15" customHeight="1" x14ac:dyDescent="0.25">
      <c r="A1219" s="60"/>
      <c r="B1219" s="60"/>
      <c r="C1219" s="55" t="s">
        <v>40</v>
      </c>
      <c r="D1219" s="56"/>
      <c r="E1219" s="57">
        <f>SUM(E1217:E1218)</f>
        <v>0</v>
      </c>
    </row>
    <row r="1220" spans="1:5" ht="15" customHeight="1" x14ac:dyDescent="0.25"/>
    <row r="1221" spans="1:5" ht="15" customHeight="1" x14ac:dyDescent="0.25"/>
    <row r="1222" spans="1:5" ht="15" customHeight="1" x14ac:dyDescent="0.3">
      <c r="A1222" s="82" t="s">
        <v>209</v>
      </c>
    </row>
    <row r="1223" spans="1:5" ht="15" customHeight="1" x14ac:dyDescent="0.25">
      <c r="A1223" s="187" t="s">
        <v>210</v>
      </c>
      <c r="B1223" s="187"/>
      <c r="C1223" s="187"/>
      <c r="D1223" s="187"/>
      <c r="E1223" s="187"/>
    </row>
    <row r="1224" spans="1:5" ht="15" customHeight="1" x14ac:dyDescent="0.25">
      <c r="A1224" s="187"/>
      <c r="B1224" s="187"/>
      <c r="C1224" s="187"/>
      <c r="D1224" s="187"/>
      <c r="E1224" s="187"/>
    </row>
    <row r="1225" spans="1:5" ht="15" customHeight="1" x14ac:dyDescent="0.25">
      <c r="A1225" s="188" t="s">
        <v>211</v>
      </c>
      <c r="B1225" s="188"/>
      <c r="C1225" s="188"/>
      <c r="D1225" s="188"/>
      <c r="E1225" s="188"/>
    </row>
    <row r="1226" spans="1:5" ht="15" customHeight="1" x14ac:dyDescent="0.25">
      <c r="A1226" s="188"/>
      <c r="B1226" s="188"/>
      <c r="C1226" s="188"/>
      <c r="D1226" s="188"/>
      <c r="E1226" s="188"/>
    </row>
    <row r="1227" spans="1:5" ht="15" customHeight="1" x14ac:dyDescent="0.25">
      <c r="A1227" s="188"/>
      <c r="B1227" s="188"/>
      <c r="C1227" s="188"/>
      <c r="D1227" s="188"/>
      <c r="E1227" s="188"/>
    </row>
    <row r="1228" spans="1:5" ht="15" customHeight="1" x14ac:dyDescent="0.25">
      <c r="A1228" s="188"/>
      <c r="B1228" s="188"/>
      <c r="C1228" s="188"/>
      <c r="D1228" s="188"/>
      <c r="E1228" s="188"/>
    </row>
    <row r="1229" spans="1:5" ht="15" customHeight="1" x14ac:dyDescent="0.25">
      <c r="A1229" s="188"/>
      <c r="B1229" s="188"/>
      <c r="C1229" s="188"/>
      <c r="D1229" s="188"/>
      <c r="E1229" s="188"/>
    </row>
    <row r="1230" spans="1:5" ht="15" customHeight="1" x14ac:dyDescent="0.25">
      <c r="A1230" s="188"/>
      <c r="B1230" s="188"/>
      <c r="C1230" s="188"/>
      <c r="D1230" s="188"/>
      <c r="E1230" s="188"/>
    </row>
    <row r="1231" spans="1:5" ht="15" customHeight="1" x14ac:dyDescent="0.25">
      <c r="A1231" s="188"/>
      <c r="B1231" s="188"/>
      <c r="C1231" s="188"/>
      <c r="D1231" s="188"/>
      <c r="E1231" s="188"/>
    </row>
    <row r="1232" spans="1:5" ht="15" customHeight="1" x14ac:dyDescent="0.25"/>
    <row r="1233" spans="1:5" ht="15" customHeight="1" x14ac:dyDescent="0.25">
      <c r="A1233" s="38" t="s">
        <v>17</v>
      </c>
      <c r="B1233" s="39"/>
      <c r="C1233" s="39"/>
      <c r="D1233" s="39"/>
      <c r="E1233" s="42"/>
    </row>
    <row r="1234" spans="1:5" ht="15" customHeight="1" x14ac:dyDescent="0.25">
      <c r="A1234" s="67" t="s">
        <v>49</v>
      </c>
      <c r="B1234" s="39"/>
      <c r="C1234" s="39"/>
      <c r="D1234" s="39"/>
      <c r="E1234" s="41" t="s">
        <v>50</v>
      </c>
    </row>
    <row r="1235" spans="1:5" ht="15" customHeight="1" x14ac:dyDescent="0.25">
      <c r="A1235" s="40"/>
      <c r="B1235" s="42"/>
      <c r="C1235" s="39"/>
      <c r="D1235" s="39"/>
      <c r="E1235" s="43"/>
    </row>
    <row r="1236" spans="1:5" ht="15" customHeight="1" x14ac:dyDescent="0.25">
      <c r="A1236" s="40"/>
      <c r="B1236" s="72" t="s">
        <v>51</v>
      </c>
      <c r="C1236" s="45" t="s">
        <v>36</v>
      </c>
      <c r="D1236" s="109" t="s">
        <v>52</v>
      </c>
      <c r="E1236" s="47" t="s">
        <v>38</v>
      </c>
    </row>
    <row r="1237" spans="1:5" ht="15" customHeight="1" x14ac:dyDescent="0.25">
      <c r="A1237" s="40"/>
      <c r="B1237" s="101">
        <v>160</v>
      </c>
      <c r="C1237" s="103"/>
      <c r="D1237" s="86" t="s">
        <v>114</v>
      </c>
      <c r="E1237" s="59">
        <v>-8130000</v>
      </c>
    </row>
    <row r="1238" spans="1:5" ht="15" customHeight="1" x14ac:dyDescent="0.25">
      <c r="A1238" s="40"/>
      <c r="B1238" s="142"/>
      <c r="C1238" s="55" t="s">
        <v>40</v>
      </c>
      <c r="D1238" s="111"/>
      <c r="E1238" s="112">
        <f>SUM(E1237:E1237)</f>
        <v>-8130000</v>
      </c>
    </row>
    <row r="1239" spans="1:5" ht="15" customHeight="1" x14ac:dyDescent="0.25">
      <c r="A1239" s="40"/>
      <c r="B1239" s="42"/>
      <c r="C1239" s="39"/>
      <c r="D1239" s="39"/>
      <c r="E1239" s="43"/>
    </row>
    <row r="1240" spans="1:5" ht="15" customHeight="1" x14ac:dyDescent="0.25">
      <c r="A1240" s="44"/>
      <c r="B1240" s="44"/>
      <c r="C1240" s="45" t="s">
        <v>36</v>
      </c>
      <c r="D1240" s="46" t="s">
        <v>37</v>
      </c>
      <c r="E1240" s="47" t="s">
        <v>38</v>
      </c>
    </row>
    <row r="1241" spans="1:5" ht="15" customHeight="1" x14ac:dyDescent="0.25">
      <c r="A1241" s="44"/>
      <c r="B1241" s="44"/>
      <c r="C1241" s="103">
        <v>3314</v>
      </c>
      <c r="D1241" s="98" t="s">
        <v>61</v>
      </c>
      <c r="E1241" s="123">
        <v>8130000</v>
      </c>
    </row>
    <row r="1242" spans="1:5" ht="15" customHeight="1" x14ac:dyDescent="0.25">
      <c r="A1242" s="60"/>
      <c r="B1242" s="60"/>
      <c r="C1242" s="55" t="s">
        <v>40</v>
      </c>
      <c r="D1242" s="56"/>
      <c r="E1242" s="57">
        <f>SUM(E1241:E1241)</f>
        <v>8130000</v>
      </c>
    </row>
    <row r="1243" spans="1:5" ht="15" customHeight="1" x14ac:dyDescent="0.25"/>
    <row r="1244" spans="1:5" ht="15" customHeight="1" x14ac:dyDescent="0.25"/>
    <row r="1245" spans="1:5" ht="15" customHeight="1" x14ac:dyDescent="0.3">
      <c r="A1245" s="82" t="s">
        <v>212</v>
      </c>
    </row>
    <row r="1246" spans="1:5" ht="15" customHeight="1" x14ac:dyDescent="0.25">
      <c r="A1246" s="187" t="s">
        <v>210</v>
      </c>
      <c r="B1246" s="187"/>
      <c r="C1246" s="187"/>
      <c r="D1246" s="187"/>
      <c r="E1246" s="187"/>
    </row>
    <row r="1247" spans="1:5" ht="15" customHeight="1" x14ac:dyDescent="0.25">
      <c r="A1247" s="187"/>
      <c r="B1247" s="187"/>
      <c r="C1247" s="187"/>
      <c r="D1247" s="187"/>
      <c r="E1247" s="187"/>
    </row>
    <row r="1248" spans="1:5" ht="15" customHeight="1" x14ac:dyDescent="0.25">
      <c r="A1248" s="188" t="s">
        <v>213</v>
      </c>
      <c r="B1248" s="188"/>
      <c r="C1248" s="188"/>
      <c r="D1248" s="188"/>
      <c r="E1248" s="188"/>
    </row>
    <row r="1249" spans="1:5" ht="15" customHeight="1" x14ac:dyDescent="0.25">
      <c r="A1249" s="188"/>
      <c r="B1249" s="188"/>
      <c r="C1249" s="188"/>
      <c r="D1249" s="188"/>
      <c r="E1249" s="188"/>
    </row>
    <row r="1250" spans="1:5" ht="15" customHeight="1" x14ac:dyDescent="0.25">
      <c r="A1250" s="188"/>
      <c r="B1250" s="188"/>
      <c r="C1250" s="188"/>
      <c r="D1250" s="188"/>
      <c r="E1250" s="188"/>
    </row>
    <row r="1251" spans="1:5" ht="15" customHeight="1" x14ac:dyDescent="0.25">
      <c r="A1251" s="188"/>
      <c r="B1251" s="188"/>
      <c r="C1251" s="188"/>
      <c r="D1251" s="188"/>
      <c r="E1251" s="188"/>
    </row>
    <row r="1252" spans="1:5" ht="15" customHeight="1" x14ac:dyDescent="0.25">
      <c r="A1252" s="188"/>
      <c r="B1252" s="188"/>
      <c r="C1252" s="188"/>
      <c r="D1252" s="188"/>
      <c r="E1252" s="188"/>
    </row>
    <row r="1253" spans="1:5" ht="15" customHeight="1" x14ac:dyDescent="0.25">
      <c r="A1253" s="188"/>
      <c r="B1253" s="188"/>
      <c r="C1253" s="188"/>
      <c r="D1253" s="188"/>
      <c r="E1253" s="188"/>
    </row>
    <row r="1254" spans="1:5" ht="15" customHeight="1" x14ac:dyDescent="0.25">
      <c r="A1254" s="188"/>
      <c r="B1254" s="188"/>
      <c r="C1254" s="188"/>
      <c r="D1254" s="188"/>
      <c r="E1254" s="188"/>
    </row>
    <row r="1255" spans="1:5" ht="15" customHeight="1" x14ac:dyDescent="0.25"/>
    <row r="1256" spans="1:5" ht="15" customHeight="1" x14ac:dyDescent="0.25">
      <c r="A1256" s="38" t="s">
        <v>17</v>
      </c>
      <c r="B1256" s="39"/>
      <c r="C1256" s="39"/>
      <c r="D1256" s="39"/>
      <c r="E1256" s="42"/>
    </row>
    <row r="1257" spans="1:5" ht="15" customHeight="1" x14ac:dyDescent="0.25">
      <c r="A1257" s="67" t="s">
        <v>49</v>
      </c>
      <c r="B1257" s="39"/>
      <c r="C1257" s="39"/>
      <c r="D1257" s="39"/>
      <c r="E1257" s="41" t="s">
        <v>50</v>
      </c>
    </row>
    <row r="1258" spans="1:5" ht="15" customHeight="1" x14ac:dyDescent="0.25">
      <c r="A1258" s="40"/>
      <c r="B1258" s="42"/>
      <c r="C1258" s="39"/>
      <c r="D1258" s="39"/>
      <c r="E1258" s="43"/>
    </row>
    <row r="1259" spans="1:5" ht="15" customHeight="1" x14ac:dyDescent="0.25">
      <c r="A1259" s="44"/>
      <c r="B1259" s="44"/>
      <c r="C1259" s="45" t="s">
        <v>36</v>
      </c>
      <c r="D1259" s="46" t="s">
        <v>37</v>
      </c>
      <c r="E1259" s="47" t="s">
        <v>38</v>
      </c>
    </row>
    <row r="1260" spans="1:5" ht="15" customHeight="1" x14ac:dyDescent="0.25">
      <c r="A1260" s="44"/>
      <c r="B1260" s="44"/>
      <c r="C1260" s="103">
        <v>3419</v>
      </c>
      <c r="D1260" s="51" t="s">
        <v>124</v>
      </c>
      <c r="E1260" s="123">
        <v>-837000</v>
      </c>
    </row>
    <row r="1261" spans="1:5" ht="15" customHeight="1" x14ac:dyDescent="0.25">
      <c r="A1261" s="44"/>
      <c r="B1261" s="44"/>
      <c r="C1261" s="103">
        <v>3429</v>
      </c>
      <c r="D1261" s="51" t="s">
        <v>124</v>
      </c>
      <c r="E1261" s="123">
        <f>70000+30000+642000+30000</f>
        <v>772000</v>
      </c>
    </row>
    <row r="1262" spans="1:5" ht="15" customHeight="1" x14ac:dyDescent="0.25">
      <c r="A1262" s="44"/>
      <c r="B1262" s="44"/>
      <c r="C1262" s="103">
        <v>3429</v>
      </c>
      <c r="D1262" s="51" t="s">
        <v>193</v>
      </c>
      <c r="E1262" s="123">
        <v>65000</v>
      </c>
    </row>
    <row r="1263" spans="1:5" ht="15" customHeight="1" x14ac:dyDescent="0.25">
      <c r="A1263" s="60"/>
      <c r="B1263" s="60"/>
      <c r="C1263" s="55" t="s">
        <v>40</v>
      </c>
      <c r="D1263" s="56"/>
      <c r="E1263" s="57">
        <f>SUM(E1260:E1262)</f>
        <v>0</v>
      </c>
    </row>
    <row r="1264" spans="1:5" ht="15" customHeight="1" x14ac:dyDescent="0.25"/>
    <row r="1265" spans="1:5" ht="15" customHeight="1" x14ac:dyDescent="0.25"/>
    <row r="1266" spans="1:5" ht="15" customHeight="1" x14ac:dyDescent="0.25"/>
    <row r="1267" spans="1:5" ht="15" customHeight="1" x14ac:dyDescent="0.25"/>
    <row r="1268" spans="1:5" ht="15" customHeight="1" x14ac:dyDescent="0.25"/>
    <row r="1269" spans="1:5" ht="15" customHeight="1" x14ac:dyDescent="0.25"/>
    <row r="1270" spans="1:5" ht="15" customHeight="1" x14ac:dyDescent="0.25"/>
    <row r="1271" spans="1:5" ht="15" customHeight="1" x14ac:dyDescent="0.25"/>
    <row r="1272" spans="1:5" ht="15" customHeight="1" x14ac:dyDescent="0.25"/>
    <row r="1273" spans="1:5" ht="15" customHeight="1" x14ac:dyDescent="0.25"/>
    <row r="1274" spans="1:5" ht="15" customHeight="1" x14ac:dyDescent="0.25"/>
    <row r="1275" spans="1:5" ht="15" customHeight="1" x14ac:dyDescent="0.3">
      <c r="A1275" s="82" t="s">
        <v>214</v>
      </c>
    </row>
    <row r="1276" spans="1:5" ht="15" customHeight="1" x14ac:dyDescent="0.25">
      <c r="A1276" s="187" t="s">
        <v>210</v>
      </c>
      <c r="B1276" s="187"/>
      <c r="C1276" s="187"/>
      <c r="D1276" s="187"/>
      <c r="E1276" s="187"/>
    </row>
    <row r="1277" spans="1:5" ht="15" customHeight="1" x14ac:dyDescent="0.25">
      <c r="A1277" s="187"/>
      <c r="B1277" s="187"/>
      <c r="C1277" s="187"/>
      <c r="D1277" s="187"/>
      <c r="E1277" s="187"/>
    </row>
    <row r="1278" spans="1:5" ht="15" customHeight="1" x14ac:dyDescent="0.25">
      <c r="A1278" s="188" t="s">
        <v>215</v>
      </c>
      <c r="B1278" s="188"/>
      <c r="C1278" s="188"/>
      <c r="D1278" s="188"/>
      <c r="E1278" s="188"/>
    </row>
    <row r="1279" spans="1:5" ht="15" customHeight="1" x14ac:dyDescent="0.25">
      <c r="A1279" s="188"/>
      <c r="B1279" s="188"/>
      <c r="C1279" s="188"/>
      <c r="D1279" s="188"/>
      <c r="E1279" s="188"/>
    </row>
    <row r="1280" spans="1:5" ht="15" customHeight="1" x14ac:dyDescent="0.25">
      <c r="A1280" s="188"/>
      <c r="B1280" s="188"/>
      <c r="C1280" s="188"/>
      <c r="D1280" s="188"/>
      <c r="E1280" s="188"/>
    </row>
    <row r="1281" spans="1:5" ht="15" customHeight="1" x14ac:dyDescent="0.25">
      <c r="A1281" s="188"/>
      <c r="B1281" s="188"/>
      <c r="C1281" s="188"/>
      <c r="D1281" s="188"/>
      <c r="E1281" s="188"/>
    </row>
    <row r="1282" spans="1:5" ht="15" customHeight="1" x14ac:dyDescent="0.25">
      <c r="A1282" s="188"/>
      <c r="B1282" s="188"/>
      <c r="C1282" s="188"/>
      <c r="D1282" s="188"/>
      <c r="E1282" s="188"/>
    </row>
    <row r="1283" spans="1:5" ht="15" customHeight="1" x14ac:dyDescent="0.25">
      <c r="A1283" s="188"/>
      <c r="B1283" s="188"/>
      <c r="C1283" s="188"/>
      <c r="D1283" s="188"/>
      <c r="E1283" s="188"/>
    </row>
    <row r="1284" spans="1:5" ht="15" customHeight="1" x14ac:dyDescent="0.25">
      <c r="A1284" s="188"/>
      <c r="B1284" s="188"/>
      <c r="C1284" s="188"/>
      <c r="D1284" s="188"/>
      <c r="E1284" s="188"/>
    </row>
    <row r="1285" spans="1:5" ht="15" customHeight="1" x14ac:dyDescent="0.25"/>
    <row r="1286" spans="1:5" ht="15" customHeight="1" x14ac:dyDescent="0.25">
      <c r="A1286" s="38" t="s">
        <v>17</v>
      </c>
      <c r="B1286" s="39"/>
      <c r="C1286" s="39"/>
      <c r="D1286" s="39"/>
      <c r="E1286" s="42"/>
    </row>
    <row r="1287" spans="1:5" ht="15" customHeight="1" x14ac:dyDescent="0.25">
      <c r="A1287" s="67" t="s">
        <v>49</v>
      </c>
      <c r="B1287" s="39"/>
      <c r="C1287" s="39"/>
      <c r="D1287" s="39"/>
      <c r="E1287" s="41" t="s">
        <v>50</v>
      </c>
    </row>
    <row r="1288" spans="1:5" ht="15" customHeight="1" x14ac:dyDescent="0.25">
      <c r="A1288" s="40"/>
      <c r="B1288" s="42"/>
      <c r="C1288" s="39"/>
      <c r="D1288" s="39"/>
      <c r="E1288" s="43"/>
    </row>
    <row r="1289" spans="1:5" ht="15" customHeight="1" x14ac:dyDescent="0.25">
      <c r="A1289" s="44"/>
      <c r="B1289" s="44"/>
      <c r="C1289" s="45" t="s">
        <v>36</v>
      </c>
      <c r="D1289" s="46" t="s">
        <v>37</v>
      </c>
      <c r="E1289" s="47" t="s">
        <v>38</v>
      </c>
    </row>
    <row r="1290" spans="1:5" ht="15" customHeight="1" x14ac:dyDescent="0.25">
      <c r="A1290" s="44"/>
      <c r="B1290" s="44"/>
      <c r="C1290" s="103">
        <v>3319</v>
      </c>
      <c r="D1290" s="51" t="s">
        <v>124</v>
      </c>
      <c r="E1290" s="123">
        <v>-5420098</v>
      </c>
    </row>
    <row r="1291" spans="1:5" ht="15" customHeight="1" x14ac:dyDescent="0.25">
      <c r="A1291" s="44"/>
      <c r="B1291" s="44"/>
      <c r="C1291" s="103">
        <v>3299</v>
      </c>
      <c r="D1291" s="51" t="s">
        <v>124</v>
      </c>
      <c r="E1291" s="123">
        <v>70000</v>
      </c>
    </row>
    <row r="1292" spans="1:5" ht="15" customHeight="1" x14ac:dyDescent="0.25">
      <c r="A1292" s="44"/>
      <c r="B1292" s="44"/>
      <c r="C1292" s="103">
        <v>3299</v>
      </c>
      <c r="D1292" s="51" t="s">
        <v>193</v>
      </c>
      <c r="E1292" s="123">
        <v>100000</v>
      </c>
    </row>
    <row r="1293" spans="1:5" ht="15" customHeight="1" x14ac:dyDescent="0.25">
      <c r="A1293" s="44"/>
      <c r="B1293" s="44"/>
      <c r="C1293" s="103">
        <v>3419</v>
      </c>
      <c r="D1293" s="51" t="s">
        <v>124</v>
      </c>
      <c r="E1293" s="123">
        <v>285098</v>
      </c>
    </row>
    <row r="1294" spans="1:5" ht="15" customHeight="1" x14ac:dyDescent="0.25">
      <c r="A1294" s="44"/>
      <c r="B1294" s="44"/>
      <c r="C1294" s="103">
        <v>3419</v>
      </c>
      <c r="D1294" s="51" t="s">
        <v>193</v>
      </c>
      <c r="E1294" s="123">
        <v>40000</v>
      </c>
    </row>
    <row r="1295" spans="1:5" ht="15" customHeight="1" x14ac:dyDescent="0.25">
      <c r="A1295" s="44"/>
      <c r="B1295" s="44"/>
      <c r="C1295" s="103">
        <v>3419</v>
      </c>
      <c r="D1295" s="51" t="s">
        <v>101</v>
      </c>
      <c r="E1295" s="123">
        <v>225000</v>
      </c>
    </row>
    <row r="1296" spans="1:5" ht="15" customHeight="1" x14ac:dyDescent="0.25">
      <c r="A1296" s="44"/>
      <c r="B1296" s="44"/>
      <c r="C1296" s="103">
        <v>3429</v>
      </c>
      <c r="D1296" s="51" t="s">
        <v>124</v>
      </c>
      <c r="E1296" s="123">
        <v>105000</v>
      </c>
    </row>
    <row r="1297" spans="1:5" ht="15" customHeight="1" x14ac:dyDescent="0.25">
      <c r="A1297" s="44"/>
      <c r="B1297" s="44"/>
      <c r="C1297" s="103">
        <v>3429</v>
      </c>
      <c r="D1297" s="98" t="s">
        <v>61</v>
      </c>
      <c r="E1297" s="123">
        <v>415000</v>
      </c>
    </row>
    <row r="1298" spans="1:5" ht="15" customHeight="1" x14ac:dyDescent="0.25">
      <c r="A1298" s="44"/>
      <c r="B1298" s="44"/>
      <c r="C1298" s="103">
        <v>3429</v>
      </c>
      <c r="D1298" s="51" t="s">
        <v>193</v>
      </c>
      <c r="E1298" s="123">
        <v>10000</v>
      </c>
    </row>
    <row r="1299" spans="1:5" ht="15" customHeight="1" x14ac:dyDescent="0.25">
      <c r="A1299" s="44"/>
      <c r="B1299" s="44"/>
      <c r="C1299" s="103">
        <v>3311</v>
      </c>
      <c r="D1299" s="98" t="s">
        <v>61</v>
      </c>
      <c r="E1299" s="123">
        <v>20000</v>
      </c>
    </row>
    <row r="1300" spans="1:5" ht="15" customHeight="1" x14ac:dyDescent="0.25">
      <c r="A1300" s="44"/>
      <c r="B1300" s="44"/>
      <c r="C1300" s="103">
        <v>3312</v>
      </c>
      <c r="D1300" s="51" t="s">
        <v>124</v>
      </c>
      <c r="E1300" s="123">
        <f>145000+80000+1300000</f>
        <v>1525000</v>
      </c>
    </row>
    <row r="1301" spans="1:5" ht="15" customHeight="1" x14ac:dyDescent="0.25">
      <c r="A1301" s="44"/>
      <c r="B1301" s="44"/>
      <c r="C1301" s="103">
        <v>3312</v>
      </c>
      <c r="D1301" s="98" t="s">
        <v>61</v>
      </c>
      <c r="E1301" s="123">
        <v>20000</v>
      </c>
    </row>
    <row r="1302" spans="1:5" ht="15" customHeight="1" x14ac:dyDescent="0.25">
      <c r="A1302" s="44"/>
      <c r="B1302" s="44"/>
      <c r="C1302" s="103">
        <v>3315</v>
      </c>
      <c r="D1302" s="51" t="s">
        <v>124</v>
      </c>
      <c r="E1302" s="123">
        <v>25000</v>
      </c>
    </row>
    <row r="1303" spans="1:5" ht="15" customHeight="1" x14ac:dyDescent="0.25">
      <c r="A1303" s="44"/>
      <c r="B1303" s="44"/>
      <c r="C1303" s="103">
        <v>3315</v>
      </c>
      <c r="D1303" s="51" t="s">
        <v>101</v>
      </c>
      <c r="E1303" s="123">
        <v>1700000</v>
      </c>
    </row>
    <row r="1304" spans="1:5" ht="15" customHeight="1" x14ac:dyDescent="0.25">
      <c r="A1304" s="44"/>
      <c r="B1304" s="44"/>
      <c r="C1304" s="103">
        <v>3316</v>
      </c>
      <c r="D1304" s="98" t="s">
        <v>61</v>
      </c>
      <c r="E1304" s="123">
        <v>30000</v>
      </c>
    </row>
    <row r="1305" spans="1:5" ht="15" customHeight="1" x14ac:dyDescent="0.25">
      <c r="A1305" s="44"/>
      <c r="B1305" s="44"/>
      <c r="C1305" s="103">
        <v>3316</v>
      </c>
      <c r="D1305" s="51" t="s">
        <v>193</v>
      </c>
      <c r="E1305" s="123">
        <v>20000</v>
      </c>
    </row>
    <row r="1306" spans="1:5" ht="15" customHeight="1" x14ac:dyDescent="0.25">
      <c r="A1306" s="44"/>
      <c r="B1306" s="44"/>
      <c r="C1306" s="103">
        <v>3317</v>
      </c>
      <c r="D1306" s="51" t="s">
        <v>193</v>
      </c>
      <c r="E1306" s="123">
        <v>10000</v>
      </c>
    </row>
    <row r="1307" spans="1:5" ht="15" customHeight="1" x14ac:dyDescent="0.25">
      <c r="A1307" s="44"/>
      <c r="B1307" s="44"/>
      <c r="C1307" s="103">
        <v>3319</v>
      </c>
      <c r="D1307" s="51" t="s">
        <v>124</v>
      </c>
      <c r="E1307" s="123">
        <v>20000</v>
      </c>
    </row>
    <row r="1308" spans="1:5" ht="15" customHeight="1" x14ac:dyDescent="0.25">
      <c r="A1308" s="44"/>
      <c r="B1308" s="44"/>
      <c r="C1308" s="103">
        <v>3319</v>
      </c>
      <c r="D1308" s="98" t="s">
        <v>61</v>
      </c>
      <c r="E1308" s="123">
        <v>100000</v>
      </c>
    </row>
    <row r="1309" spans="1:5" ht="15" customHeight="1" x14ac:dyDescent="0.25">
      <c r="A1309" s="44"/>
      <c r="B1309" s="44"/>
      <c r="C1309" s="103">
        <v>3329</v>
      </c>
      <c r="D1309" s="51" t="s">
        <v>101</v>
      </c>
      <c r="E1309" s="123">
        <v>300000</v>
      </c>
    </row>
    <row r="1310" spans="1:5" ht="15" customHeight="1" x14ac:dyDescent="0.25">
      <c r="A1310" s="44"/>
      <c r="B1310" s="44"/>
      <c r="C1310" s="103">
        <v>3399</v>
      </c>
      <c r="D1310" s="51" t="s">
        <v>101</v>
      </c>
      <c r="E1310" s="123">
        <v>200000</v>
      </c>
    </row>
    <row r="1311" spans="1:5" ht="15" customHeight="1" x14ac:dyDescent="0.25">
      <c r="A1311" s="60"/>
      <c r="B1311" s="60"/>
      <c r="C1311" s="55" t="s">
        <v>40</v>
      </c>
      <c r="D1311" s="56"/>
      <c r="E1311" s="57">
        <f>SUM(E1290:E1310)</f>
        <v>-200000</v>
      </c>
    </row>
    <row r="1312" spans="1:5" ht="15" customHeight="1" x14ac:dyDescent="0.25"/>
    <row r="1313" spans="1:5" ht="15" customHeight="1" x14ac:dyDescent="0.25">
      <c r="B1313" s="72" t="s">
        <v>51</v>
      </c>
      <c r="C1313" s="45" t="s">
        <v>36</v>
      </c>
      <c r="D1313" s="109" t="s">
        <v>52</v>
      </c>
      <c r="E1313" s="47" t="s">
        <v>38</v>
      </c>
    </row>
    <row r="1314" spans="1:5" ht="15" customHeight="1" x14ac:dyDescent="0.25">
      <c r="B1314" s="101">
        <v>401</v>
      </c>
      <c r="C1314" s="103"/>
      <c r="D1314" s="86" t="s">
        <v>114</v>
      </c>
      <c r="E1314" s="59">
        <v>200000</v>
      </c>
    </row>
    <row r="1315" spans="1:5" ht="15" customHeight="1" x14ac:dyDescent="0.25">
      <c r="B1315" s="142"/>
      <c r="C1315" s="55" t="s">
        <v>40</v>
      </c>
      <c r="D1315" s="111"/>
      <c r="E1315" s="112">
        <f>SUM(E1314:E1314)</f>
        <v>200000</v>
      </c>
    </row>
    <row r="1316" spans="1:5" ht="15" customHeight="1" x14ac:dyDescent="0.25">
      <c r="B1316" s="151"/>
      <c r="C1316" s="155"/>
      <c r="D1316" s="158"/>
      <c r="E1316" s="159"/>
    </row>
    <row r="1317" spans="1:5" ht="15" customHeight="1" x14ac:dyDescent="0.25">
      <c r="B1317" s="151"/>
      <c r="C1317" s="155"/>
      <c r="D1317" s="158"/>
      <c r="E1317" s="159"/>
    </row>
    <row r="1318" spans="1:5" ht="15" customHeight="1" x14ac:dyDescent="0.25">
      <c r="B1318" s="151"/>
      <c r="C1318" s="155"/>
      <c r="D1318" s="158"/>
      <c r="E1318" s="159"/>
    </row>
    <row r="1319" spans="1:5" ht="15" customHeight="1" x14ac:dyDescent="0.25">
      <c r="B1319" s="151"/>
      <c r="C1319" s="155"/>
      <c r="D1319" s="158"/>
      <c r="E1319" s="159"/>
    </row>
    <row r="1320" spans="1:5" ht="15" customHeight="1" x14ac:dyDescent="0.25">
      <c r="B1320" s="151"/>
      <c r="C1320" s="155"/>
      <c r="D1320" s="158"/>
      <c r="E1320" s="159"/>
    </row>
    <row r="1321" spans="1:5" ht="15" customHeight="1" x14ac:dyDescent="0.25">
      <c r="B1321" s="151"/>
      <c r="C1321" s="155"/>
      <c r="D1321" s="158"/>
      <c r="E1321" s="159"/>
    </row>
    <row r="1322" spans="1:5" ht="15" customHeight="1" x14ac:dyDescent="0.25">
      <c r="B1322" s="151"/>
      <c r="C1322" s="155"/>
      <c r="D1322" s="158"/>
      <c r="E1322" s="159"/>
    </row>
    <row r="1323" spans="1:5" ht="15" customHeight="1" x14ac:dyDescent="0.25">
      <c r="B1323" s="151"/>
      <c r="C1323" s="155"/>
      <c r="D1323" s="158"/>
      <c r="E1323" s="159"/>
    </row>
    <row r="1324" spans="1:5" ht="15" customHeight="1" x14ac:dyDescent="0.25">
      <c r="B1324" s="151"/>
      <c r="C1324" s="155"/>
      <c r="D1324" s="158"/>
      <c r="E1324" s="159"/>
    </row>
    <row r="1325" spans="1:5" ht="15" customHeight="1" x14ac:dyDescent="0.25">
      <c r="B1325" s="151"/>
      <c r="C1325" s="155"/>
      <c r="D1325" s="158"/>
      <c r="E1325" s="159"/>
    </row>
    <row r="1326" spans="1:5" ht="15" customHeight="1" x14ac:dyDescent="0.25">
      <c r="B1326" s="151"/>
      <c r="C1326" s="155"/>
      <c r="D1326" s="158"/>
      <c r="E1326" s="159"/>
    </row>
    <row r="1327" spans="1:5" ht="15" customHeight="1" x14ac:dyDescent="0.25"/>
    <row r="1328" spans="1:5" ht="15" customHeight="1" x14ac:dyDescent="0.3">
      <c r="A1328" s="82" t="s">
        <v>216</v>
      </c>
    </row>
    <row r="1329" spans="1:5" ht="15" customHeight="1" x14ac:dyDescent="0.25">
      <c r="A1329" s="187" t="s">
        <v>217</v>
      </c>
      <c r="B1329" s="187"/>
      <c r="C1329" s="187"/>
      <c r="D1329" s="187"/>
      <c r="E1329" s="187"/>
    </row>
    <row r="1330" spans="1:5" ht="15" customHeight="1" x14ac:dyDescent="0.25">
      <c r="A1330" s="187"/>
      <c r="B1330" s="187"/>
      <c r="C1330" s="187"/>
      <c r="D1330" s="187"/>
      <c r="E1330" s="187"/>
    </row>
    <row r="1331" spans="1:5" ht="15" customHeight="1" x14ac:dyDescent="0.25">
      <c r="A1331" s="188" t="s">
        <v>218</v>
      </c>
      <c r="B1331" s="188"/>
      <c r="C1331" s="188"/>
      <c r="D1331" s="188"/>
      <c r="E1331" s="188"/>
    </row>
    <row r="1332" spans="1:5" ht="15" customHeight="1" x14ac:dyDescent="0.25">
      <c r="A1332" s="188"/>
      <c r="B1332" s="188"/>
      <c r="C1332" s="188"/>
      <c r="D1332" s="188"/>
      <c r="E1332" s="188"/>
    </row>
    <row r="1333" spans="1:5" ht="15" customHeight="1" x14ac:dyDescent="0.25">
      <c r="A1333" s="188"/>
      <c r="B1333" s="188"/>
      <c r="C1333" s="188"/>
      <c r="D1333" s="188"/>
      <c r="E1333" s="188"/>
    </row>
    <row r="1334" spans="1:5" ht="15" customHeight="1" x14ac:dyDescent="0.25">
      <c r="A1334" s="188"/>
      <c r="B1334" s="188"/>
      <c r="C1334" s="188"/>
      <c r="D1334" s="188"/>
      <c r="E1334" s="188"/>
    </row>
    <row r="1335" spans="1:5" ht="15" customHeight="1" x14ac:dyDescent="0.25">
      <c r="A1335" s="188"/>
      <c r="B1335" s="188"/>
      <c r="C1335" s="188"/>
      <c r="D1335" s="188"/>
      <c r="E1335" s="188"/>
    </row>
    <row r="1336" spans="1:5" ht="15" customHeight="1" x14ac:dyDescent="0.25">
      <c r="A1336" s="188"/>
      <c r="B1336" s="188"/>
      <c r="C1336" s="188"/>
      <c r="D1336" s="188"/>
      <c r="E1336" s="188"/>
    </row>
    <row r="1337" spans="1:5" ht="15" customHeight="1" x14ac:dyDescent="0.25">
      <c r="A1337" s="188"/>
      <c r="B1337" s="188"/>
      <c r="C1337" s="188"/>
      <c r="D1337" s="188"/>
      <c r="E1337" s="188"/>
    </row>
    <row r="1338" spans="1:5" ht="15" customHeight="1" x14ac:dyDescent="0.25">
      <c r="A1338" s="188"/>
      <c r="B1338" s="188"/>
      <c r="C1338" s="188"/>
      <c r="D1338" s="188"/>
      <c r="E1338" s="188"/>
    </row>
    <row r="1339" spans="1:5" ht="15" customHeight="1" x14ac:dyDescent="0.25"/>
    <row r="1340" spans="1:5" ht="15" customHeight="1" x14ac:dyDescent="0.25">
      <c r="A1340" s="38" t="s">
        <v>17</v>
      </c>
      <c r="B1340" s="39"/>
      <c r="C1340" s="39"/>
      <c r="D1340" s="39"/>
      <c r="E1340" s="42"/>
    </row>
    <row r="1341" spans="1:5" ht="15" customHeight="1" x14ac:dyDescent="0.25">
      <c r="A1341" s="67" t="s">
        <v>49</v>
      </c>
      <c r="B1341" s="39"/>
      <c r="C1341" s="39"/>
      <c r="D1341" s="39"/>
      <c r="E1341" s="41" t="s">
        <v>50</v>
      </c>
    </row>
    <row r="1342" spans="1:5" ht="15" customHeight="1" x14ac:dyDescent="0.25">
      <c r="A1342" s="40"/>
      <c r="B1342" s="42"/>
      <c r="C1342" s="39"/>
      <c r="D1342" s="39"/>
      <c r="E1342" s="43"/>
    </row>
    <row r="1343" spans="1:5" ht="15" customHeight="1" x14ac:dyDescent="0.25">
      <c r="A1343" s="44"/>
      <c r="B1343" s="44"/>
      <c r="C1343" s="45" t="s">
        <v>36</v>
      </c>
      <c r="D1343" s="46" t="s">
        <v>37</v>
      </c>
      <c r="E1343" s="47" t="s">
        <v>38</v>
      </c>
    </row>
    <row r="1344" spans="1:5" ht="15" customHeight="1" x14ac:dyDescent="0.25">
      <c r="A1344" s="44"/>
      <c r="B1344" s="44"/>
      <c r="C1344" s="103">
        <v>3299</v>
      </c>
      <c r="D1344" s="51" t="s">
        <v>124</v>
      </c>
      <c r="E1344" s="123">
        <v>-3500000</v>
      </c>
    </row>
    <row r="1345" spans="1:5" ht="15" customHeight="1" x14ac:dyDescent="0.25">
      <c r="A1345" s="44"/>
      <c r="B1345" s="44"/>
      <c r="C1345" s="103">
        <v>3299</v>
      </c>
      <c r="D1345" s="98" t="s">
        <v>61</v>
      </c>
      <c r="E1345" s="123">
        <v>3500000</v>
      </c>
    </row>
    <row r="1346" spans="1:5" ht="15" customHeight="1" x14ac:dyDescent="0.25">
      <c r="A1346" s="60"/>
      <c r="B1346" s="60"/>
      <c r="C1346" s="55" t="s">
        <v>40</v>
      </c>
      <c r="D1346" s="56"/>
      <c r="E1346" s="57">
        <f>SUM(E1344:E1345)</f>
        <v>0</v>
      </c>
    </row>
    <row r="1347" spans="1:5" ht="15" customHeight="1" x14ac:dyDescent="0.25"/>
    <row r="1348" spans="1:5" ht="15" customHeight="1" x14ac:dyDescent="0.25"/>
    <row r="1349" spans="1:5" ht="15" customHeight="1" x14ac:dyDescent="0.3">
      <c r="A1349" s="82" t="s">
        <v>219</v>
      </c>
    </row>
    <row r="1350" spans="1:5" ht="15" customHeight="1" x14ac:dyDescent="0.25">
      <c r="A1350" s="187" t="s">
        <v>210</v>
      </c>
      <c r="B1350" s="187"/>
      <c r="C1350" s="187"/>
      <c r="D1350" s="187"/>
      <c r="E1350" s="187"/>
    </row>
    <row r="1351" spans="1:5" ht="15" customHeight="1" x14ac:dyDescent="0.25">
      <c r="A1351" s="187"/>
      <c r="B1351" s="187"/>
      <c r="C1351" s="187"/>
      <c r="D1351" s="187"/>
      <c r="E1351" s="187"/>
    </row>
    <row r="1352" spans="1:5" ht="15" customHeight="1" x14ac:dyDescent="0.25">
      <c r="A1352" s="188" t="s">
        <v>220</v>
      </c>
      <c r="B1352" s="188"/>
      <c r="C1352" s="188"/>
      <c r="D1352" s="188"/>
      <c r="E1352" s="188"/>
    </row>
    <row r="1353" spans="1:5" ht="15" customHeight="1" x14ac:dyDescent="0.25">
      <c r="A1353" s="188"/>
      <c r="B1353" s="188"/>
      <c r="C1353" s="188"/>
      <c r="D1353" s="188"/>
      <c r="E1353" s="188"/>
    </row>
    <row r="1354" spans="1:5" ht="15" customHeight="1" x14ac:dyDescent="0.25">
      <c r="A1354" s="188"/>
      <c r="B1354" s="188"/>
      <c r="C1354" s="188"/>
      <c r="D1354" s="188"/>
      <c r="E1354" s="188"/>
    </row>
    <row r="1355" spans="1:5" ht="15" customHeight="1" x14ac:dyDescent="0.25">
      <c r="A1355" s="188"/>
      <c r="B1355" s="188"/>
      <c r="C1355" s="188"/>
      <c r="D1355" s="188"/>
      <c r="E1355" s="188"/>
    </row>
    <row r="1356" spans="1:5" ht="15" customHeight="1" x14ac:dyDescent="0.25">
      <c r="A1356" s="188"/>
      <c r="B1356" s="188"/>
      <c r="C1356" s="188"/>
      <c r="D1356" s="188"/>
      <c r="E1356" s="188"/>
    </row>
    <row r="1357" spans="1:5" ht="15" customHeight="1" x14ac:dyDescent="0.25">
      <c r="A1357" s="188"/>
      <c r="B1357" s="188"/>
      <c r="C1357" s="188"/>
      <c r="D1357" s="188"/>
      <c r="E1357" s="188"/>
    </row>
    <row r="1358" spans="1:5" ht="15" customHeight="1" x14ac:dyDescent="0.25">
      <c r="A1358" s="188"/>
      <c r="B1358" s="188"/>
      <c r="C1358" s="188"/>
      <c r="D1358" s="188"/>
      <c r="E1358" s="188"/>
    </row>
    <row r="1359" spans="1:5" ht="15" customHeight="1" x14ac:dyDescent="0.25"/>
    <row r="1360" spans="1:5" ht="15" customHeight="1" x14ac:dyDescent="0.25">
      <c r="A1360" s="38" t="s">
        <v>17</v>
      </c>
      <c r="B1360" s="39"/>
      <c r="C1360" s="39"/>
      <c r="D1360" s="39"/>
      <c r="E1360" s="42"/>
    </row>
    <row r="1361" spans="1:5" ht="15" customHeight="1" x14ac:dyDescent="0.25">
      <c r="A1361" s="67" t="s">
        <v>49</v>
      </c>
      <c r="B1361" s="39"/>
      <c r="C1361" s="39"/>
      <c r="D1361" s="39"/>
      <c r="E1361" s="41" t="s">
        <v>50</v>
      </c>
    </row>
    <row r="1362" spans="1:5" ht="15" customHeight="1" x14ac:dyDescent="0.25">
      <c r="A1362" s="40"/>
      <c r="B1362" s="42"/>
      <c r="C1362" s="39"/>
      <c r="D1362" s="39"/>
      <c r="E1362" s="43"/>
    </row>
    <row r="1363" spans="1:5" ht="15" customHeight="1" x14ac:dyDescent="0.25">
      <c r="A1363" s="40"/>
      <c r="B1363" s="72" t="s">
        <v>51</v>
      </c>
      <c r="C1363" s="45" t="s">
        <v>36</v>
      </c>
      <c r="D1363" s="109" t="s">
        <v>52</v>
      </c>
      <c r="E1363" s="47" t="s">
        <v>38</v>
      </c>
    </row>
    <row r="1364" spans="1:5" ht="15" customHeight="1" x14ac:dyDescent="0.25">
      <c r="A1364" s="40"/>
      <c r="B1364" s="101">
        <v>485</v>
      </c>
      <c r="C1364" s="103"/>
      <c r="D1364" s="86" t="s">
        <v>114</v>
      </c>
      <c r="E1364" s="59">
        <v>-55500</v>
      </c>
    </row>
    <row r="1365" spans="1:5" ht="15" customHeight="1" x14ac:dyDescent="0.25">
      <c r="A1365" s="40"/>
      <c r="B1365" s="142"/>
      <c r="C1365" s="55" t="s">
        <v>40</v>
      </c>
      <c r="D1365" s="111"/>
      <c r="E1365" s="112">
        <f>SUM(E1364:E1364)</f>
        <v>-55500</v>
      </c>
    </row>
    <row r="1366" spans="1:5" ht="15" customHeight="1" x14ac:dyDescent="0.25">
      <c r="A1366" s="40"/>
      <c r="B1366" s="42"/>
      <c r="C1366" s="39"/>
      <c r="D1366" s="39"/>
      <c r="E1366" s="43"/>
    </row>
    <row r="1367" spans="1:5" ht="15" customHeight="1" x14ac:dyDescent="0.25">
      <c r="A1367" s="44"/>
      <c r="B1367" s="44"/>
      <c r="C1367" s="45" t="s">
        <v>36</v>
      </c>
      <c r="D1367" s="46" t="s">
        <v>37</v>
      </c>
      <c r="E1367" s="47" t="s">
        <v>38</v>
      </c>
    </row>
    <row r="1368" spans="1:5" ht="15" customHeight="1" x14ac:dyDescent="0.25">
      <c r="A1368" s="44"/>
      <c r="B1368" s="44"/>
      <c r="C1368" s="103">
        <v>3127</v>
      </c>
      <c r="D1368" s="51" t="s">
        <v>124</v>
      </c>
      <c r="E1368" s="123">
        <v>55500</v>
      </c>
    </row>
    <row r="1369" spans="1:5" ht="15" customHeight="1" x14ac:dyDescent="0.25">
      <c r="A1369" s="60"/>
      <c r="B1369" s="60"/>
      <c r="C1369" s="55" t="s">
        <v>40</v>
      </c>
      <c r="D1369" s="56"/>
      <c r="E1369" s="57">
        <f>SUM(E1368:E1368)</f>
        <v>55500</v>
      </c>
    </row>
    <row r="1370" spans="1:5" ht="15" customHeight="1" x14ac:dyDescent="0.25"/>
    <row r="1371" spans="1:5" ht="15" customHeight="1" x14ac:dyDescent="0.25"/>
    <row r="1372" spans="1:5" ht="15" customHeight="1" x14ac:dyDescent="0.25"/>
    <row r="1373" spans="1:5" ht="15" customHeight="1" x14ac:dyDescent="0.25"/>
    <row r="1374" spans="1:5" ht="15" customHeight="1" x14ac:dyDescent="0.25"/>
    <row r="1375" spans="1:5" ht="15" customHeight="1" x14ac:dyDescent="0.25"/>
    <row r="1376" spans="1:5" ht="15" customHeight="1" x14ac:dyDescent="0.25"/>
    <row r="1377" spans="1:5" ht="15" customHeight="1" x14ac:dyDescent="0.25"/>
    <row r="1378" spans="1:5" ht="15" customHeight="1" x14ac:dyDescent="0.25"/>
    <row r="1379" spans="1:5" ht="15" customHeight="1" x14ac:dyDescent="0.25"/>
    <row r="1380" spans="1:5" ht="15" customHeight="1" x14ac:dyDescent="0.3">
      <c r="A1380" s="82" t="s">
        <v>221</v>
      </c>
    </row>
    <row r="1381" spans="1:5" ht="15" customHeight="1" x14ac:dyDescent="0.25">
      <c r="A1381" s="187" t="s">
        <v>210</v>
      </c>
      <c r="B1381" s="187"/>
      <c r="C1381" s="187"/>
      <c r="D1381" s="187"/>
      <c r="E1381" s="187"/>
    </row>
    <row r="1382" spans="1:5" ht="15" customHeight="1" x14ac:dyDescent="0.25">
      <c r="A1382" s="187"/>
      <c r="B1382" s="187"/>
      <c r="C1382" s="187"/>
      <c r="D1382" s="187"/>
      <c r="E1382" s="187"/>
    </row>
    <row r="1383" spans="1:5" ht="15" customHeight="1" x14ac:dyDescent="0.25">
      <c r="A1383" s="188" t="s">
        <v>222</v>
      </c>
      <c r="B1383" s="188"/>
      <c r="C1383" s="188"/>
      <c r="D1383" s="188"/>
      <c r="E1383" s="188"/>
    </row>
    <row r="1384" spans="1:5" ht="15" customHeight="1" x14ac:dyDescent="0.25">
      <c r="A1384" s="188"/>
      <c r="B1384" s="188"/>
      <c r="C1384" s="188"/>
      <c r="D1384" s="188"/>
      <c r="E1384" s="188"/>
    </row>
    <row r="1385" spans="1:5" ht="15" customHeight="1" x14ac:dyDescent="0.25">
      <c r="A1385" s="188"/>
      <c r="B1385" s="188"/>
      <c r="C1385" s="188"/>
      <c r="D1385" s="188"/>
      <c r="E1385" s="188"/>
    </row>
    <row r="1386" spans="1:5" ht="15" customHeight="1" x14ac:dyDescent="0.25">
      <c r="A1386" s="188"/>
      <c r="B1386" s="188"/>
      <c r="C1386" s="188"/>
      <c r="D1386" s="188"/>
      <c r="E1386" s="188"/>
    </row>
    <row r="1387" spans="1:5" ht="15" customHeight="1" x14ac:dyDescent="0.25">
      <c r="A1387" s="188"/>
      <c r="B1387" s="188"/>
      <c r="C1387" s="188"/>
      <c r="D1387" s="188"/>
      <c r="E1387" s="188"/>
    </row>
    <row r="1388" spans="1:5" ht="15" customHeight="1" x14ac:dyDescent="0.25">
      <c r="A1388" s="188"/>
      <c r="B1388" s="188"/>
      <c r="C1388" s="188"/>
      <c r="D1388" s="188"/>
      <c r="E1388" s="188"/>
    </row>
    <row r="1389" spans="1:5" ht="15" customHeight="1" x14ac:dyDescent="0.25">
      <c r="A1389" s="188"/>
      <c r="B1389" s="188"/>
      <c r="C1389" s="188"/>
      <c r="D1389" s="188"/>
      <c r="E1389" s="188"/>
    </row>
    <row r="1390" spans="1:5" ht="15" customHeight="1" x14ac:dyDescent="0.25">
      <c r="A1390" s="188"/>
      <c r="B1390" s="188"/>
      <c r="C1390" s="188"/>
      <c r="D1390" s="188"/>
      <c r="E1390" s="188"/>
    </row>
    <row r="1391" spans="1:5" ht="15" customHeight="1" x14ac:dyDescent="0.25"/>
    <row r="1392" spans="1:5" ht="15" customHeight="1" x14ac:dyDescent="0.25">
      <c r="A1392" s="38" t="s">
        <v>17</v>
      </c>
      <c r="B1392" s="39"/>
      <c r="C1392" s="39"/>
      <c r="D1392" s="39"/>
      <c r="E1392" s="42"/>
    </row>
    <row r="1393" spans="1:5" ht="15" customHeight="1" x14ac:dyDescent="0.25">
      <c r="A1393" s="67" t="s">
        <v>49</v>
      </c>
      <c r="B1393" s="39"/>
      <c r="C1393" s="39"/>
      <c r="D1393" s="39"/>
      <c r="E1393" s="41" t="s">
        <v>50</v>
      </c>
    </row>
    <row r="1394" spans="1:5" ht="15" customHeight="1" x14ac:dyDescent="0.25">
      <c r="A1394" s="40"/>
      <c r="B1394" s="42"/>
      <c r="C1394" s="39"/>
      <c r="D1394" s="39"/>
      <c r="E1394" s="43"/>
    </row>
    <row r="1395" spans="1:5" ht="15" customHeight="1" x14ac:dyDescent="0.25">
      <c r="A1395" s="44"/>
      <c r="B1395" s="44"/>
      <c r="C1395" s="45" t="s">
        <v>36</v>
      </c>
      <c r="D1395" s="46" t="s">
        <v>37</v>
      </c>
      <c r="E1395" s="47" t="s">
        <v>38</v>
      </c>
    </row>
    <row r="1396" spans="1:5" ht="15" customHeight="1" x14ac:dyDescent="0.25">
      <c r="A1396" s="44"/>
      <c r="B1396" s="44"/>
      <c r="C1396" s="103">
        <v>3319</v>
      </c>
      <c r="D1396" s="51" t="s">
        <v>124</v>
      </c>
      <c r="E1396" s="123">
        <v>-10138500</v>
      </c>
    </row>
    <row r="1397" spans="1:5" ht="15" customHeight="1" x14ac:dyDescent="0.25">
      <c r="A1397" s="44"/>
      <c r="B1397" s="44"/>
      <c r="C1397" s="103">
        <v>3311</v>
      </c>
      <c r="D1397" s="51" t="s">
        <v>124</v>
      </c>
      <c r="E1397" s="123">
        <f>90000+560000+400000+470000+90000</f>
        <v>1610000</v>
      </c>
    </row>
    <row r="1398" spans="1:5" ht="15" customHeight="1" x14ac:dyDescent="0.25">
      <c r="A1398" s="44"/>
      <c r="B1398" s="44"/>
      <c r="C1398" s="103">
        <v>3311</v>
      </c>
      <c r="D1398" s="98" t="s">
        <v>61</v>
      </c>
      <c r="E1398" s="123">
        <f>50000+30000</f>
        <v>80000</v>
      </c>
    </row>
    <row r="1399" spans="1:5" ht="15" customHeight="1" x14ac:dyDescent="0.25">
      <c r="A1399" s="44"/>
      <c r="B1399" s="44"/>
      <c r="C1399" s="103">
        <v>3311</v>
      </c>
      <c r="D1399" s="51" t="s">
        <v>193</v>
      </c>
      <c r="E1399" s="123">
        <v>170000</v>
      </c>
    </row>
    <row r="1400" spans="1:5" ht="15" customHeight="1" x14ac:dyDescent="0.25">
      <c r="A1400" s="44"/>
      <c r="B1400" s="44"/>
      <c r="C1400" s="103">
        <v>3312</v>
      </c>
      <c r="D1400" s="51" t="s">
        <v>124</v>
      </c>
      <c r="E1400" s="123">
        <f>530000+90000+2023000+20000+80000</f>
        <v>2743000</v>
      </c>
    </row>
    <row r="1401" spans="1:5" ht="15" customHeight="1" x14ac:dyDescent="0.25">
      <c r="A1401" s="44"/>
      <c r="B1401" s="44"/>
      <c r="C1401" s="103">
        <v>3312</v>
      </c>
      <c r="D1401" s="98" t="s">
        <v>61</v>
      </c>
      <c r="E1401" s="123">
        <f>595000+20000</f>
        <v>615000</v>
      </c>
    </row>
    <row r="1402" spans="1:5" ht="15" customHeight="1" x14ac:dyDescent="0.25">
      <c r="A1402" s="44"/>
      <c r="B1402" s="44"/>
      <c r="C1402" s="103">
        <v>3312</v>
      </c>
      <c r="D1402" s="51" t="s">
        <v>193</v>
      </c>
      <c r="E1402" s="123">
        <v>20000</v>
      </c>
    </row>
    <row r="1403" spans="1:5" ht="15" customHeight="1" x14ac:dyDescent="0.25">
      <c r="A1403" s="44"/>
      <c r="B1403" s="44"/>
      <c r="C1403" s="103">
        <v>3313</v>
      </c>
      <c r="D1403" s="51" t="s">
        <v>124</v>
      </c>
      <c r="E1403" s="123">
        <f>150000+277500</f>
        <v>427500</v>
      </c>
    </row>
    <row r="1404" spans="1:5" ht="15" customHeight="1" x14ac:dyDescent="0.25">
      <c r="A1404" s="44"/>
      <c r="B1404" s="44"/>
      <c r="C1404" s="103">
        <v>3315</v>
      </c>
      <c r="D1404" s="51" t="s">
        <v>124</v>
      </c>
      <c r="E1404" s="123">
        <f>200000+60000</f>
        <v>260000</v>
      </c>
    </row>
    <row r="1405" spans="1:5" ht="15" customHeight="1" x14ac:dyDescent="0.25">
      <c r="A1405" s="44"/>
      <c r="B1405" s="44"/>
      <c r="C1405" s="103">
        <v>3316</v>
      </c>
      <c r="D1405" s="51" t="s">
        <v>124</v>
      </c>
      <c r="E1405" s="123">
        <f>180000+150000+80000</f>
        <v>410000</v>
      </c>
    </row>
    <row r="1406" spans="1:5" ht="15" customHeight="1" x14ac:dyDescent="0.25">
      <c r="A1406" s="44"/>
      <c r="B1406" s="44"/>
      <c r="C1406" s="103">
        <v>3316</v>
      </c>
      <c r="D1406" s="98" t="s">
        <v>61</v>
      </c>
      <c r="E1406" s="123">
        <v>25000</v>
      </c>
    </row>
    <row r="1407" spans="1:5" ht="15" customHeight="1" x14ac:dyDescent="0.25">
      <c r="A1407" s="44"/>
      <c r="B1407" s="44"/>
      <c r="C1407" s="103">
        <v>3316</v>
      </c>
      <c r="D1407" s="51" t="s">
        <v>193</v>
      </c>
      <c r="E1407" s="123">
        <v>135000</v>
      </c>
    </row>
    <row r="1408" spans="1:5" ht="15" customHeight="1" x14ac:dyDescent="0.25">
      <c r="A1408" s="44"/>
      <c r="B1408" s="44"/>
      <c r="C1408" s="103">
        <v>3317</v>
      </c>
      <c r="D1408" s="51" t="s">
        <v>124</v>
      </c>
      <c r="E1408" s="123">
        <f>50000+417000</f>
        <v>467000</v>
      </c>
    </row>
    <row r="1409" spans="1:5" ht="15" customHeight="1" x14ac:dyDescent="0.25">
      <c r="A1409" s="44"/>
      <c r="B1409" s="44"/>
      <c r="C1409" s="103">
        <v>3317</v>
      </c>
      <c r="D1409" s="98" t="s">
        <v>61</v>
      </c>
      <c r="E1409" s="123">
        <v>86000</v>
      </c>
    </row>
    <row r="1410" spans="1:5" ht="15" customHeight="1" x14ac:dyDescent="0.25">
      <c r="A1410" s="44"/>
      <c r="B1410" s="44"/>
      <c r="C1410" s="103">
        <v>3317</v>
      </c>
      <c r="D1410" s="51" t="s">
        <v>193</v>
      </c>
      <c r="E1410" s="123">
        <v>20000</v>
      </c>
    </row>
    <row r="1411" spans="1:5" ht="15" customHeight="1" x14ac:dyDescent="0.25">
      <c r="A1411" s="44"/>
      <c r="B1411" s="44"/>
      <c r="C1411" s="103">
        <v>3319</v>
      </c>
      <c r="D1411" s="98" t="s">
        <v>61</v>
      </c>
      <c r="E1411" s="123">
        <f>2005000+60000+100000+130000</f>
        <v>2295000</v>
      </c>
    </row>
    <row r="1412" spans="1:5" ht="15" customHeight="1" x14ac:dyDescent="0.25">
      <c r="A1412" s="44"/>
      <c r="B1412" s="44"/>
      <c r="C1412" s="103">
        <v>3319</v>
      </c>
      <c r="D1412" s="51" t="s">
        <v>193</v>
      </c>
      <c r="E1412" s="123">
        <v>50000</v>
      </c>
    </row>
    <row r="1413" spans="1:5" ht="15" customHeight="1" x14ac:dyDescent="0.25">
      <c r="A1413" s="44"/>
      <c r="B1413" s="44"/>
      <c r="C1413" s="103">
        <v>3399</v>
      </c>
      <c r="D1413" s="51" t="s">
        <v>124</v>
      </c>
      <c r="E1413" s="123">
        <v>135000</v>
      </c>
    </row>
    <row r="1414" spans="1:5" ht="15" customHeight="1" x14ac:dyDescent="0.25">
      <c r="A1414" s="44"/>
      <c r="B1414" s="44"/>
      <c r="C1414" s="103">
        <v>3399</v>
      </c>
      <c r="D1414" s="98" t="s">
        <v>61</v>
      </c>
      <c r="E1414" s="123">
        <v>495000</v>
      </c>
    </row>
    <row r="1415" spans="1:5" ht="15" customHeight="1" x14ac:dyDescent="0.25">
      <c r="A1415" s="60"/>
      <c r="B1415" s="60"/>
      <c r="C1415" s="55" t="s">
        <v>40</v>
      </c>
      <c r="D1415" s="56"/>
      <c r="E1415" s="57">
        <f>SUM(E1396:E1414)</f>
        <v>-95000</v>
      </c>
    </row>
    <row r="1416" spans="1:5" ht="15" customHeight="1" x14ac:dyDescent="0.25"/>
    <row r="1417" spans="1:5" ht="15" customHeight="1" x14ac:dyDescent="0.25">
      <c r="B1417" s="72" t="s">
        <v>51</v>
      </c>
      <c r="C1417" s="45" t="s">
        <v>36</v>
      </c>
      <c r="D1417" s="109" t="s">
        <v>52</v>
      </c>
      <c r="E1417" s="47" t="s">
        <v>38</v>
      </c>
    </row>
    <row r="1418" spans="1:5" ht="15" customHeight="1" x14ac:dyDescent="0.25">
      <c r="B1418" s="101">
        <v>555</v>
      </c>
      <c r="C1418" s="103"/>
      <c r="D1418" s="86" t="s">
        <v>114</v>
      </c>
      <c r="E1418" s="59">
        <f>30000+65000</f>
        <v>95000</v>
      </c>
    </row>
    <row r="1419" spans="1:5" ht="15" customHeight="1" x14ac:dyDescent="0.25">
      <c r="B1419" s="142"/>
      <c r="C1419" s="55" t="s">
        <v>40</v>
      </c>
      <c r="D1419" s="111"/>
      <c r="E1419" s="112">
        <f>SUM(E1418:E1418)</f>
        <v>95000</v>
      </c>
    </row>
    <row r="1420" spans="1:5" ht="15" customHeight="1" x14ac:dyDescent="0.25"/>
    <row r="1421" spans="1:5" ht="15" customHeight="1" x14ac:dyDescent="0.25"/>
    <row r="1422" spans="1:5" ht="15" customHeight="1" x14ac:dyDescent="0.3">
      <c r="A1422" s="82" t="s">
        <v>223</v>
      </c>
    </row>
    <row r="1423" spans="1:5" ht="15" customHeight="1" x14ac:dyDescent="0.25">
      <c r="A1423" s="187" t="s">
        <v>224</v>
      </c>
      <c r="B1423" s="187"/>
      <c r="C1423" s="187"/>
      <c r="D1423" s="187"/>
      <c r="E1423" s="187"/>
    </row>
    <row r="1424" spans="1:5" ht="15" customHeight="1" x14ac:dyDescent="0.25">
      <c r="A1424" s="187"/>
      <c r="B1424" s="187"/>
      <c r="C1424" s="187"/>
      <c r="D1424" s="187"/>
      <c r="E1424" s="187"/>
    </row>
    <row r="1425" spans="1:5" ht="15" customHeight="1" x14ac:dyDescent="0.25">
      <c r="A1425" s="188" t="s">
        <v>225</v>
      </c>
      <c r="B1425" s="188"/>
      <c r="C1425" s="188"/>
      <c r="D1425" s="188"/>
      <c r="E1425" s="188"/>
    </row>
    <row r="1426" spans="1:5" ht="15" customHeight="1" x14ac:dyDescent="0.25">
      <c r="A1426" s="188"/>
      <c r="B1426" s="188"/>
      <c r="C1426" s="188"/>
      <c r="D1426" s="188"/>
      <c r="E1426" s="188"/>
    </row>
    <row r="1427" spans="1:5" ht="15" customHeight="1" x14ac:dyDescent="0.25">
      <c r="A1427" s="188"/>
      <c r="B1427" s="188"/>
      <c r="C1427" s="188"/>
      <c r="D1427" s="188"/>
      <c r="E1427" s="188"/>
    </row>
    <row r="1428" spans="1:5" ht="15" customHeight="1" x14ac:dyDescent="0.25">
      <c r="A1428" s="188"/>
      <c r="B1428" s="188"/>
      <c r="C1428" s="188"/>
      <c r="D1428" s="188"/>
      <c r="E1428" s="188"/>
    </row>
    <row r="1429" spans="1:5" ht="15" customHeight="1" x14ac:dyDescent="0.25">
      <c r="A1429" s="188"/>
      <c r="B1429" s="188"/>
      <c r="C1429" s="188"/>
      <c r="D1429" s="188"/>
      <c r="E1429" s="188"/>
    </row>
    <row r="1430" spans="1:5" ht="15" customHeight="1" x14ac:dyDescent="0.25">
      <c r="A1430" s="188"/>
      <c r="B1430" s="188"/>
      <c r="C1430" s="188"/>
      <c r="D1430" s="188"/>
      <c r="E1430" s="188"/>
    </row>
    <row r="1431" spans="1:5" ht="15" customHeight="1" x14ac:dyDescent="0.25"/>
    <row r="1432" spans="1:5" ht="15" customHeight="1" x14ac:dyDescent="0.25"/>
    <row r="1433" spans="1:5" ht="15" customHeight="1" x14ac:dyDescent="0.25"/>
    <row r="1434" spans="1:5" ht="15" customHeight="1" x14ac:dyDescent="0.25">
      <c r="A1434" s="64" t="s">
        <v>17</v>
      </c>
      <c r="B1434" s="66"/>
      <c r="C1434" s="66"/>
      <c r="D1434" s="66"/>
      <c r="E1434" s="69"/>
    </row>
    <row r="1435" spans="1:5" ht="15" customHeight="1" x14ac:dyDescent="0.25">
      <c r="A1435" s="40" t="s">
        <v>122</v>
      </c>
      <c r="B1435" s="129"/>
      <c r="C1435" s="129"/>
      <c r="D1435" s="129"/>
      <c r="E1435" s="129" t="s">
        <v>123</v>
      </c>
    </row>
    <row r="1436" spans="1:5" ht="15" customHeight="1" x14ac:dyDescent="0.25"/>
    <row r="1437" spans="1:5" ht="15" customHeight="1" x14ac:dyDescent="0.25">
      <c r="C1437" s="45" t="s">
        <v>36</v>
      </c>
      <c r="D1437" s="46" t="s">
        <v>37</v>
      </c>
      <c r="E1437" s="72" t="s">
        <v>38</v>
      </c>
    </row>
    <row r="1438" spans="1:5" ht="15" customHeight="1" x14ac:dyDescent="0.25">
      <c r="C1438" s="58">
        <v>4349</v>
      </c>
      <c r="D1438" s="51" t="s">
        <v>43</v>
      </c>
      <c r="E1438" s="59">
        <v>-10000</v>
      </c>
    </row>
    <row r="1439" spans="1:5" ht="15" customHeight="1" x14ac:dyDescent="0.25">
      <c r="C1439" s="58">
        <v>4399</v>
      </c>
      <c r="D1439" s="51" t="s">
        <v>43</v>
      </c>
      <c r="E1439" s="59">
        <v>10000</v>
      </c>
    </row>
    <row r="1440" spans="1:5" ht="15" customHeight="1" x14ac:dyDescent="0.25">
      <c r="C1440" s="55" t="s">
        <v>40</v>
      </c>
      <c r="D1440" s="98"/>
      <c r="E1440" s="57">
        <f>SUM(E1438:E1439)</f>
        <v>0</v>
      </c>
    </row>
    <row r="1441" spans="1:5" ht="15" customHeight="1" x14ac:dyDescent="0.25"/>
    <row r="1442" spans="1:5" ht="15" customHeight="1" x14ac:dyDescent="0.25"/>
    <row r="1443" spans="1:5" ht="15" customHeight="1" x14ac:dyDescent="0.3">
      <c r="A1443" s="82" t="s">
        <v>226</v>
      </c>
    </row>
    <row r="1444" spans="1:5" ht="15" customHeight="1" x14ac:dyDescent="0.25">
      <c r="A1444" s="187" t="s">
        <v>224</v>
      </c>
      <c r="B1444" s="187"/>
      <c r="C1444" s="187"/>
      <c r="D1444" s="187"/>
      <c r="E1444" s="187"/>
    </row>
    <row r="1445" spans="1:5" ht="15" customHeight="1" x14ac:dyDescent="0.25">
      <c r="A1445" s="187"/>
      <c r="B1445" s="187"/>
      <c r="C1445" s="187"/>
      <c r="D1445" s="187"/>
      <c r="E1445" s="187"/>
    </row>
    <row r="1446" spans="1:5" ht="15" customHeight="1" x14ac:dyDescent="0.25">
      <c r="A1446" s="188" t="s">
        <v>227</v>
      </c>
      <c r="B1446" s="188"/>
      <c r="C1446" s="188"/>
      <c r="D1446" s="188"/>
      <c r="E1446" s="188"/>
    </row>
    <row r="1447" spans="1:5" ht="15" customHeight="1" x14ac:dyDescent="0.25">
      <c r="A1447" s="188"/>
      <c r="B1447" s="188"/>
      <c r="C1447" s="188"/>
      <c r="D1447" s="188"/>
      <c r="E1447" s="188"/>
    </row>
    <row r="1448" spans="1:5" ht="15" customHeight="1" x14ac:dyDescent="0.25">
      <c r="A1448" s="188"/>
      <c r="B1448" s="188"/>
      <c r="C1448" s="188"/>
      <c r="D1448" s="188"/>
      <c r="E1448" s="188"/>
    </row>
    <row r="1449" spans="1:5" ht="15" customHeight="1" x14ac:dyDescent="0.25">
      <c r="A1449" s="188"/>
      <c r="B1449" s="188"/>
      <c r="C1449" s="188"/>
      <c r="D1449" s="188"/>
      <c r="E1449" s="188"/>
    </row>
    <row r="1450" spans="1:5" ht="15" customHeight="1" x14ac:dyDescent="0.25">
      <c r="A1450" s="188"/>
      <c r="B1450" s="188"/>
      <c r="C1450" s="188"/>
      <c r="D1450" s="188"/>
      <c r="E1450" s="188"/>
    </row>
    <row r="1451" spans="1:5" ht="15" customHeight="1" x14ac:dyDescent="0.25">
      <c r="A1451" s="188"/>
      <c r="B1451" s="188"/>
      <c r="C1451" s="188"/>
      <c r="D1451" s="188"/>
      <c r="E1451" s="188"/>
    </row>
    <row r="1452" spans="1:5" ht="15" customHeight="1" x14ac:dyDescent="0.25">
      <c r="A1452" s="188"/>
      <c r="B1452" s="188"/>
      <c r="C1452" s="188"/>
      <c r="D1452" s="188"/>
      <c r="E1452" s="188"/>
    </row>
    <row r="1453" spans="1:5" ht="15" customHeight="1" x14ac:dyDescent="0.25"/>
    <row r="1454" spans="1:5" ht="15" customHeight="1" x14ac:dyDescent="0.25">
      <c r="A1454" s="64" t="s">
        <v>17</v>
      </c>
      <c r="B1454" s="66"/>
      <c r="C1454" s="66"/>
      <c r="D1454" s="66"/>
      <c r="E1454" s="69"/>
    </row>
    <row r="1455" spans="1:5" ht="15" customHeight="1" x14ac:dyDescent="0.25">
      <c r="A1455" s="40" t="s">
        <v>122</v>
      </c>
      <c r="B1455" s="129"/>
      <c r="C1455" s="129"/>
      <c r="D1455" s="129"/>
      <c r="E1455" s="129" t="s">
        <v>123</v>
      </c>
    </row>
    <row r="1456" spans="1:5" ht="15" customHeight="1" x14ac:dyDescent="0.25"/>
    <row r="1457" spans="1:5" ht="15" customHeight="1" x14ac:dyDescent="0.25">
      <c r="C1457" s="45" t="s">
        <v>36</v>
      </c>
      <c r="D1457" s="46" t="s">
        <v>37</v>
      </c>
      <c r="E1457" s="72" t="s">
        <v>38</v>
      </c>
    </row>
    <row r="1458" spans="1:5" ht="15" customHeight="1" x14ac:dyDescent="0.25">
      <c r="C1458" s="58">
        <v>4399</v>
      </c>
      <c r="D1458" s="118" t="s">
        <v>124</v>
      </c>
      <c r="E1458" s="59">
        <v>-18500</v>
      </c>
    </row>
    <row r="1459" spans="1:5" ht="15" customHeight="1" x14ac:dyDescent="0.25">
      <c r="C1459" s="58">
        <v>4399</v>
      </c>
      <c r="D1459" s="98" t="s">
        <v>61</v>
      </c>
      <c r="E1459" s="59">
        <v>18500</v>
      </c>
    </row>
    <row r="1460" spans="1:5" ht="15" customHeight="1" x14ac:dyDescent="0.25">
      <c r="C1460" s="55" t="s">
        <v>40</v>
      </c>
      <c r="D1460" s="98"/>
      <c r="E1460" s="57">
        <f>SUM(E1458:E1459)</f>
        <v>0</v>
      </c>
    </row>
    <row r="1461" spans="1:5" ht="15" customHeight="1" x14ac:dyDescent="0.25"/>
    <row r="1462" spans="1:5" ht="15" customHeight="1" x14ac:dyDescent="0.25"/>
    <row r="1463" spans="1:5" ht="15" customHeight="1" x14ac:dyDescent="0.3">
      <c r="A1463" s="82" t="s">
        <v>228</v>
      </c>
    </row>
    <row r="1464" spans="1:5" ht="15" customHeight="1" x14ac:dyDescent="0.25">
      <c r="A1464" s="187" t="s">
        <v>229</v>
      </c>
      <c r="B1464" s="187"/>
      <c r="C1464" s="187"/>
      <c r="D1464" s="187"/>
      <c r="E1464" s="187"/>
    </row>
    <row r="1465" spans="1:5" ht="15" customHeight="1" x14ac:dyDescent="0.25">
      <c r="A1465" s="187"/>
      <c r="B1465" s="187"/>
      <c r="C1465" s="187"/>
      <c r="D1465" s="187"/>
      <c r="E1465" s="187"/>
    </row>
    <row r="1466" spans="1:5" ht="15" customHeight="1" x14ac:dyDescent="0.25">
      <c r="A1466" s="188" t="s">
        <v>337</v>
      </c>
      <c r="B1466" s="188"/>
      <c r="C1466" s="188"/>
      <c r="D1466" s="188"/>
      <c r="E1466" s="188"/>
    </row>
    <row r="1467" spans="1:5" ht="15" customHeight="1" x14ac:dyDescent="0.25">
      <c r="A1467" s="188"/>
      <c r="B1467" s="188"/>
      <c r="C1467" s="188"/>
      <c r="D1467" s="188"/>
      <c r="E1467" s="188"/>
    </row>
    <row r="1468" spans="1:5" ht="15" customHeight="1" x14ac:dyDescent="0.25">
      <c r="A1468" s="188"/>
      <c r="B1468" s="188"/>
      <c r="C1468" s="188"/>
      <c r="D1468" s="188"/>
      <c r="E1468" s="188"/>
    </row>
    <row r="1469" spans="1:5" ht="15" customHeight="1" x14ac:dyDescent="0.25">
      <c r="A1469" s="188"/>
      <c r="B1469" s="188"/>
      <c r="C1469" s="188"/>
      <c r="D1469" s="188"/>
      <c r="E1469" s="188"/>
    </row>
    <row r="1470" spans="1:5" ht="15" customHeight="1" x14ac:dyDescent="0.25">
      <c r="A1470" s="188"/>
      <c r="B1470" s="188"/>
      <c r="C1470" s="188"/>
      <c r="D1470" s="188"/>
      <c r="E1470" s="188"/>
    </row>
    <row r="1471" spans="1:5" ht="15" customHeight="1" x14ac:dyDescent="0.25">
      <c r="A1471" s="188"/>
      <c r="B1471" s="188"/>
      <c r="C1471" s="188"/>
      <c r="D1471" s="188"/>
      <c r="E1471" s="188"/>
    </row>
    <row r="1472" spans="1:5" ht="15" customHeight="1" x14ac:dyDescent="0.25">
      <c r="A1472" s="188"/>
      <c r="B1472" s="188"/>
      <c r="C1472" s="188"/>
      <c r="D1472" s="188"/>
      <c r="E1472" s="188"/>
    </row>
    <row r="1473" spans="1:5" ht="15" customHeight="1" x14ac:dyDescent="0.25">
      <c r="A1473" s="188"/>
      <c r="B1473" s="188"/>
      <c r="C1473" s="188"/>
      <c r="D1473" s="188"/>
      <c r="E1473" s="188"/>
    </row>
    <row r="1474" spans="1:5" ht="15" customHeight="1" x14ac:dyDescent="0.25"/>
    <row r="1475" spans="1:5" ht="15" customHeight="1" x14ac:dyDescent="0.25">
      <c r="A1475" s="38" t="s">
        <v>17</v>
      </c>
      <c r="B1475" s="39"/>
      <c r="C1475" s="39"/>
      <c r="D1475" s="39"/>
      <c r="E1475" s="39"/>
    </row>
    <row r="1476" spans="1:5" ht="15" customHeight="1" x14ac:dyDescent="0.25">
      <c r="A1476" s="67" t="s">
        <v>141</v>
      </c>
      <c r="B1476" s="66"/>
      <c r="C1476" s="66"/>
      <c r="D1476" s="66"/>
      <c r="E1476" s="68" t="s">
        <v>142</v>
      </c>
    </row>
    <row r="1477" spans="1:5" ht="15" customHeight="1" x14ac:dyDescent="0.25"/>
    <row r="1478" spans="1:5" ht="15" customHeight="1" x14ac:dyDescent="0.25">
      <c r="C1478" s="45" t="s">
        <v>36</v>
      </c>
      <c r="D1478" s="100" t="s">
        <v>37</v>
      </c>
      <c r="E1478" s="72" t="s">
        <v>38</v>
      </c>
    </row>
    <row r="1479" spans="1:5" ht="15" customHeight="1" x14ac:dyDescent="0.25">
      <c r="C1479" s="103">
        <v>2212</v>
      </c>
      <c r="D1479" s="51" t="s">
        <v>101</v>
      </c>
      <c r="E1479" s="77">
        <v>-3000000</v>
      </c>
    </row>
    <row r="1480" spans="1:5" ht="15" customHeight="1" x14ac:dyDescent="0.25">
      <c r="C1480" s="55" t="s">
        <v>40</v>
      </c>
      <c r="D1480" s="56"/>
      <c r="E1480" s="57">
        <f>SUM(E1479:E1479)</f>
        <v>-3000000</v>
      </c>
    </row>
    <row r="1481" spans="1:5" ht="15" customHeight="1" x14ac:dyDescent="0.3">
      <c r="A1481" s="36"/>
    </row>
    <row r="1482" spans="1:5" ht="15" customHeight="1" x14ac:dyDescent="0.3">
      <c r="A1482" s="36"/>
      <c r="B1482" s="72" t="s">
        <v>51</v>
      </c>
      <c r="C1482" s="72" t="s">
        <v>36</v>
      </c>
      <c r="D1482" s="46" t="s">
        <v>52</v>
      </c>
      <c r="E1482" s="47" t="s">
        <v>38</v>
      </c>
    </row>
    <row r="1483" spans="1:5" ht="15" customHeight="1" x14ac:dyDescent="0.3">
      <c r="A1483" s="36"/>
      <c r="B1483" s="74">
        <v>12</v>
      </c>
      <c r="C1483" s="75"/>
      <c r="D1483" s="51" t="s">
        <v>230</v>
      </c>
      <c r="E1483" s="77">
        <v>3000000</v>
      </c>
    </row>
    <row r="1484" spans="1:5" ht="15" customHeight="1" x14ac:dyDescent="0.3">
      <c r="A1484" s="36"/>
      <c r="B1484" s="74"/>
      <c r="C1484" s="79" t="s">
        <v>40</v>
      </c>
      <c r="D1484" s="89"/>
      <c r="E1484" s="90">
        <f>SUM(E1483:E1483)</f>
        <v>3000000</v>
      </c>
    </row>
    <row r="1485" spans="1:5" ht="15" customHeight="1" x14ac:dyDescent="0.25"/>
    <row r="1486" spans="1:5" ht="15" customHeight="1" x14ac:dyDescent="0.25"/>
    <row r="1487" spans="1:5" ht="15" customHeight="1" x14ac:dyDescent="0.3">
      <c r="A1487" s="82" t="s">
        <v>231</v>
      </c>
    </row>
    <row r="1488" spans="1:5" ht="15" customHeight="1" x14ac:dyDescent="0.25">
      <c r="A1488" s="187" t="s">
        <v>232</v>
      </c>
      <c r="B1488" s="187"/>
      <c r="C1488" s="187"/>
      <c r="D1488" s="187"/>
      <c r="E1488" s="187"/>
    </row>
    <row r="1489" spans="1:5" ht="15" customHeight="1" x14ac:dyDescent="0.25">
      <c r="A1489" s="187"/>
      <c r="B1489" s="187"/>
      <c r="C1489" s="187"/>
      <c r="D1489" s="187"/>
      <c r="E1489" s="187"/>
    </row>
    <row r="1490" spans="1:5" ht="15" customHeight="1" x14ac:dyDescent="0.25">
      <c r="A1490" s="188" t="s">
        <v>233</v>
      </c>
      <c r="B1490" s="188"/>
      <c r="C1490" s="188"/>
      <c r="D1490" s="188"/>
      <c r="E1490" s="188"/>
    </row>
    <row r="1491" spans="1:5" ht="15" customHeight="1" x14ac:dyDescent="0.25">
      <c r="A1491" s="188"/>
      <c r="B1491" s="188"/>
      <c r="C1491" s="188"/>
      <c r="D1491" s="188"/>
      <c r="E1491" s="188"/>
    </row>
    <row r="1492" spans="1:5" ht="15" customHeight="1" x14ac:dyDescent="0.25">
      <c r="A1492" s="188"/>
      <c r="B1492" s="188"/>
      <c r="C1492" s="188"/>
      <c r="D1492" s="188"/>
      <c r="E1492" s="188"/>
    </row>
    <row r="1493" spans="1:5" ht="15" customHeight="1" x14ac:dyDescent="0.25">
      <c r="A1493" s="188"/>
      <c r="B1493" s="188"/>
      <c r="C1493" s="188"/>
      <c r="D1493" s="188"/>
      <c r="E1493" s="188"/>
    </row>
    <row r="1494" spans="1:5" ht="15" customHeight="1" x14ac:dyDescent="0.25">
      <c r="A1494" s="188"/>
      <c r="B1494" s="188"/>
      <c r="C1494" s="188"/>
      <c r="D1494" s="188"/>
      <c r="E1494" s="188"/>
    </row>
    <row r="1495" spans="1:5" ht="15" customHeight="1" x14ac:dyDescent="0.25">
      <c r="A1495" s="188"/>
      <c r="B1495" s="188"/>
      <c r="C1495" s="188"/>
      <c r="D1495" s="188"/>
      <c r="E1495" s="188"/>
    </row>
    <row r="1496" spans="1:5" ht="15" customHeight="1" x14ac:dyDescent="0.25">
      <c r="A1496" s="188"/>
      <c r="B1496" s="188"/>
      <c r="C1496" s="188"/>
      <c r="D1496" s="188"/>
      <c r="E1496" s="188"/>
    </row>
    <row r="1497" spans="1:5" ht="15" customHeight="1" x14ac:dyDescent="0.25">
      <c r="A1497" s="188"/>
      <c r="B1497" s="188"/>
      <c r="C1497" s="188"/>
      <c r="D1497" s="188"/>
      <c r="E1497" s="188"/>
    </row>
    <row r="1498" spans="1:5" ht="15" customHeight="1" x14ac:dyDescent="0.25"/>
    <row r="1499" spans="1:5" ht="15" customHeight="1" x14ac:dyDescent="0.25">
      <c r="A1499" s="38" t="s">
        <v>17</v>
      </c>
      <c r="B1499" s="39"/>
      <c r="C1499" s="39"/>
      <c r="D1499" s="39"/>
      <c r="E1499" s="42"/>
    </row>
    <row r="1500" spans="1:5" ht="15" customHeight="1" x14ac:dyDescent="0.25">
      <c r="A1500" s="40" t="s">
        <v>129</v>
      </c>
      <c r="B1500" s="42"/>
      <c r="C1500" s="42"/>
      <c r="D1500" s="42"/>
      <c r="E1500" s="42" t="s">
        <v>130</v>
      </c>
    </row>
    <row r="1501" spans="1:5" ht="15" customHeight="1" x14ac:dyDescent="0.25">
      <c r="A1501" s="40"/>
      <c r="B1501" s="42"/>
      <c r="C1501" s="39"/>
      <c r="D1501" s="39"/>
      <c r="E1501" s="43"/>
    </row>
    <row r="1502" spans="1:5" ht="15" customHeight="1" x14ac:dyDescent="0.25">
      <c r="A1502" s="44"/>
      <c r="B1502" s="44"/>
      <c r="C1502" s="45" t="s">
        <v>36</v>
      </c>
      <c r="D1502" s="46" t="s">
        <v>37</v>
      </c>
      <c r="E1502" s="47" t="s">
        <v>38</v>
      </c>
    </row>
    <row r="1503" spans="1:5" ht="15" customHeight="1" x14ac:dyDescent="0.25">
      <c r="A1503" s="44"/>
      <c r="B1503" s="44"/>
      <c r="C1503" s="103">
        <v>3599</v>
      </c>
      <c r="D1503" s="51" t="s">
        <v>124</v>
      </c>
      <c r="E1503" s="123">
        <f>-350740-100000</f>
        <v>-450740</v>
      </c>
    </row>
    <row r="1504" spans="1:5" ht="15" customHeight="1" x14ac:dyDescent="0.25">
      <c r="A1504" s="44"/>
      <c r="B1504" s="44"/>
      <c r="C1504" s="103">
        <v>3543</v>
      </c>
      <c r="D1504" s="51" t="s">
        <v>124</v>
      </c>
      <c r="E1504" s="123">
        <v>450740</v>
      </c>
    </row>
    <row r="1505" spans="1:5" ht="15" customHeight="1" x14ac:dyDescent="0.25">
      <c r="A1505" s="60"/>
      <c r="B1505" s="60"/>
      <c r="C1505" s="55" t="s">
        <v>40</v>
      </c>
      <c r="D1505" s="56"/>
      <c r="E1505" s="57">
        <f>SUM(E1503:E1504)</f>
        <v>0</v>
      </c>
    </row>
    <row r="1506" spans="1:5" ht="15" customHeight="1" x14ac:dyDescent="0.25"/>
    <row r="1507" spans="1:5" ht="15" customHeight="1" x14ac:dyDescent="0.25"/>
    <row r="1508" spans="1:5" ht="15" customHeight="1" x14ac:dyDescent="0.3">
      <c r="A1508" s="82" t="s">
        <v>234</v>
      </c>
    </row>
    <row r="1509" spans="1:5" ht="15" customHeight="1" x14ac:dyDescent="0.25">
      <c r="A1509" s="187" t="s">
        <v>235</v>
      </c>
      <c r="B1509" s="187"/>
      <c r="C1509" s="187"/>
      <c r="D1509" s="187"/>
      <c r="E1509" s="187"/>
    </row>
    <row r="1510" spans="1:5" ht="15" customHeight="1" x14ac:dyDescent="0.25">
      <c r="A1510" s="187"/>
      <c r="B1510" s="187"/>
      <c r="C1510" s="187"/>
      <c r="D1510" s="187"/>
      <c r="E1510" s="187"/>
    </row>
    <row r="1511" spans="1:5" ht="15" customHeight="1" x14ac:dyDescent="0.25">
      <c r="A1511" s="190" t="s">
        <v>236</v>
      </c>
      <c r="B1511" s="190"/>
      <c r="C1511" s="190"/>
      <c r="D1511" s="190"/>
      <c r="E1511" s="190"/>
    </row>
    <row r="1512" spans="1:5" ht="15" customHeight="1" x14ac:dyDescent="0.25">
      <c r="A1512" s="190"/>
      <c r="B1512" s="190"/>
      <c r="C1512" s="190"/>
      <c r="D1512" s="190"/>
      <c r="E1512" s="190"/>
    </row>
    <row r="1513" spans="1:5" ht="15" customHeight="1" x14ac:dyDescent="0.25">
      <c r="A1513" s="190"/>
      <c r="B1513" s="190"/>
      <c r="C1513" s="190"/>
      <c r="D1513" s="190"/>
      <c r="E1513" s="190"/>
    </row>
    <row r="1514" spans="1:5" ht="15" customHeight="1" x14ac:dyDescent="0.25">
      <c r="A1514" s="190"/>
      <c r="B1514" s="190"/>
      <c r="C1514" s="190"/>
      <c r="D1514" s="190"/>
      <c r="E1514" s="190"/>
    </row>
    <row r="1515" spans="1:5" ht="15" customHeight="1" x14ac:dyDescent="0.25">
      <c r="A1515" s="190"/>
      <c r="B1515" s="190"/>
      <c r="C1515" s="190"/>
      <c r="D1515" s="190"/>
      <c r="E1515" s="190"/>
    </row>
    <row r="1516" spans="1:5" ht="15" customHeight="1" x14ac:dyDescent="0.25">
      <c r="A1516" s="190"/>
      <c r="B1516" s="190"/>
      <c r="C1516" s="190"/>
      <c r="D1516" s="190"/>
      <c r="E1516" s="190"/>
    </row>
    <row r="1517" spans="1:5" ht="15" customHeight="1" x14ac:dyDescent="0.25">
      <c r="A1517" s="99"/>
      <c r="B1517" s="99"/>
      <c r="C1517" s="99"/>
      <c r="D1517" s="99"/>
      <c r="E1517" s="99"/>
    </row>
    <row r="1518" spans="1:5" ht="15" customHeight="1" x14ac:dyDescent="0.25">
      <c r="A1518" s="38" t="s">
        <v>17</v>
      </c>
      <c r="B1518" s="39"/>
      <c r="C1518" s="39"/>
      <c r="D1518" s="39"/>
      <c r="E1518" s="39"/>
    </row>
    <row r="1519" spans="1:5" ht="15" customHeight="1" x14ac:dyDescent="0.25">
      <c r="A1519" s="67" t="s">
        <v>80</v>
      </c>
      <c r="B1519" s="39"/>
      <c r="C1519" s="39"/>
      <c r="D1519" s="39"/>
      <c r="E1519" s="41" t="s">
        <v>160</v>
      </c>
    </row>
    <row r="1520" spans="1:5" ht="15" customHeight="1" x14ac:dyDescent="0.25">
      <c r="A1520" s="154"/>
      <c r="B1520" s="157"/>
      <c r="C1520" s="39"/>
      <c r="D1520" s="39"/>
      <c r="E1520" s="43"/>
    </row>
    <row r="1521" spans="1:5" ht="15" customHeight="1" x14ac:dyDescent="0.3">
      <c r="A1521" s="36"/>
      <c r="B1521" s="45" t="s">
        <v>237</v>
      </c>
      <c r="C1521" s="45" t="s">
        <v>36</v>
      </c>
      <c r="D1521" s="100" t="s">
        <v>37</v>
      </c>
      <c r="E1521" s="72" t="s">
        <v>38</v>
      </c>
    </row>
    <row r="1522" spans="1:5" ht="15" customHeight="1" x14ac:dyDescent="0.3">
      <c r="A1522" s="36"/>
      <c r="B1522" s="160">
        <v>11</v>
      </c>
      <c r="C1522" s="103"/>
      <c r="D1522" s="51" t="s">
        <v>44</v>
      </c>
      <c r="E1522" s="106">
        <v>-3162466</v>
      </c>
    </row>
    <row r="1523" spans="1:5" ht="15" customHeight="1" x14ac:dyDescent="0.3">
      <c r="A1523" s="36"/>
      <c r="B1523" s="160">
        <v>11</v>
      </c>
      <c r="C1523" s="103"/>
      <c r="D1523" s="51" t="s">
        <v>44</v>
      </c>
      <c r="E1523" s="106">
        <v>2807990</v>
      </c>
    </row>
    <row r="1524" spans="1:5" ht="15" customHeight="1" x14ac:dyDescent="0.3">
      <c r="A1524" s="36"/>
      <c r="B1524" s="160">
        <v>11</v>
      </c>
      <c r="C1524" s="103"/>
      <c r="D1524" s="51" t="s">
        <v>43</v>
      </c>
      <c r="E1524" s="106">
        <v>354476</v>
      </c>
    </row>
    <row r="1525" spans="1:5" ht="15" customHeight="1" x14ac:dyDescent="0.3">
      <c r="A1525" s="36"/>
      <c r="B1525" s="160"/>
      <c r="C1525" s="55" t="s">
        <v>40</v>
      </c>
      <c r="D1525" s="56"/>
      <c r="E1525" s="57">
        <f>SUM(E1522:E1524)</f>
        <v>0</v>
      </c>
    </row>
    <row r="1526" spans="1:5" ht="15" customHeight="1" x14ac:dyDescent="0.25"/>
    <row r="1527" spans="1:5" ht="15" customHeight="1" x14ac:dyDescent="0.25"/>
    <row r="1528" spans="1:5" ht="15" customHeight="1" x14ac:dyDescent="0.3">
      <c r="A1528" s="82" t="s">
        <v>238</v>
      </c>
    </row>
    <row r="1529" spans="1:5" ht="15" customHeight="1" x14ac:dyDescent="0.25">
      <c r="A1529" s="187" t="s">
        <v>189</v>
      </c>
      <c r="B1529" s="187"/>
      <c r="C1529" s="187"/>
      <c r="D1529" s="187"/>
      <c r="E1529" s="187"/>
    </row>
    <row r="1530" spans="1:5" ht="15" customHeight="1" x14ac:dyDescent="0.25">
      <c r="A1530" s="187"/>
      <c r="B1530" s="187"/>
      <c r="C1530" s="187"/>
      <c r="D1530" s="187"/>
      <c r="E1530" s="187"/>
    </row>
    <row r="1531" spans="1:5" ht="15" customHeight="1" x14ac:dyDescent="0.25">
      <c r="A1531" s="188" t="s">
        <v>239</v>
      </c>
      <c r="B1531" s="188"/>
      <c r="C1531" s="188"/>
      <c r="D1531" s="188"/>
      <c r="E1531" s="188"/>
    </row>
    <row r="1532" spans="1:5" ht="15" customHeight="1" x14ac:dyDescent="0.25">
      <c r="A1532" s="188"/>
      <c r="B1532" s="188"/>
      <c r="C1532" s="188"/>
      <c r="D1532" s="188"/>
      <c r="E1532" s="188"/>
    </row>
    <row r="1533" spans="1:5" ht="15" customHeight="1" x14ac:dyDescent="0.25">
      <c r="A1533" s="188"/>
      <c r="B1533" s="188"/>
      <c r="C1533" s="188"/>
      <c r="D1533" s="188"/>
      <c r="E1533" s="188"/>
    </row>
    <row r="1534" spans="1:5" ht="15" customHeight="1" x14ac:dyDescent="0.25">
      <c r="A1534" s="188"/>
      <c r="B1534" s="188"/>
      <c r="C1534" s="188"/>
      <c r="D1534" s="188"/>
      <c r="E1534" s="188"/>
    </row>
    <row r="1535" spans="1:5" ht="15" customHeight="1" x14ac:dyDescent="0.25">
      <c r="A1535" s="188"/>
      <c r="B1535" s="188"/>
      <c r="C1535" s="188"/>
      <c r="D1535" s="188"/>
      <c r="E1535" s="188"/>
    </row>
    <row r="1536" spans="1:5" ht="15" customHeight="1" x14ac:dyDescent="0.25">
      <c r="A1536" s="188"/>
      <c r="B1536" s="188"/>
      <c r="C1536" s="188"/>
      <c r="D1536" s="188"/>
      <c r="E1536" s="188"/>
    </row>
    <row r="1537" spans="1:5" ht="15" customHeight="1" x14ac:dyDescent="0.25">
      <c r="A1537" s="188"/>
      <c r="B1537" s="188"/>
      <c r="C1537" s="188"/>
      <c r="D1537" s="188"/>
      <c r="E1537" s="188"/>
    </row>
    <row r="1538" spans="1:5" ht="15" customHeight="1" x14ac:dyDescent="0.25">
      <c r="A1538" s="188"/>
      <c r="B1538" s="188"/>
      <c r="C1538" s="188"/>
      <c r="D1538" s="188"/>
      <c r="E1538" s="188"/>
    </row>
    <row r="1539" spans="1:5" ht="15" customHeight="1" x14ac:dyDescent="0.25">
      <c r="A1539" s="64" t="s">
        <v>17</v>
      </c>
      <c r="B1539" s="66"/>
      <c r="C1539" s="66"/>
      <c r="D1539" s="42"/>
      <c r="E1539" s="42"/>
    </row>
    <row r="1540" spans="1:5" ht="15" customHeight="1" x14ac:dyDescent="0.25">
      <c r="A1540" s="67" t="s">
        <v>87</v>
      </c>
      <c r="B1540" s="66"/>
      <c r="C1540" s="66"/>
      <c r="D1540" s="66"/>
      <c r="E1540" s="68" t="s">
        <v>174</v>
      </c>
    </row>
    <row r="1541" spans="1:5" ht="15" customHeight="1" x14ac:dyDescent="0.25">
      <c r="A1541" s="69"/>
      <c r="B1541" s="92"/>
      <c r="C1541" s="66"/>
      <c r="D1541" s="69"/>
      <c r="E1541" s="93"/>
    </row>
    <row r="1542" spans="1:5" ht="15" customHeight="1" x14ac:dyDescent="0.25">
      <c r="A1542" s="94"/>
      <c r="B1542" s="94"/>
      <c r="C1542" s="72" t="s">
        <v>36</v>
      </c>
      <c r="D1542" s="46" t="s">
        <v>37</v>
      </c>
      <c r="E1542" s="72" t="s">
        <v>38</v>
      </c>
    </row>
    <row r="1543" spans="1:5" ht="15" customHeight="1" x14ac:dyDescent="0.25">
      <c r="A1543" s="127"/>
      <c r="B1543" s="49"/>
      <c r="C1543" s="103">
        <v>3636</v>
      </c>
      <c r="D1543" s="51" t="s">
        <v>43</v>
      </c>
      <c r="E1543" s="77">
        <v>-254000</v>
      </c>
    </row>
    <row r="1544" spans="1:5" ht="15" customHeight="1" x14ac:dyDescent="0.25">
      <c r="A1544" s="87"/>
      <c r="B1544" s="66"/>
      <c r="C1544" s="79" t="s">
        <v>40</v>
      </c>
      <c r="D1544" s="89"/>
      <c r="E1544" s="90">
        <f>SUM(E1543:E1543)</f>
        <v>-254000</v>
      </c>
    </row>
    <row r="1545" spans="1:5" ht="15" customHeight="1" x14ac:dyDescent="0.3">
      <c r="A1545" s="82"/>
    </row>
    <row r="1546" spans="1:5" ht="15" customHeight="1" x14ac:dyDescent="0.25">
      <c r="A1546" s="64" t="s">
        <v>17</v>
      </c>
      <c r="B1546" s="66"/>
      <c r="C1546" s="66"/>
      <c r="D1546" s="42"/>
      <c r="E1546" s="42"/>
    </row>
    <row r="1547" spans="1:5" ht="15" customHeight="1" x14ac:dyDescent="0.25">
      <c r="A1547" s="67" t="s">
        <v>87</v>
      </c>
      <c r="B1547" s="66"/>
      <c r="C1547" s="66"/>
      <c r="D1547" s="66"/>
      <c r="E1547" s="68" t="s">
        <v>88</v>
      </c>
    </row>
    <row r="1548" spans="1:5" ht="15" customHeight="1" x14ac:dyDescent="0.25">
      <c r="A1548" s="69"/>
      <c r="B1548" s="92"/>
      <c r="C1548" s="66"/>
      <c r="D1548" s="69"/>
      <c r="E1548" s="93"/>
    </row>
    <row r="1549" spans="1:5" ht="15" customHeight="1" x14ac:dyDescent="0.25">
      <c r="A1549" s="94"/>
      <c r="B1549" s="94"/>
      <c r="C1549" s="72" t="s">
        <v>36</v>
      </c>
      <c r="D1549" s="46" t="s">
        <v>37</v>
      </c>
      <c r="E1549" s="72" t="s">
        <v>38</v>
      </c>
    </row>
    <row r="1550" spans="1:5" ht="15" customHeight="1" x14ac:dyDescent="0.25">
      <c r="A1550" s="127"/>
      <c r="B1550" s="49"/>
      <c r="C1550" s="103">
        <v>3147</v>
      </c>
      <c r="D1550" s="51" t="s">
        <v>43</v>
      </c>
      <c r="E1550" s="77">
        <v>30000</v>
      </c>
    </row>
    <row r="1551" spans="1:5" ht="15" customHeight="1" x14ac:dyDescent="0.25">
      <c r="A1551" s="127"/>
      <c r="B1551" s="49"/>
      <c r="C1551" s="103">
        <v>6172</v>
      </c>
      <c r="D1551" s="51" t="s">
        <v>44</v>
      </c>
      <c r="E1551" s="77">
        <v>224000</v>
      </c>
    </row>
    <row r="1552" spans="1:5" ht="15" customHeight="1" x14ac:dyDescent="0.25">
      <c r="A1552" s="87"/>
      <c r="B1552" s="66"/>
      <c r="C1552" s="79" t="s">
        <v>40</v>
      </c>
      <c r="D1552" s="89"/>
      <c r="E1552" s="90">
        <f>SUM(E1550:E1551)</f>
        <v>254000</v>
      </c>
    </row>
    <row r="1553" spans="1:5" ht="15" customHeight="1" x14ac:dyDescent="0.25"/>
    <row r="1554" spans="1:5" ht="15" customHeight="1" x14ac:dyDescent="0.25"/>
    <row r="1555" spans="1:5" ht="15" customHeight="1" x14ac:dyDescent="0.3">
      <c r="A1555" s="82" t="s">
        <v>240</v>
      </c>
    </row>
    <row r="1556" spans="1:5" ht="15" customHeight="1" x14ac:dyDescent="0.25">
      <c r="A1556" s="187" t="s">
        <v>189</v>
      </c>
      <c r="B1556" s="187"/>
      <c r="C1556" s="187"/>
      <c r="D1556" s="187"/>
      <c r="E1556" s="187"/>
    </row>
    <row r="1557" spans="1:5" ht="15" customHeight="1" x14ac:dyDescent="0.25">
      <c r="A1557" s="187"/>
      <c r="B1557" s="187"/>
      <c r="C1557" s="187"/>
      <c r="D1557" s="187"/>
      <c r="E1557" s="187"/>
    </row>
    <row r="1558" spans="1:5" ht="15" customHeight="1" x14ac:dyDescent="0.25">
      <c r="A1558" s="190" t="s">
        <v>241</v>
      </c>
      <c r="B1558" s="190"/>
      <c r="C1558" s="190"/>
      <c r="D1558" s="190"/>
      <c r="E1558" s="190"/>
    </row>
    <row r="1559" spans="1:5" ht="15" customHeight="1" x14ac:dyDescent="0.25">
      <c r="A1559" s="190"/>
      <c r="B1559" s="190"/>
      <c r="C1559" s="190"/>
      <c r="D1559" s="190"/>
      <c r="E1559" s="190"/>
    </row>
    <row r="1560" spans="1:5" ht="15" customHeight="1" x14ac:dyDescent="0.25">
      <c r="A1560" s="190"/>
      <c r="B1560" s="190"/>
      <c r="C1560" s="190"/>
      <c r="D1560" s="190"/>
      <c r="E1560" s="190"/>
    </row>
    <row r="1561" spans="1:5" ht="15" customHeight="1" x14ac:dyDescent="0.25">
      <c r="A1561" s="190"/>
      <c r="B1561" s="190"/>
      <c r="C1561" s="190"/>
      <c r="D1561" s="190"/>
      <c r="E1561" s="190"/>
    </row>
    <row r="1562" spans="1:5" ht="15" customHeight="1" x14ac:dyDescent="0.25">
      <c r="A1562" s="190"/>
      <c r="B1562" s="190"/>
      <c r="C1562" s="190"/>
      <c r="D1562" s="190"/>
      <c r="E1562" s="190"/>
    </row>
    <row r="1563" spans="1:5" ht="15" customHeight="1" x14ac:dyDescent="0.25">
      <c r="A1563" s="190"/>
      <c r="B1563" s="190"/>
      <c r="C1563" s="190"/>
      <c r="D1563" s="190"/>
      <c r="E1563" s="190"/>
    </row>
    <row r="1564" spans="1:5" ht="15" customHeight="1" x14ac:dyDescent="0.25">
      <c r="A1564" s="190"/>
      <c r="B1564" s="190"/>
      <c r="C1564" s="190"/>
      <c r="D1564" s="190"/>
      <c r="E1564" s="190"/>
    </row>
    <row r="1565" spans="1:5" ht="15" customHeight="1" x14ac:dyDescent="0.25">
      <c r="A1565" s="99"/>
      <c r="B1565" s="99"/>
      <c r="C1565" s="99"/>
      <c r="D1565" s="99"/>
      <c r="E1565" s="99"/>
    </row>
    <row r="1566" spans="1:5" ht="15" customHeight="1" x14ac:dyDescent="0.25">
      <c r="A1566" s="64" t="s">
        <v>17</v>
      </c>
      <c r="B1566" s="66"/>
      <c r="C1566" s="66"/>
      <c r="D1566" s="42"/>
      <c r="E1566" s="42"/>
    </row>
    <row r="1567" spans="1:5" ht="15" customHeight="1" x14ac:dyDescent="0.25">
      <c r="A1567" s="67" t="s">
        <v>87</v>
      </c>
      <c r="B1567" s="66"/>
      <c r="C1567" s="66"/>
      <c r="D1567" s="66"/>
      <c r="E1567" s="68" t="s">
        <v>174</v>
      </c>
    </row>
    <row r="1568" spans="1:5" ht="15" customHeight="1" x14ac:dyDescent="0.25">
      <c r="A1568" s="69"/>
      <c r="B1568" s="92"/>
      <c r="C1568" s="66"/>
      <c r="D1568" s="69"/>
      <c r="E1568" s="93"/>
    </row>
    <row r="1569" spans="1:5" ht="15" customHeight="1" x14ac:dyDescent="0.25">
      <c r="A1569" s="94"/>
      <c r="B1569" s="94"/>
      <c r="C1569" s="72" t="s">
        <v>36</v>
      </c>
      <c r="D1569" s="46" t="s">
        <v>37</v>
      </c>
      <c r="E1569" s="72" t="s">
        <v>38</v>
      </c>
    </row>
    <row r="1570" spans="1:5" ht="15" customHeight="1" x14ac:dyDescent="0.25">
      <c r="A1570" s="127"/>
      <c r="B1570" s="49"/>
      <c r="C1570" s="103">
        <v>4399</v>
      </c>
      <c r="D1570" s="51" t="s">
        <v>61</v>
      </c>
      <c r="E1570" s="77">
        <v>-55472</v>
      </c>
    </row>
    <row r="1571" spans="1:5" ht="15" customHeight="1" x14ac:dyDescent="0.25">
      <c r="A1571" s="87"/>
      <c r="B1571" s="66"/>
      <c r="C1571" s="79" t="s">
        <v>40</v>
      </c>
      <c r="D1571" s="89"/>
      <c r="E1571" s="90">
        <f>SUM(E1570:E1570)</f>
        <v>-55472</v>
      </c>
    </row>
    <row r="1572" spans="1:5" ht="15" customHeight="1" x14ac:dyDescent="0.25"/>
    <row r="1573" spans="1:5" ht="15" customHeight="1" x14ac:dyDescent="0.25">
      <c r="A1573" s="64" t="s">
        <v>17</v>
      </c>
      <c r="B1573" s="66"/>
      <c r="C1573" s="66"/>
      <c r="D1573" s="42"/>
      <c r="E1573" s="42"/>
    </row>
    <row r="1574" spans="1:5" ht="15" customHeight="1" x14ac:dyDescent="0.25">
      <c r="A1574" s="67" t="s">
        <v>87</v>
      </c>
      <c r="B1574" s="66"/>
      <c r="C1574" s="66"/>
      <c r="D1574" s="66"/>
      <c r="E1574" s="68" t="s">
        <v>94</v>
      </c>
    </row>
    <row r="1575" spans="1:5" ht="15" customHeight="1" x14ac:dyDescent="0.25">
      <c r="A1575" s="69"/>
      <c r="B1575" s="92"/>
      <c r="C1575" s="66"/>
      <c r="D1575" s="69"/>
      <c r="E1575" s="93"/>
    </row>
    <row r="1576" spans="1:5" ht="15" customHeight="1" x14ac:dyDescent="0.25">
      <c r="A1576" s="94"/>
      <c r="B1576" s="94"/>
      <c r="C1576" s="72" t="s">
        <v>36</v>
      </c>
      <c r="D1576" s="46" t="s">
        <v>37</v>
      </c>
      <c r="E1576" s="72" t="s">
        <v>38</v>
      </c>
    </row>
    <row r="1577" spans="1:5" ht="15" customHeight="1" x14ac:dyDescent="0.25">
      <c r="A1577" s="127"/>
      <c r="B1577" s="49"/>
      <c r="C1577" s="103">
        <v>4399</v>
      </c>
      <c r="D1577" s="51" t="s">
        <v>61</v>
      </c>
      <c r="E1577" s="77">
        <v>55472</v>
      </c>
    </row>
    <row r="1578" spans="1:5" ht="15" customHeight="1" x14ac:dyDescent="0.25">
      <c r="A1578" s="87"/>
      <c r="B1578" s="66"/>
      <c r="C1578" s="79" t="s">
        <v>40</v>
      </c>
      <c r="D1578" s="89"/>
      <c r="E1578" s="90">
        <f>SUM(E1577:E1577)</f>
        <v>55472</v>
      </c>
    </row>
    <row r="1579" spans="1:5" ht="15" customHeight="1" x14ac:dyDescent="0.25"/>
    <row r="1580" spans="1:5" ht="15" customHeight="1" x14ac:dyDescent="0.25"/>
    <row r="1581" spans="1:5" ht="15" customHeight="1" x14ac:dyDescent="0.3">
      <c r="A1581" s="82" t="s">
        <v>242</v>
      </c>
    </row>
    <row r="1582" spans="1:5" ht="15" customHeight="1" x14ac:dyDescent="0.25">
      <c r="A1582" s="187" t="s">
        <v>189</v>
      </c>
      <c r="B1582" s="187"/>
      <c r="C1582" s="187"/>
      <c r="D1582" s="187"/>
      <c r="E1582" s="187"/>
    </row>
    <row r="1583" spans="1:5" ht="15" customHeight="1" x14ac:dyDescent="0.25">
      <c r="A1583" s="187"/>
      <c r="B1583" s="187"/>
      <c r="C1583" s="187"/>
      <c r="D1583" s="187"/>
      <c r="E1583" s="187"/>
    </row>
    <row r="1584" spans="1:5" ht="15" customHeight="1" x14ac:dyDescent="0.25">
      <c r="A1584" s="190" t="s">
        <v>243</v>
      </c>
      <c r="B1584" s="190"/>
      <c r="C1584" s="190"/>
      <c r="D1584" s="190"/>
      <c r="E1584" s="190"/>
    </row>
    <row r="1585" spans="1:5" ht="15" customHeight="1" x14ac:dyDescent="0.25">
      <c r="A1585" s="190"/>
      <c r="B1585" s="190"/>
      <c r="C1585" s="190"/>
      <c r="D1585" s="190"/>
      <c r="E1585" s="190"/>
    </row>
    <row r="1586" spans="1:5" ht="15" customHeight="1" x14ac:dyDescent="0.25">
      <c r="A1586" s="190"/>
      <c r="B1586" s="190"/>
      <c r="C1586" s="190"/>
      <c r="D1586" s="190"/>
      <c r="E1586" s="190"/>
    </row>
    <row r="1587" spans="1:5" ht="15" customHeight="1" x14ac:dyDescent="0.25">
      <c r="A1587" s="190"/>
      <c r="B1587" s="190"/>
      <c r="C1587" s="190"/>
      <c r="D1587" s="190"/>
      <c r="E1587" s="190"/>
    </row>
    <row r="1588" spans="1:5" ht="15" customHeight="1" x14ac:dyDescent="0.25">
      <c r="A1588" s="190"/>
      <c r="B1588" s="190"/>
      <c r="C1588" s="190"/>
      <c r="D1588" s="190"/>
      <c r="E1588" s="190"/>
    </row>
    <row r="1589" spans="1:5" ht="15" customHeight="1" x14ac:dyDescent="0.25">
      <c r="A1589" s="190"/>
      <c r="B1589" s="190"/>
      <c r="C1589" s="190"/>
      <c r="D1589" s="190"/>
      <c r="E1589" s="190"/>
    </row>
    <row r="1590" spans="1:5" ht="15" customHeight="1" x14ac:dyDescent="0.25">
      <c r="A1590" s="190"/>
      <c r="B1590" s="190"/>
      <c r="C1590" s="190"/>
      <c r="D1590" s="190"/>
      <c r="E1590" s="190"/>
    </row>
    <row r="1591" spans="1:5" ht="15" customHeight="1" x14ac:dyDescent="0.25">
      <c r="A1591" s="190"/>
      <c r="B1591" s="190"/>
      <c r="C1591" s="190"/>
      <c r="D1591" s="190"/>
      <c r="E1591" s="190"/>
    </row>
    <row r="1592" spans="1:5" ht="15" customHeight="1" x14ac:dyDescent="0.25"/>
    <row r="1593" spans="1:5" ht="15" customHeight="1" x14ac:dyDescent="0.25">
      <c r="A1593" s="38" t="s">
        <v>17</v>
      </c>
      <c r="B1593" s="39"/>
      <c r="C1593" s="39"/>
      <c r="D1593" s="39"/>
      <c r="E1593" s="42"/>
    </row>
    <row r="1594" spans="1:5" ht="15" customHeight="1" x14ac:dyDescent="0.25">
      <c r="A1594" s="120" t="s">
        <v>87</v>
      </c>
      <c r="B1594" s="39"/>
      <c r="C1594" s="39"/>
      <c r="D1594" s="39"/>
      <c r="E1594" s="41" t="s">
        <v>244</v>
      </c>
    </row>
    <row r="1595" spans="1:5" ht="15" customHeight="1" x14ac:dyDescent="0.25">
      <c r="A1595" s="42"/>
      <c r="B1595" s="107"/>
      <c r="C1595" s="39"/>
      <c r="E1595" s="108"/>
    </row>
    <row r="1596" spans="1:5" ht="15" customHeight="1" x14ac:dyDescent="0.25">
      <c r="A1596" s="44"/>
      <c r="B1596" s="44"/>
      <c r="C1596" s="45" t="s">
        <v>36</v>
      </c>
      <c r="D1596" s="45" t="s">
        <v>37</v>
      </c>
      <c r="E1596" s="47" t="s">
        <v>38</v>
      </c>
    </row>
    <row r="1597" spans="1:5" ht="15" customHeight="1" x14ac:dyDescent="0.25">
      <c r="A1597" s="127"/>
      <c r="B1597" s="132"/>
      <c r="C1597" s="58">
        <v>3299</v>
      </c>
      <c r="D1597" s="51" t="s">
        <v>39</v>
      </c>
      <c r="E1597" s="130">
        <v>-10530094.9</v>
      </c>
    </row>
    <row r="1598" spans="1:5" ht="15" customHeight="1" x14ac:dyDescent="0.25">
      <c r="A1598" s="127"/>
      <c r="B1598" s="132"/>
      <c r="C1598" s="58">
        <v>3299</v>
      </c>
      <c r="D1598" s="51" t="s">
        <v>245</v>
      </c>
      <c r="E1598" s="130">
        <v>-39716.32</v>
      </c>
    </row>
    <row r="1599" spans="1:5" ht="15" customHeight="1" x14ac:dyDescent="0.25">
      <c r="A1599" s="127"/>
      <c r="B1599" s="132"/>
      <c r="C1599" s="58">
        <v>6402</v>
      </c>
      <c r="D1599" s="118" t="s">
        <v>61</v>
      </c>
      <c r="E1599" s="130">
        <v>10569811.220000001</v>
      </c>
    </row>
    <row r="1600" spans="1:5" ht="15" customHeight="1" x14ac:dyDescent="0.25">
      <c r="A1600" s="128"/>
      <c r="B1600" s="131"/>
      <c r="C1600" s="55" t="s">
        <v>40</v>
      </c>
      <c r="D1600" s="133"/>
      <c r="E1600" s="57">
        <f>SUM(E1597:E1599)</f>
        <v>0</v>
      </c>
    </row>
    <row r="1601" spans="1:7" ht="15" customHeight="1" x14ac:dyDescent="0.25"/>
    <row r="1602" spans="1:7" ht="15" customHeight="1" x14ac:dyDescent="0.25">
      <c r="A1602" s="38" t="s">
        <v>17</v>
      </c>
      <c r="B1602" s="39"/>
      <c r="C1602" s="39"/>
      <c r="D1602" s="39"/>
      <c r="E1602" s="42"/>
    </row>
    <row r="1603" spans="1:7" ht="15" customHeight="1" x14ac:dyDescent="0.25">
      <c r="A1603" s="120" t="s">
        <v>87</v>
      </c>
      <c r="B1603" s="39"/>
      <c r="C1603" s="39"/>
      <c r="D1603" s="39"/>
      <c r="E1603" s="41" t="s">
        <v>246</v>
      </c>
    </row>
    <row r="1604" spans="1:7" ht="15" customHeight="1" x14ac:dyDescent="0.25">
      <c r="A1604" s="42"/>
      <c r="B1604" s="107"/>
      <c r="C1604" s="39"/>
      <c r="E1604" s="108"/>
    </row>
    <row r="1605" spans="1:7" ht="15" customHeight="1" x14ac:dyDescent="0.25">
      <c r="A1605" s="44"/>
      <c r="B1605" s="44"/>
      <c r="C1605" s="45" t="s">
        <v>36</v>
      </c>
      <c r="D1605" s="45" t="s">
        <v>37</v>
      </c>
      <c r="E1605" s="47" t="s">
        <v>38</v>
      </c>
    </row>
    <row r="1606" spans="1:7" ht="15" customHeight="1" x14ac:dyDescent="0.25">
      <c r="A1606" s="127"/>
      <c r="B1606" s="132"/>
      <c r="C1606" s="58">
        <v>3299</v>
      </c>
      <c r="D1606" s="51" t="s">
        <v>39</v>
      </c>
      <c r="E1606" s="130">
        <v>-455864.23</v>
      </c>
    </row>
    <row r="1607" spans="1:7" ht="15" customHeight="1" x14ac:dyDescent="0.25">
      <c r="A1607" s="127"/>
      <c r="B1607" s="132"/>
      <c r="C1607" s="58">
        <v>3299</v>
      </c>
      <c r="D1607" s="51" t="s">
        <v>245</v>
      </c>
      <c r="E1607" s="130">
        <v>-288982</v>
      </c>
    </row>
    <row r="1608" spans="1:7" ht="15" customHeight="1" x14ac:dyDescent="0.25">
      <c r="A1608" s="127"/>
      <c r="B1608" s="132"/>
      <c r="C1608" s="58">
        <v>6402</v>
      </c>
      <c r="D1608" s="118" t="s">
        <v>61</v>
      </c>
      <c r="E1608" s="130">
        <v>744846.23</v>
      </c>
      <c r="G1608" s="152">
        <f>SUM(E1599,E1608)</f>
        <v>11314657.450000001</v>
      </c>
    </row>
    <row r="1609" spans="1:7" ht="15" customHeight="1" x14ac:dyDescent="0.25">
      <c r="A1609" s="128"/>
      <c r="B1609" s="131"/>
      <c r="C1609" s="55" t="s">
        <v>40</v>
      </c>
      <c r="D1609" s="133"/>
      <c r="E1609" s="57">
        <f>SUM(E1606:E1608)</f>
        <v>0</v>
      </c>
    </row>
    <row r="1610" spans="1:7" ht="15" customHeight="1" x14ac:dyDescent="0.25"/>
    <row r="1611" spans="1:7" ht="15" customHeight="1" x14ac:dyDescent="0.25"/>
    <row r="1612" spans="1:7" ht="15" customHeight="1" x14ac:dyDescent="0.3">
      <c r="A1612" s="82" t="s">
        <v>247</v>
      </c>
    </row>
    <row r="1613" spans="1:7" ht="15" customHeight="1" x14ac:dyDescent="0.25">
      <c r="A1613" s="189" t="s">
        <v>46</v>
      </c>
      <c r="B1613" s="189"/>
      <c r="C1613" s="189"/>
      <c r="D1613" s="189"/>
      <c r="E1613" s="189"/>
    </row>
    <row r="1614" spans="1:7" ht="15" customHeight="1" x14ac:dyDescent="0.25">
      <c r="A1614" s="188" t="s">
        <v>248</v>
      </c>
      <c r="B1614" s="188"/>
      <c r="C1614" s="188"/>
      <c r="D1614" s="188"/>
      <c r="E1614" s="188"/>
    </row>
    <row r="1615" spans="1:7" ht="15" customHeight="1" x14ac:dyDescent="0.25">
      <c r="A1615" s="188"/>
      <c r="B1615" s="188"/>
      <c r="C1615" s="188"/>
      <c r="D1615" s="188"/>
      <c r="E1615" s="188"/>
    </row>
    <row r="1616" spans="1:7" ht="15" customHeight="1" x14ac:dyDescent="0.25">
      <c r="A1616" s="188"/>
      <c r="B1616" s="188"/>
      <c r="C1616" s="188"/>
      <c r="D1616" s="188"/>
      <c r="E1616" s="188"/>
    </row>
    <row r="1617" spans="1:5" ht="15" customHeight="1" x14ac:dyDescent="0.25">
      <c r="A1617" s="188"/>
      <c r="B1617" s="188"/>
      <c r="C1617" s="188"/>
      <c r="D1617" s="188"/>
      <c r="E1617" s="188"/>
    </row>
    <row r="1618" spans="1:5" ht="15" customHeight="1" x14ac:dyDescent="0.25">
      <c r="A1618" s="188"/>
      <c r="B1618" s="188"/>
      <c r="C1618" s="188"/>
      <c r="D1618" s="188"/>
      <c r="E1618" s="188"/>
    </row>
    <row r="1619" spans="1:5" ht="15" customHeight="1" x14ac:dyDescent="0.25">
      <c r="A1619" s="188"/>
      <c r="B1619" s="188"/>
      <c r="C1619" s="188"/>
      <c r="D1619" s="188"/>
      <c r="E1619" s="188"/>
    </row>
    <row r="1620" spans="1:5" ht="15" customHeight="1" x14ac:dyDescent="0.25">
      <c r="A1620" s="188"/>
      <c r="B1620" s="188"/>
      <c r="C1620" s="188"/>
      <c r="D1620" s="188"/>
      <c r="E1620" s="188"/>
    </row>
    <row r="1621" spans="1:5" ht="15" customHeight="1" x14ac:dyDescent="0.25"/>
    <row r="1622" spans="1:5" ht="15" customHeight="1" x14ac:dyDescent="0.25">
      <c r="A1622" s="64" t="s">
        <v>1</v>
      </c>
      <c r="B1622" s="66"/>
      <c r="C1622" s="66"/>
      <c r="D1622" s="66"/>
      <c r="E1622" s="66"/>
    </row>
    <row r="1623" spans="1:5" ht="15" customHeight="1" x14ac:dyDescent="0.25">
      <c r="A1623" s="67" t="s">
        <v>34</v>
      </c>
      <c r="B1623" s="66"/>
      <c r="C1623" s="66"/>
      <c r="D1623" s="66"/>
      <c r="E1623" s="68" t="s">
        <v>35</v>
      </c>
    </row>
    <row r="1624" spans="1:5" ht="15" customHeight="1" x14ac:dyDescent="0.25">
      <c r="A1624" s="64"/>
      <c r="B1624" s="92"/>
      <c r="C1624" s="69"/>
      <c r="D1624" s="69"/>
      <c r="E1624" s="71"/>
    </row>
    <row r="1625" spans="1:5" ht="15" customHeight="1" x14ac:dyDescent="0.25">
      <c r="A1625" s="94"/>
      <c r="B1625" s="94"/>
      <c r="C1625" s="72" t="s">
        <v>36</v>
      </c>
      <c r="D1625" s="73" t="s">
        <v>52</v>
      </c>
      <c r="E1625" s="72" t="s">
        <v>38</v>
      </c>
    </row>
    <row r="1626" spans="1:5" ht="15" customHeight="1" x14ac:dyDescent="0.25">
      <c r="A1626" s="96"/>
      <c r="B1626" s="49"/>
      <c r="C1626" s="103"/>
      <c r="D1626" s="161" t="s">
        <v>249</v>
      </c>
      <c r="E1626" s="162">
        <v>245844571.18000001</v>
      </c>
    </row>
    <row r="1627" spans="1:5" ht="15" customHeight="1" x14ac:dyDescent="0.25">
      <c r="A1627" s="87"/>
      <c r="B1627" s="163"/>
      <c r="C1627" s="79" t="s">
        <v>40</v>
      </c>
      <c r="D1627" s="80"/>
      <c r="E1627" s="81">
        <f>SUM(E1626:E1626)</f>
        <v>245844571.18000001</v>
      </c>
    </row>
    <row r="1628" spans="1:5" ht="15" customHeight="1" x14ac:dyDescent="0.25"/>
    <row r="1629" spans="1:5" ht="15" customHeight="1" x14ac:dyDescent="0.25">
      <c r="A1629" s="64" t="s">
        <v>17</v>
      </c>
      <c r="B1629" s="66"/>
      <c r="C1629" s="66"/>
      <c r="D1629" s="66"/>
      <c r="E1629" s="66"/>
    </row>
    <row r="1630" spans="1:5" ht="15" customHeight="1" x14ac:dyDescent="0.25">
      <c r="A1630" s="40" t="s">
        <v>250</v>
      </c>
      <c r="B1630" s="39"/>
      <c r="C1630" s="39"/>
      <c r="D1630" s="39"/>
      <c r="E1630" s="41" t="s">
        <v>251</v>
      </c>
    </row>
    <row r="1631" spans="1:5" ht="15" customHeight="1" x14ac:dyDescent="0.25">
      <c r="A1631" s="69"/>
      <c r="B1631" s="64"/>
      <c r="C1631" s="66"/>
      <c r="D1631" s="66"/>
      <c r="E1631" s="71"/>
    </row>
    <row r="1632" spans="1:5" ht="15" customHeight="1" x14ac:dyDescent="0.25">
      <c r="A1632" s="94"/>
      <c r="B1632" s="44"/>
      <c r="C1632" s="72" t="s">
        <v>36</v>
      </c>
      <c r="D1632" s="46" t="s">
        <v>37</v>
      </c>
      <c r="E1632" s="72" t="s">
        <v>38</v>
      </c>
    </row>
    <row r="1633" spans="1:5" ht="15" customHeight="1" x14ac:dyDescent="0.25">
      <c r="A1633" s="96"/>
      <c r="B1633" s="132"/>
      <c r="C1633" s="103">
        <v>6172</v>
      </c>
      <c r="D1633" s="51" t="s">
        <v>44</v>
      </c>
      <c r="E1633" s="77">
        <v>300000</v>
      </c>
    </row>
    <row r="1634" spans="1:5" ht="15" customHeight="1" x14ac:dyDescent="0.25">
      <c r="A1634" s="87"/>
      <c r="B1634" s="131"/>
      <c r="C1634" s="79" t="s">
        <v>40</v>
      </c>
      <c r="D1634" s="89"/>
      <c r="E1634" s="90">
        <f>SUM(E1633:E1633)</f>
        <v>300000</v>
      </c>
    </row>
    <row r="1635" spans="1:5" ht="15" customHeight="1" x14ac:dyDescent="0.25"/>
    <row r="1636" spans="1:5" ht="15" customHeight="1" x14ac:dyDescent="0.25">
      <c r="A1636" s="38" t="s">
        <v>17</v>
      </c>
      <c r="B1636" s="39"/>
      <c r="C1636" s="39"/>
      <c r="D1636" s="39"/>
      <c r="E1636" s="39"/>
    </row>
    <row r="1637" spans="1:5" ht="15" customHeight="1" x14ac:dyDescent="0.25">
      <c r="A1637" s="120" t="s">
        <v>87</v>
      </c>
      <c r="B1637" s="39"/>
      <c r="C1637" s="39"/>
      <c r="D1637" s="39"/>
      <c r="E1637" s="41" t="s">
        <v>154</v>
      </c>
    </row>
    <row r="1638" spans="1:5" ht="15" customHeight="1" x14ac:dyDescent="0.25">
      <c r="A1638" s="154"/>
      <c r="B1638" s="157"/>
      <c r="C1638" s="39"/>
      <c r="D1638" s="39"/>
      <c r="E1638" s="43"/>
    </row>
    <row r="1639" spans="1:5" ht="15" customHeight="1" x14ac:dyDescent="0.25">
      <c r="A1639" s="44"/>
      <c r="B1639" s="44"/>
      <c r="C1639" s="45" t="s">
        <v>36</v>
      </c>
      <c r="D1639" s="100" t="s">
        <v>37</v>
      </c>
      <c r="E1639" s="72" t="s">
        <v>38</v>
      </c>
    </row>
    <row r="1640" spans="1:5" ht="15" customHeight="1" x14ac:dyDescent="0.25">
      <c r="A1640" s="96"/>
      <c r="B1640" s="54"/>
      <c r="C1640" s="103">
        <v>3639</v>
      </c>
      <c r="D1640" s="51" t="s">
        <v>43</v>
      </c>
      <c r="E1640" s="77">
        <v>93220</v>
      </c>
    </row>
    <row r="1641" spans="1:5" ht="15" customHeight="1" x14ac:dyDescent="0.25">
      <c r="C1641" s="55" t="s">
        <v>40</v>
      </c>
      <c r="D1641" s="56"/>
      <c r="E1641" s="57">
        <f>SUM(E1640:E1640)</f>
        <v>93220</v>
      </c>
    </row>
    <row r="1642" spans="1:5" ht="15" customHeight="1" x14ac:dyDescent="0.25"/>
    <row r="1643" spans="1:5" ht="15" customHeight="1" x14ac:dyDescent="0.25"/>
    <row r="1644" spans="1:5" ht="15" customHeight="1" x14ac:dyDescent="0.25"/>
    <row r="1645" spans="1:5" ht="15" customHeight="1" x14ac:dyDescent="0.25"/>
    <row r="1646" spans="1:5" ht="15" customHeight="1" x14ac:dyDescent="0.25">
      <c r="A1646" s="38" t="s">
        <v>17</v>
      </c>
      <c r="B1646" s="39"/>
      <c r="C1646" s="39"/>
      <c r="D1646" s="39"/>
      <c r="E1646" s="42"/>
    </row>
    <row r="1647" spans="1:5" ht="15" customHeight="1" x14ac:dyDescent="0.25">
      <c r="A1647" s="67" t="s">
        <v>49</v>
      </c>
      <c r="B1647" s="39"/>
      <c r="C1647" s="39"/>
      <c r="D1647" s="39"/>
      <c r="E1647" s="41" t="s">
        <v>50</v>
      </c>
    </row>
    <row r="1648" spans="1:5" ht="15" customHeight="1" x14ac:dyDescent="0.25">
      <c r="A1648" s="40"/>
      <c r="B1648" s="42"/>
      <c r="C1648" s="39"/>
      <c r="D1648" s="39"/>
      <c r="E1648" s="43"/>
    </row>
    <row r="1649" spans="1:5" ht="15" customHeight="1" x14ac:dyDescent="0.25">
      <c r="A1649" s="44"/>
      <c r="B1649" s="44"/>
      <c r="C1649" s="45" t="s">
        <v>36</v>
      </c>
      <c r="D1649" s="46" t="s">
        <v>37</v>
      </c>
      <c r="E1649" s="47" t="s">
        <v>38</v>
      </c>
    </row>
    <row r="1650" spans="1:5" ht="15" customHeight="1" x14ac:dyDescent="0.25">
      <c r="A1650" s="44"/>
      <c r="B1650" s="44"/>
      <c r="C1650" s="103">
        <v>3319</v>
      </c>
      <c r="D1650" s="51" t="s">
        <v>43</v>
      </c>
      <c r="E1650" s="123">
        <v>100000</v>
      </c>
    </row>
    <row r="1651" spans="1:5" ht="15" customHeight="1" x14ac:dyDescent="0.25">
      <c r="A1651" s="44"/>
      <c r="B1651" s="44"/>
      <c r="C1651" s="103">
        <v>3419</v>
      </c>
      <c r="D1651" s="51" t="s">
        <v>101</v>
      </c>
      <c r="E1651" s="123">
        <v>8373200</v>
      </c>
    </row>
    <row r="1652" spans="1:5" ht="15" customHeight="1" x14ac:dyDescent="0.25">
      <c r="A1652" s="60"/>
      <c r="B1652" s="60"/>
      <c r="C1652" s="55" t="s">
        <v>40</v>
      </c>
      <c r="D1652" s="56"/>
      <c r="E1652" s="57">
        <f>SUM(E1650:E1651)</f>
        <v>8473200</v>
      </c>
    </row>
    <row r="1653" spans="1:5" ht="15" customHeight="1" x14ac:dyDescent="0.25"/>
    <row r="1654" spans="1:5" ht="15" customHeight="1" x14ac:dyDescent="0.25">
      <c r="A1654" s="38" t="s">
        <v>17</v>
      </c>
      <c r="B1654" s="39"/>
      <c r="C1654" s="39"/>
      <c r="D1654" s="39"/>
      <c r="E1654" s="39"/>
    </row>
    <row r="1655" spans="1:5" ht="15" customHeight="1" x14ac:dyDescent="0.25">
      <c r="A1655" s="67" t="s">
        <v>141</v>
      </c>
      <c r="B1655" s="66"/>
      <c r="C1655" s="66"/>
      <c r="D1655" s="66"/>
      <c r="E1655" s="68" t="s">
        <v>142</v>
      </c>
    </row>
    <row r="1656" spans="1:5" ht="15" customHeight="1" x14ac:dyDescent="0.25"/>
    <row r="1657" spans="1:5" ht="15" customHeight="1" x14ac:dyDescent="0.3">
      <c r="A1657" s="36"/>
      <c r="B1657" s="72" t="s">
        <v>51</v>
      </c>
      <c r="C1657" s="72" t="s">
        <v>36</v>
      </c>
      <c r="D1657" s="46" t="s">
        <v>52</v>
      </c>
      <c r="E1657" s="47" t="s">
        <v>38</v>
      </c>
    </row>
    <row r="1658" spans="1:5" ht="15" customHeight="1" x14ac:dyDescent="0.3">
      <c r="A1658" s="36"/>
      <c r="B1658" s="74">
        <v>12</v>
      </c>
      <c r="C1658" s="75"/>
      <c r="D1658" s="51" t="s">
        <v>230</v>
      </c>
      <c r="E1658" s="77">
        <v>85000000</v>
      </c>
    </row>
    <row r="1659" spans="1:5" ht="15" customHeight="1" x14ac:dyDescent="0.3">
      <c r="A1659" s="36"/>
      <c r="B1659" s="74">
        <v>12</v>
      </c>
      <c r="C1659" s="75"/>
      <c r="D1659" s="51" t="s">
        <v>230</v>
      </c>
      <c r="E1659" s="77">
        <v>66850000</v>
      </c>
    </row>
    <row r="1660" spans="1:5" ht="15" customHeight="1" x14ac:dyDescent="0.3">
      <c r="A1660" s="36"/>
      <c r="B1660" s="74"/>
      <c r="C1660" s="79" t="s">
        <v>40</v>
      </c>
      <c r="D1660" s="89"/>
      <c r="E1660" s="90">
        <f>SUM(E1658:E1659)</f>
        <v>151850000</v>
      </c>
    </row>
    <row r="1661" spans="1:5" ht="15" customHeight="1" x14ac:dyDescent="0.25"/>
    <row r="1662" spans="1:5" ht="15" customHeight="1" x14ac:dyDescent="0.25">
      <c r="A1662" s="38" t="s">
        <v>17</v>
      </c>
      <c r="B1662" s="39"/>
      <c r="C1662" s="39"/>
      <c r="D1662" s="39"/>
      <c r="E1662" s="42"/>
    </row>
    <row r="1663" spans="1:5" ht="15" customHeight="1" x14ac:dyDescent="0.25">
      <c r="A1663" s="40" t="s">
        <v>252</v>
      </c>
      <c r="B1663" s="39"/>
      <c r="C1663" s="39"/>
      <c r="D1663" s="39"/>
      <c r="E1663" s="41" t="s">
        <v>253</v>
      </c>
    </row>
    <row r="1664" spans="1:5" ht="15" customHeight="1" x14ac:dyDescent="0.25">
      <c r="A1664" s="40"/>
      <c r="B1664" s="42"/>
      <c r="C1664" s="39"/>
      <c r="D1664" s="39"/>
      <c r="E1664" s="43"/>
    </row>
    <row r="1665" spans="1:5" ht="15" customHeight="1" x14ac:dyDescent="0.25">
      <c r="A1665" s="44"/>
      <c r="B1665" s="94"/>
      <c r="C1665" s="45" t="s">
        <v>36</v>
      </c>
      <c r="D1665" s="46" t="s">
        <v>37</v>
      </c>
      <c r="E1665" s="72" t="s">
        <v>38</v>
      </c>
    </row>
    <row r="1666" spans="1:5" ht="15" customHeight="1" x14ac:dyDescent="0.25">
      <c r="A1666" s="48"/>
      <c r="B1666" s="96"/>
      <c r="C1666" s="58">
        <v>4357</v>
      </c>
      <c r="D1666" s="51" t="s">
        <v>44</v>
      </c>
      <c r="E1666" s="59">
        <v>16500000</v>
      </c>
    </row>
    <row r="1667" spans="1:5" ht="15" customHeight="1" x14ac:dyDescent="0.25">
      <c r="A1667" s="48"/>
      <c r="B1667" s="96"/>
      <c r="C1667" s="58">
        <v>3523</v>
      </c>
      <c r="D1667" s="51" t="s">
        <v>44</v>
      </c>
      <c r="E1667" s="59">
        <v>5000000</v>
      </c>
    </row>
    <row r="1668" spans="1:5" ht="15" customHeight="1" x14ac:dyDescent="0.25">
      <c r="A1668" s="60"/>
      <c r="B1668" s="151"/>
      <c r="C1668" s="55" t="s">
        <v>40</v>
      </c>
      <c r="D1668" s="98"/>
      <c r="E1668" s="57">
        <f>SUM(E1666:E1667)</f>
        <v>21500000</v>
      </c>
    </row>
    <row r="1669" spans="1:5" ht="15" customHeight="1" x14ac:dyDescent="0.25"/>
    <row r="1670" spans="1:5" ht="15" customHeight="1" x14ac:dyDescent="0.25">
      <c r="A1670" s="38" t="s">
        <v>17</v>
      </c>
      <c r="B1670" s="39"/>
      <c r="C1670" s="39"/>
      <c r="D1670" s="39"/>
      <c r="E1670" s="42"/>
    </row>
    <row r="1671" spans="1:5" ht="15" customHeight="1" x14ac:dyDescent="0.25">
      <c r="A1671" s="120" t="s">
        <v>87</v>
      </c>
      <c r="B1671" s="39"/>
      <c r="C1671" s="39"/>
      <c r="D1671" s="39"/>
      <c r="E1671" s="41" t="s">
        <v>88</v>
      </c>
    </row>
    <row r="1672" spans="1:5" ht="15" customHeight="1" x14ac:dyDescent="0.25">
      <c r="A1672" s="40"/>
      <c r="B1672" s="42"/>
      <c r="C1672" s="39"/>
      <c r="D1672" s="39"/>
      <c r="E1672" s="43"/>
    </row>
    <row r="1673" spans="1:5" ht="15" customHeight="1" x14ac:dyDescent="0.25">
      <c r="A1673" s="44"/>
      <c r="B1673" s="94"/>
      <c r="C1673" s="45" t="s">
        <v>36</v>
      </c>
      <c r="D1673" s="46" t="s">
        <v>37</v>
      </c>
      <c r="E1673" s="72" t="s">
        <v>38</v>
      </c>
    </row>
    <row r="1674" spans="1:5" ht="15" customHeight="1" x14ac:dyDescent="0.25">
      <c r="A1674" s="48"/>
      <c r="B1674" s="96"/>
      <c r="C1674" s="58">
        <v>3121</v>
      </c>
      <c r="D1674" s="51" t="s">
        <v>43</v>
      </c>
      <c r="E1674" s="59">
        <v>400000</v>
      </c>
    </row>
    <row r="1675" spans="1:5" ht="15" customHeight="1" x14ac:dyDescent="0.25">
      <c r="A1675" s="48"/>
      <c r="B1675" s="96"/>
      <c r="C1675" s="58">
        <v>3122</v>
      </c>
      <c r="D1675" s="51" t="s">
        <v>43</v>
      </c>
      <c r="E1675" s="59">
        <v>100000</v>
      </c>
    </row>
    <row r="1676" spans="1:5" ht="15" customHeight="1" x14ac:dyDescent="0.25">
      <c r="A1676" s="60"/>
      <c r="B1676" s="151"/>
      <c r="C1676" s="55" t="s">
        <v>40</v>
      </c>
      <c r="D1676" s="98"/>
      <c r="E1676" s="57">
        <f>SUM(E1674:E1675)</f>
        <v>500000</v>
      </c>
    </row>
    <row r="1677" spans="1:5" ht="15" customHeight="1" x14ac:dyDescent="0.25"/>
    <row r="1678" spans="1:5" ht="15" customHeight="1" x14ac:dyDescent="0.25">
      <c r="A1678" s="38" t="s">
        <v>17</v>
      </c>
      <c r="B1678" s="39"/>
      <c r="C1678" s="39"/>
      <c r="D1678" s="39"/>
      <c r="E1678" s="39"/>
    </row>
    <row r="1679" spans="1:5" ht="15" customHeight="1" x14ac:dyDescent="0.25">
      <c r="A1679" s="67" t="s">
        <v>80</v>
      </c>
      <c r="B1679" s="39"/>
      <c r="C1679" s="39"/>
      <c r="D1679" s="39"/>
      <c r="E1679" s="41" t="s">
        <v>160</v>
      </c>
    </row>
    <row r="1680" spans="1:5" ht="15" customHeight="1" x14ac:dyDescent="0.25">
      <c r="A1680" s="154"/>
      <c r="B1680" s="157"/>
      <c r="C1680" s="39"/>
      <c r="D1680" s="39"/>
      <c r="E1680" s="43"/>
    </row>
    <row r="1681" spans="1:5" ht="15" customHeight="1" x14ac:dyDescent="0.3">
      <c r="A1681" s="36"/>
      <c r="B1681" s="45" t="s">
        <v>237</v>
      </c>
      <c r="C1681" s="45" t="s">
        <v>36</v>
      </c>
      <c r="D1681" s="100" t="s">
        <v>37</v>
      </c>
      <c r="E1681" s="72" t="s">
        <v>38</v>
      </c>
    </row>
    <row r="1682" spans="1:5" ht="15" customHeight="1" x14ac:dyDescent="0.3">
      <c r="A1682" s="36"/>
      <c r="B1682" s="160">
        <v>10</v>
      </c>
      <c r="C1682" s="103"/>
      <c r="D1682" s="51" t="s">
        <v>44</v>
      </c>
      <c r="E1682" s="106">
        <v>11749864.57</v>
      </c>
    </row>
    <row r="1683" spans="1:5" ht="15" customHeight="1" x14ac:dyDescent="0.3">
      <c r="A1683" s="36"/>
      <c r="B1683" s="160">
        <v>11</v>
      </c>
      <c r="C1683" s="103"/>
      <c r="D1683" s="51" t="s">
        <v>44</v>
      </c>
      <c r="E1683" s="106">
        <f>500000+1200000+119788.49</f>
        <v>1819788.49</v>
      </c>
    </row>
    <row r="1684" spans="1:5" ht="15" customHeight="1" x14ac:dyDescent="0.3">
      <c r="A1684" s="36"/>
      <c r="B1684" s="160">
        <v>12</v>
      </c>
      <c r="C1684" s="103"/>
      <c r="D1684" s="51" t="s">
        <v>44</v>
      </c>
      <c r="E1684" s="106">
        <v>3897979</v>
      </c>
    </row>
    <row r="1685" spans="1:5" ht="15" customHeight="1" x14ac:dyDescent="0.3">
      <c r="A1685" s="36"/>
      <c r="B1685" s="160">
        <v>14</v>
      </c>
      <c r="C1685" s="103"/>
      <c r="D1685" s="51" t="s">
        <v>44</v>
      </c>
      <c r="E1685" s="106">
        <v>500000</v>
      </c>
    </row>
    <row r="1686" spans="1:5" ht="15" customHeight="1" x14ac:dyDescent="0.3">
      <c r="A1686" s="36"/>
      <c r="B1686" s="160"/>
      <c r="C1686" s="103">
        <v>3315</v>
      </c>
      <c r="D1686" s="51" t="s">
        <v>39</v>
      </c>
      <c r="E1686" s="106">
        <v>3900000</v>
      </c>
    </row>
    <row r="1687" spans="1:5" ht="15" customHeight="1" x14ac:dyDescent="0.3">
      <c r="A1687" s="36"/>
      <c r="B1687" s="160"/>
      <c r="C1687" s="55" t="s">
        <v>40</v>
      </c>
      <c r="D1687" s="56"/>
      <c r="E1687" s="57">
        <f>SUM(E1682:E1686)</f>
        <v>21867632.060000002</v>
      </c>
    </row>
    <row r="1688" spans="1:5" ht="15" customHeight="1" x14ac:dyDescent="0.25"/>
    <row r="1689" spans="1:5" ht="15" customHeight="1" x14ac:dyDescent="0.25"/>
    <row r="1690" spans="1:5" ht="15" customHeight="1" x14ac:dyDescent="0.25"/>
    <row r="1691" spans="1:5" ht="15" customHeight="1" x14ac:dyDescent="0.25"/>
    <row r="1692" spans="1:5" ht="15" customHeight="1" x14ac:dyDescent="0.25"/>
    <row r="1693" spans="1:5" ht="15" customHeight="1" x14ac:dyDescent="0.25"/>
    <row r="1694" spans="1:5" ht="15" customHeight="1" x14ac:dyDescent="0.25"/>
    <row r="1695" spans="1:5" ht="15" customHeight="1" x14ac:dyDescent="0.25"/>
    <row r="1696" spans="1:5" ht="15" customHeight="1" x14ac:dyDescent="0.25"/>
    <row r="1697" spans="1:7" ht="15" customHeight="1" x14ac:dyDescent="0.25"/>
    <row r="1698" spans="1:7" ht="15" customHeight="1" x14ac:dyDescent="0.25"/>
    <row r="1699" spans="1:7" ht="15" customHeight="1" x14ac:dyDescent="0.25">
      <c r="A1699" s="38" t="s">
        <v>17</v>
      </c>
      <c r="B1699" s="39"/>
      <c r="C1699" s="39"/>
      <c r="D1699" s="39"/>
      <c r="E1699" s="42"/>
    </row>
    <row r="1700" spans="1:7" ht="15" customHeight="1" x14ac:dyDescent="0.25">
      <c r="A1700" s="40" t="s">
        <v>108</v>
      </c>
      <c r="B1700" s="129"/>
      <c r="C1700" s="129"/>
      <c r="D1700" s="129"/>
      <c r="E1700" s="42" t="s">
        <v>109</v>
      </c>
    </row>
    <row r="1701" spans="1:7" ht="15" customHeight="1" x14ac:dyDescent="0.25"/>
    <row r="1702" spans="1:7" ht="15" customHeight="1" x14ac:dyDescent="0.25">
      <c r="B1702" s="72" t="s">
        <v>51</v>
      </c>
      <c r="C1702" s="45" t="s">
        <v>36</v>
      </c>
      <c r="D1702" s="109" t="s">
        <v>52</v>
      </c>
      <c r="E1702" s="47" t="s">
        <v>38</v>
      </c>
    </row>
    <row r="1703" spans="1:7" ht="15" customHeight="1" x14ac:dyDescent="0.25">
      <c r="B1703" s="74">
        <v>10</v>
      </c>
      <c r="C1703" s="103"/>
      <c r="D1703" s="51" t="s">
        <v>230</v>
      </c>
      <c r="E1703" s="77">
        <f>1487000+800000+2000000+1000000+50000+490000+950000</f>
        <v>6777000</v>
      </c>
    </row>
    <row r="1704" spans="1:7" ht="15" customHeight="1" x14ac:dyDescent="0.25">
      <c r="B1704" s="74">
        <v>10</v>
      </c>
      <c r="C1704" s="103"/>
      <c r="D1704" s="86" t="s">
        <v>114</v>
      </c>
      <c r="E1704" s="77">
        <f>800000+700000+500000+500000+500000</f>
        <v>3000000</v>
      </c>
    </row>
    <row r="1705" spans="1:7" ht="15" customHeight="1" x14ac:dyDescent="0.25">
      <c r="B1705" s="74">
        <v>20</v>
      </c>
      <c r="C1705" s="103"/>
      <c r="D1705" s="86" t="s">
        <v>114</v>
      </c>
      <c r="E1705" s="77">
        <f>100000+50000</f>
        <v>150000</v>
      </c>
      <c r="G1705" s="152">
        <f>SUM(E1703:E1705)</f>
        <v>9927000</v>
      </c>
    </row>
    <row r="1706" spans="1:7" ht="15" customHeight="1" x14ac:dyDescent="0.25">
      <c r="B1706" s="74">
        <v>11</v>
      </c>
      <c r="C1706" s="103"/>
      <c r="D1706" s="51" t="s">
        <v>230</v>
      </c>
      <c r="E1706" s="77">
        <v>1955000</v>
      </c>
    </row>
    <row r="1707" spans="1:7" ht="15" customHeight="1" x14ac:dyDescent="0.25">
      <c r="B1707" s="74">
        <v>301</v>
      </c>
      <c r="C1707" s="103"/>
      <c r="D1707" s="86" t="s">
        <v>114</v>
      </c>
      <c r="E1707" s="77">
        <v>337000</v>
      </c>
    </row>
    <row r="1708" spans="1:7" ht="15" customHeight="1" x14ac:dyDescent="0.25">
      <c r="B1708" s="74">
        <v>300</v>
      </c>
      <c r="C1708" s="103"/>
      <c r="D1708" s="86" t="s">
        <v>114</v>
      </c>
      <c r="E1708" s="77">
        <v>150000</v>
      </c>
    </row>
    <row r="1709" spans="1:7" ht="15" customHeight="1" x14ac:dyDescent="0.25">
      <c r="B1709" s="74">
        <v>20</v>
      </c>
      <c r="C1709" s="103"/>
      <c r="D1709" s="86" t="s">
        <v>114</v>
      </c>
      <c r="E1709" s="77">
        <v>100000</v>
      </c>
    </row>
    <row r="1710" spans="1:7" ht="15" customHeight="1" x14ac:dyDescent="0.25">
      <c r="B1710" s="74">
        <v>13</v>
      </c>
      <c r="C1710" s="103"/>
      <c r="D1710" s="86" t="s">
        <v>114</v>
      </c>
      <c r="E1710" s="77">
        <f>580000+240000+484000</f>
        <v>1304000</v>
      </c>
      <c r="G1710" s="152">
        <f>SUM(E1707:E1710)</f>
        <v>1891000</v>
      </c>
    </row>
    <row r="1711" spans="1:7" ht="15" customHeight="1" x14ac:dyDescent="0.25">
      <c r="B1711" s="74">
        <v>20</v>
      </c>
      <c r="C1711" s="103"/>
      <c r="D1711" s="164" t="s">
        <v>114</v>
      </c>
      <c r="E1711" s="77">
        <v>2500000</v>
      </c>
    </row>
    <row r="1712" spans="1:7" ht="15" customHeight="1" x14ac:dyDescent="0.25">
      <c r="B1712" s="74">
        <v>14</v>
      </c>
      <c r="C1712" s="103"/>
      <c r="D1712" s="164" t="s">
        <v>230</v>
      </c>
      <c r="E1712" s="77">
        <f>360000+730000+2500000+400000+400000+200000+200000+675000+450000+120000+250000+80000+120000+300000+170000+700000</f>
        <v>7655000</v>
      </c>
      <c r="G1712" s="152">
        <f>SUM(E1711:E1712)</f>
        <v>10155000</v>
      </c>
    </row>
    <row r="1713" spans="1:7" ht="15" customHeight="1" x14ac:dyDescent="0.25">
      <c r="B1713" s="74">
        <v>130</v>
      </c>
      <c r="C1713" s="103"/>
      <c r="D1713" s="164" t="s">
        <v>114</v>
      </c>
      <c r="E1713" s="77">
        <v>122974</v>
      </c>
    </row>
    <row r="1714" spans="1:7" ht="15" customHeight="1" x14ac:dyDescent="0.25">
      <c r="B1714" s="74">
        <v>132</v>
      </c>
      <c r="C1714" s="103"/>
      <c r="D1714" s="164" t="s">
        <v>114</v>
      </c>
      <c r="E1714" s="77">
        <f>8891000+1266612</f>
        <v>10157612</v>
      </c>
    </row>
    <row r="1715" spans="1:7" ht="15" customHeight="1" x14ac:dyDescent="0.25">
      <c r="B1715" s="74">
        <v>133</v>
      </c>
      <c r="C1715" s="103"/>
      <c r="D1715" s="164" t="s">
        <v>114</v>
      </c>
      <c r="E1715" s="77">
        <v>886607.39</v>
      </c>
      <c r="G1715" s="152">
        <f>SUM(E1713:E1715)</f>
        <v>11167193.390000001</v>
      </c>
    </row>
    <row r="1716" spans="1:7" ht="15" customHeight="1" x14ac:dyDescent="0.25">
      <c r="B1716" s="142"/>
      <c r="C1716" s="55" t="s">
        <v>40</v>
      </c>
      <c r="D1716" s="111"/>
      <c r="E1716" s="112">
        <f>SUM(E1703:E1715)</f>
        <v>35095193.390000001</v>
      </c>
      <c r="G1716" s="152">
        <f>SUM(E1716,E1687,E1676,E1668,E1660,E1652,E1641,E1634)</f>
        <v>239679245.44999999</v>
      </c>
    </row>
    <row r="1717" spans="1:7" ht="15" customHeight="1" x14ac:dyDescent="0.25"/>
    <row r="1718" spans="1:7" ht="15" customHeight="1" x14ac:dyDescent="0.25">
      <c r="A1718" s="38" t="s">
        <v>17</v>
      </c>
      <c r="B1718" s="39"/>
      <c r="C1718" s="39"/>
      <c r="D1718" s="39"/>
      <c r="E1718" s="39"/>
    </row>
    <row r="1719" spans="1:7" ht="15" customHeight="1" x14ac:dyDescent="0.25">
      <c r="A1719" s="40" t="s">
        <v>34</v>
      </c>
      <c r="B1719" s="39"/>
      <c r="C1719" s="39"/>
      <c r="D1719" s="39"/>
      <c r="E1719" s="41" t="s">
        <v>35</v>
      </c>
    </row>
    <row r="1720" spans="1:7" ht="15" customHeight="1" x14ac:dyDescent="0.25">
      <c r="A1720" s="38"/>
      <c r="B1720" s="42"/>
      <c r="C1720" s="39"/>
      <c r="D1720" s="39"/>
      <c r="E1720" s="43"/>
    </row>
    <row r="1721" spans="1:7" ht="15" customHeight="1" x14ac:dyDescent="0.25">
      <c r="A1721" s="44"/>
      <c r="B1721" s="44"/>
      <c r="C1721" s="45" t="s">
        <v>36</v>
      </c>
      <c r="D1721" s="46" t="s">
        <v>37</v>
      </c>
      <c r="E1721" s="47" t="s">
        <v>38</v>
      </c>
    </row>
    <row r="1722" spans="1:7" ht="15" customHeight="1" x14ac:dyDescent="0.25">
      <c r="A1722" s="48"/>
      <c r="B1722" s="49"/>
      <c r="C1722" s="50">
        <v>6409</v>
      </c>
      <c r="D1722" s="51" t="s">
        <v>39</v>
      </c>
      <c r="E1722" s="52">
        <v>6165325.7300000004</v>
      </c>
    </row>
    <row r="1723" spans="1:7" ht="15" customHeight="1" x14ac:dyDescent="0.25">
      <c r="A1723" s="53"/>
      <c r="B1723" s="54"/>
      <c r="C1723" s="55" t="s">
        <v>40</v>
      </c>
      <c r="D1723" s="56"/>
      <c r="E1723" s="57">
        <f>E1722</f>
        <v>6165325.7300000004</v>
      </c>
      <c r="G1723" s="152">
        <f>+G1716+E1723</f>
        <v>245844571.17999998</v>
      </c>
    </row>
    <row r="1724" spans="1:7" ht="15" customHeight="1" x14ac:dyDescent="0.25">
      <c r="G1724" s="152">
        <v>245844571.18000001</v>
      </c>
    </row>
    <row r="1725" spans="1:7" ht="15" customHeight="1" x14ac:dyDescent="0.25">
      <c r="G1725" s="152">
        <f>+G1724-G1723</f>
        <v>0</v>
      </c>
    </row>
    <row r="1726" spans="1:7" ht="15" customHeight="1" x14ac:dyDescent="0.3">
      <c r="A1726" s="82" t="s">
        <v>254</v>
      </c>
    </row>
    <row r="1727" spans="1:7" ht="15" customHeight="1" x14ac:dyDescent="0.25">
      <c r="A1727" s="187" t="s">
        <v>132</v>
      </c>
      <c r="B1727" s="187"/>
      <c r="C1727" s="187"/>
      <c r="D1727" s="187"/>
      <c r="E1727" s="187"/>
    </row>
    <row r="1728" spans="1:7" ht="15" customHeight="1" x14ac:dyDescent="0.25">
      <c r="A1728" s="187"/>
      <c r="B1728" s="187"/>
      <c r="C1728" s="187"/>
      <c r="D1728" s="187"/>
      <c r="E1728" s="187"/>
    </row>
    <row r="1729" spans="1:5" ht="15" customHeight="1" x14ac:dyDescent="0.25">
      <c r="A1729" s="188" t="s">
        <v>255</v>
      </c>
      <c r="B1729" s="188"/>
      <c r="C1729" s="188"/>
      <c r="D1729" s="188"/>
      <c r="E1729" s="188"/>
    </row>
    <row r="1730" spans="1:5" ht="15" customHeight="1" x14ac:dyDescent="0.25">
      <c r="A1730" s="188"/>
      <c r="B1730" s="188"/>
      <c r="C1730" s="188"/>
      <c r="D1730" s="188"/>
      <c r="E1730" s="188"/>
    </row>
    <row r="1731" spans="1:5" ht="15" customHeight="1" x14ac:dyDescent="0.25">
      <c r="A1731" s="188"/>
      <c r="B1731" s="188"/>
      <c r="C1731" s="188"/>
      <c r="D1731" s="188"/>
      <c r="E1731" s="188"/>
    </row>
    <row r="1732" spans="1:5" ht="15" customHeight="1" x14ac:dyDescent="0.25">
      <c r="A1732" s="188"/>
      <c r="B1732" s="188"/>
      <c r="C1732" s="188"/>
      <c r="D1732" s="188"/>
      <c r="E1732" s="188"/>
    </row>
    <row r="1733" spans="1:5" ht="15" customHeight="1" x14ac:dyDescent="0.25">
      <c r="A1733" s="188"/>
      <c r="B1733" s="188"/>
      <c r="C1733" s="188"/>
      <c r="D1733" s="188"/>
      <c r="E1733" s="188"/>
    </row>
    <row r="1734" spans="1:5" ht="15" customHeight="1" x14ac:dyDescent="0.25">
      <c r="A1734" s="188"/>
      <c r="B1734" s="188"/>
      <c r="C1734" s="188"/>
      <c r="D1734" s="188"/>
      <c r="E1734" s="188"/>
    </row>
    <row r="1735" spans="1:5" ht="15" customHeight="1" x14ac:dyDescent="0.25">
      <c r="A1735" s="188"/>
      <c r="B1735" s="188"/>
      <c r="C1735" s="188"/>
      <c r="D1735" s="188"/>
      <c r="E1735" s="188"/>
    </row>
    <row r="1736" spans="1:5" ht="15" customHeight="1" x14ac:dyDescent="0.25">
      <c r="A1736" s="37"/>
      <c r="B1736" s="37"/>
      <c r="C1736" s="37"/>
      <c r="D1736" s="37"/>
      <c r="E1736" s="37"/>
    </row>
    <row r="1737" spans="1:5" ht="15" customHeight="1" x14ac:dyDescent="0.25">
      <c r="A1737" s="38" t="s">
        <v>17</v>
      </c>
      <c r="B1737" s="39"/>
      <c r="C1737" s="39"/>
      <c r="D1737" s="39"/>
      <c r="E1737" s="42"/>
    </row>
    <row r="1738" spans="1:5" ht="15" customHeight="1" x14ac:dyDescent="0.25">
      <c r="A1738" s="67" t="s">
        <v>49</v>
      </c>
      <c r="B1738" s="39"/>
      <c r="C1738" s="39"/>
      <c r="D1738" s="39"/>
      <c r="E1738" s="41" t="s">
        <v>50</v>
      </c>
    </row>
    <row r="1739" spans="1:5" ht="15" customHeight="1" x14ac:dyDescent="0.25">
      <c r="A1739" s="40"/>
      <c r="B1739" s="42"/>
      <c r="C1739" s="39"/>
      <c r="D1739" s="39"/>
      <c r="E1739" s="43"/>
    </row>
    <row r="1740" spans="1:5" ht="15" customHeight="1" x14ac:dyDescent="0.25">
      <c r="A1740" s="44"/>
      <c r="B1740" s="44"/>
      <c r="C1740" s="45" t="s">
        <v>36</v>
      </c>
      <c r="D1740" s="46" t="s">
        <v>37</v>
      </c>
      <c r="E1740" s="47" t="s">
        <v>38</v>
      </c>
    </row>
    <row r="1741" spans="1:5" ht="15" customHeight="1" x14ac:dyDescent="0.25">
      <c r="A1741" s="44"/>
      <c r="B1741" s="44"/>
      <c r="C1741" s="103">
        <v>3419</v>
      </c>
      <c r="D1741" s="51" t="s">
        <v>101</v>
      </c>
      <c r="E1741" s="123">
        <v>-8373200</v>
      </c>
    </row>
    <row r="1742" spans="1:5" ht="15" customHeight="1" x14ac:dyDescent="0.25">
      <c r="A1742" s="60"/>
      <c r="B1742" s="60"/>
      <c r="C1742" s="55" t="s">
        <v>40</v>
      </c>
      <c r="D1742" s="56"/>
      <c r="E1742" s="57">
        <f>SUM(E1741)</f>
        <v>-8373200</v>
      </c>
    </row>
    <row r="1743" spans="1:5" ht="15" customHeight="1" x14ac:dyDescent="0.25"/>
    <row r="1744" spans="1:5" ht="15" customHeight="1" x14ac:dyDescent="0.25">
      <c r="A1744" s="38" t="s">
        <v>17</v>
      </c>
      <c r="B1744" s="39"/>
      <c r="C1744" s="39"/>
      <c r="D1744" s="39"/>
      <c r="E1744" s="39"/>
    </row>
    <row r="1745" spans="1:5" ht="15" customHeight="1" x14ac:dyDescent="0.25">
      <c r="A1745" s="40" t="s">
        <v>34</v>
      </c>
      <c r="B1745" s="39"/>
      <c r="C1745" s="39"/>
      <c r="D1745" s="39"/>
      <c r="E1745" s="41" t="s">
        <v>35</v>
      </c>
    </row>
    <row r="1746" spans="1:5" ht="15" customHeight="1" x14ac:dyDescent="0.25">
      <c r="A1746" s="38"/>
      <c r="B1746" s="42"/>
      <c r="C1746" s="39"/>
      <c r="D1746" s="39"/>
      <c r="E1746" s="43"/>
    </row>
    <row r="1747" spans="1:5" ht="15" customHeight="1" x14ac:dyDescent="0.25">
      <c r="A1747" s="44"/>
      <c r="B1747" s="44"/>
      <c r="C1747" s="45" t="s">
        <v>36</v>
      </c>
      <c r="D1747" s="46" t="s">
        <v>37</v>
      </c>
      <c r="E1747" s="47" t="s">
        <v>38</v>
      </c>
    </row>
    <row r="1748" spans="1:5" ht="15" customHeight="1" x14ac:dyDescent="0.25">
      <c r="A1748" s="48"/>
      <c r="B1748" s="49"/>
      <c r="C1748" s="50">
        <v>6409</v>
      </c>
      <c r="D1748" s="51" t="s">
        <v>39</v>
      </c>
      <c r="E1748" s="52">
        <v>8373200</v>
      </c>
    </row>
    <row r="1749" spans="1:5" ht="15" customHeight="1" x14ac:dyDescent="0.25">
      <c r="A1749" s="53"/>
      <c r="B1749" s="54"/>
      <c r="C1749" s="55" t="s">
        <v>40</v>
      </c>
      <c r="D1749" s="56"/>
      <c r="E1749" s="57">
        <f>E1748</f>
        <v>8373200</v>
      </c>
    </row>
    <row r="1750" spans="1:5" ht="15" customHeight="1" x14ac:dyDescent="0.25"/>
    <row r="1751" spans="1:5" ht="15" customHeight="1" x14ac:dyDescent="0.25"/>
    <row r="1752" spans="1:5" ht="15" customHeight="1" x14ac:dyDescent="0.3">
      <c r="A1752" s="82" t="s">
        <v>256</v>
      </c>
    </row>
    <row r="1753" spans="1:5" ht="15" customHeight="1" x14ac:dyDescent="0.25">
      <c r="A1753" s="187" t="s">
        <v>139</v>
      </c>
      <c r="B1753" s="187"/>
      <c r="C1753" s="187"/>
      <c r="D1753" s="187"/>
      <c r="E1753" s="187"/>
    </row>
    <row r="1754" spans="1:5" ht="15" customHeight="1" x14ac:dyDescent="0.25">
      <c r="A1754" s="187"/>
      <c r="B1754" s="187"/>
      <c r="C1754" s="187"/>
      <c r="D1754" s="187"/>
      <c r="E1754" s="187"/>
    </row>
    <row r="1755" spans="1:5" ht="15" customHeight="1" x14ac:dyDescent="0.25">
      <c r="A1755" s="188" t="s">
        <v>257</v>
      </c>
      <c r="B1755" s="188"/>
      <c r="C1755" s="188"/>
      <c r="D1755" s="188"/>
      <c r="E1755" s="188"/>
    </row>
    <row r="1756" spans="1:5" ht="15" customHeight="1" x14ac:dyDescent="0.25">
      <c r="A1756" s="188"/>
      <c r="B1756" s="188"/>
      <c r="C1756" s="188"/>
      <c r="D1756" s="188"/>
      <c r="E1756" s="188"/>
    </row>
    <row r="1757" spans="1:5" ht="15" customHeight="1" x14ac:dyDescent="0.25">
      <c r="A1757" s="188"/>
      <c r="B1757" s="188"/>
      <c r="C1757" s="188"/>
      <c r="D1757" s="188"/>
      <c r="E1757" s="188"/>
    </row>
    <row r="1758" spans="1:5" ht="15" customHeight="1" x14ac:dyDescent="0.25">
      <c r="A1758" s="188"/>
      <c r="B1758" s="188"/>
      <c r="C1758" s="188"/>
      <c r="D1758" s="188"/>
      <c r="E1758" s="188"/>
    </row>
    <row r="1759" spans="1:5" ht="15" customHeight="1" x14ac:dyDescent="0.25">
      <c r="A1759" s="188"/>
      <c r="B1759" s="188"/>
      <c r="C1759" s="188"/>
      <c r="D1759" s="188"/>
      <c r="E1759" s="188"/>
    </row>
    <row r="1760" spans="1:5" ht="15" customHeight="1" x14ac:dyDescent="0.25">
      <c r="A1760" s="188"/>
      <c r="B1760" s="188"/>
      <c r="C1760" s="188"/>
      <c r="D1760" s="188"/>
      <c r="E1760" s="188"/>
    </row>
    <row r="1761" spans="1:5" ht="15" customHeight="1" x14ac:dyDescent="0.25">
      <c r="A1761" s="188"/>
      <c r="B1761" s="188"/>
      <c r="C1761" s="188"/>
      <c r="D1761" s="188"/>
      <c r="E1761" s="188"/>
    </row>
    <row r="1762" spans="1:5" ht="15" customHeight="1" x14ac:dyDescent="0.25">
      <c r="A1762" s="37"/>
      <c r="B1762" s="37"/>
      <c r="C1762" s="37"/>
      <c r="D1762" s="37"/>
      <c r="E1762" s="37"/>
    </row>
    <row r="1763" spans="1:5" ht="15" customHeight="1" x14ac:dyDescent="0.25">
      <c r="A1763" s="38" t="s">
        <v>17</v>
      </c>
      <c r="B1763" s="39"/>
      <c r="C1763" s="39"/>
      <c r="D1763" s="39"/>
      <c r="E1763" s="42"/>
    </row>
    <row r="1764" spans="1:5" ht="15" customHeight="1" x14ac:dyDescent="0.25">
      <c r="A1764" s="67" t="s">
        <v>141</v>
      </c>
      <c r="B1764" s="66"/>
      <c r="C1764" s="66"/>
      <c r="D1764" s="66"/>
      <c r="E1764" s="68" t="s">
        <v>142</v>
      </c>
    </row>
    <row r="1765" spans="1:5" ht="15" customHeight="1" x14ac:dyDescent="0.25">
      <c r="A1765" s="40"/>
      <c r="B1765" s="42"/>
      <c r="C1765" s="39"/>
      <c r="D1765" s="39"/>
      <c r="E1765" s="43"/>
    </row>
    <row r="1766" spans="1:5" ht="15" customHeight="1" x14ac:dyDescent="0.25">
      <c r="A1766" s="44"/>
      <c r="B1766" s="44"/>
      <c r="C1766" s="45" t="s">
        <v>36</v>
      </c>
      <c r="D1766" s="46" t="s">
        <v>37</v>
      </c>
      <c r="E1766" s="47" t="s">
        <v>38</v>
      </c>
    </row>
    <row r="1767" spans="1:5" ht="15" customHeight="1" x14ac:dyDescent="0.25">
      <c r="A1767" s="44"/>
      <c r="B1767" s="44"/>
      <c r="C1767" s="103">
        <v>2212</v>
      </c>
      <c r="D1767" s="51" t="s">
        <v>101</v>
      </c>
      <c r="E1767" s="123">
        <v>-20000</v>
      </c>
    </row>
    <row r="1768" spans="1:5" ht="15" customHeight="1" x14ac:dyDescent="0.25">
      <c r="A1768" s="60"/>
      <c r="B1768" s="60"/>
      <c r="C1768" s="55" t="s">
        <v>40</v>
      </c>
      <c r="D1768" s="56"/>
      <c r="E1768" s="57">
        <f>SUM(E1767)</f>
        <v>-20000</v>
      </c>
    </row>
    <row r="1769" spans="1:5" ht="15" customHeight="1" x14ac:dyDescent="0.25"/>
    <row r="1770" spans="1:5" ht="15" customHeight="1" x14ac:dyDescent="0.25">
      <c r="A1770" s="38" t="s">
        <v>17</v>
      </c>
      <c r="B1770" s="39"/>
      <c r="C1770" s="39"/>
      <c r="D1770" s="39"/>
      <c r="E1770" s="39"/>
    </row>
    <row r="1771" spans="1:5" ht="15" customHeight="1" x14ac:dyDescent="0.25">
      <c r="A1771" s="40" t="s">
        <v>34</v>
      </c>
      <c r="B1771" s="39"/>
      <c r="C1771" s="39"/>
      <c r="D1771" s="39"/>
      <c r="E1771" s="41" t="s">
        <v>35</v>
      </c>
    </row>
    <row r="1772" spans="1:5" ht="15" customHeight="1" x14ac:dyDescent="0.25">
      <c r="A1772" s="38"/>
      <c r="B1772" s="42"/>
      <c r="C1772" s="39"/>
      <c r="D1772" s="39"/>
      <c r="E1772" s="43"/>
    </row>
    <row r="1773" spans="1:5" ht="15" customHeight="1" x14ac:dyDescent="0.25">
      <c r="A1773" s="44"/>
      <c r="B1773" s="44"/>
      <c r="C1773" s="45" t="s">
        <v>36</v>
      </c>
      <c r="D1773" s="46" t="s">
        <v>37</v>
      </c>
      <c r="E1773" s="47" t="s">
        <v>38</v>
      </c>
    </row>
    <row r="1774" spans="1:5" ht="15" customHeight="1" x14ac:dyDescent="0.25">
      <c r="A1774" s="48"/>
      <c r="B1774" s="49"/>
      <c r="C1774" s="50">
        <v>6409</v>
      </c>
      <c r="D1774" s="51" t="s">
        <v>39</v>
      </c>
      <c r="E1774" s="52">
        <v>20000</v>
      </c>
    </row>
    <row r="1775" spans="1:5" ht="15" customHeight="1" x14ac:dyDescent="0.25">
      <c r="A1775" s="53"/>
      <c r="B1775" s="54"/>
      <c r="C1775" s="55" t="s">
        <v>40</v>
      </c>
      <c r="D1775" s="56"/>
      <c r="E1775" s="57">
        <f>E1774</f>
        <v>20000</v>
      </c>
    </row>
    <row r="1776" spans="1:5" ht="15" customHeight="1" x14ac:dyDescent="0.3">
      <c r="A1776" s="82"/>
    </row>
    <row r="1777" spans="1:5" ht="15" customHeight="1" x14ac:dyDescent="0.3">
      <c r="A1777" s="82"/>
    </row>
    <row r="1778" spans="1:5" ht="15" customHeight="1" x14ac:dyDescent="0.3">
      <c r="A1778" s="82" t="s">
        <v>258</v>
      </c>
    </row>
    <row r="1779" spans="1:5" ht="15" customHeight="1" x14ac:dyDescent="0.25">
      <c r="A1779" s="187" t="s">
        <v>259</v>
      </c>
      <c r="B1779" s="187"/>
      <c r="C1779" s="187"/>
      <c r="D1779" s="187"/>
      <c r="E1779" s="187"/>
    </row>
    <row r="1780" spans="1:5" ht="15" customHeight="1" x14ac:dyDescent="0.25">
      <c r="A1780" s="187"/>
      <c r="B1780" s="187"/>
      <c r="C1780" s="187"/>
      <c r="D1780" s="187"/>
      <c r="E1780" s="187"/>
    </row>
    <row r="1781" spans="1:5" ht="15" customHeight="1" x14ac:dyDescent="0.25">
      <c r="A1781" s="188" t="s">
        <v>260</v>
      </c>
      <c r="B1781" s="188"/>
      <c r="C1781" s="188"/>
      <c r="D1781" s="188"/>
      <c r="E1781" s="188"/>
    </row>
    <row r="1782" spans="1:5" ht="15" customHeight="1" x14ac:dyDescent="0.25">
      <c r="A1782" s="188"/>
      <c r="B1782" s="188"/>
      <c r="C1782" s="188"/>
      <c r="D1782" s="188"/>
      <c r="E1782" s="188"/>
    </row>
    <row r="1783" spans="1:5" ht="15" customHeight="1" x14ac:dyDescent="0.25">
      <c r="A1783" s="188"/>
      <c r="B1783" s="188"/>
      <c r="C1783" s="188"/>
      <c r="D1783" s="188"/>
      <c r="E1783" s="188"/>
    </row>
    <row r="1784" spans="1:5" ht="15" customHeight="1" x14ac:dyDescent="0.25">
      <c r="A1784" s="188"/>
      <c r="B1784" s="188"/>
      <c r="C1784" s="188"/>
      <c r="D1784" s="188"/>
      <c r="E1784" s="188"/>
    </row>
    <row r="1785" spans="1:5" ht="15" customHeight="1" x14ac:dyDescent="0.25">
      <c r="A1785" s="188"/>
      <c r="B1785" s="188"/>
      <c r="C1785" s="188"/>
      <c r="D1785" s="188"/>
      <c r="E1785" s="188"/>
    </row>
    <row r="1786" spans="1:5" ht="15" customHeight="1" x14ac:dyDescent="0.25">
      <c r="A1786" s="188"/>
      <c r="B1786" s="188"/>
      <c r="C1786" s="188"/>
      <c r="D1786" s="188"/>
      <c r="E1786" s="188"/>
    </row>
    <row r="1787" spans="1:5" ht="15" customHeight="1" x14ac:dyDescent="0.25">
      <c r="A1787" s="188"/>
      <c r="B1787" s="188"/>
      <c r="C1787" s="188"/>
      <c r="D1787" s="188"/>
      <c r="E1787" s="188"/>
    </row>
    <row r="1788" spans="1:5" ht="15" customHeight="1" x14ac:dyDescent="0.25">
      <c r="A1788" s="37"/>
      <c r="B1788" s="37"/>
      <c r="C1788" s="37"/>
      <c r="D1788" s="37"/>
      <c r="E1788" s="37"/>
    </row>
    <row r="1789" spans="1:5" ht="15" customHeight="1" x14ac:dyDescent="0.25">
      <c r="A1789" s="38" t="s">
        <v>17</v>
      </c>
      <c r="B1789" s="39"/>
      <c r="C1789" s="39"/>
      <c r="D1789" s="39"/>
      <c r="E1789" s="42"/>
    </row>
    <row r="1790" spans="1:5" ht="15" customHeight="1" x14ac:dyDescent="0.25">
      <c r="A1790" s="40" t="s">
        <v>68</v>
      </c>
      <c r="B1790" s="39"/>
      <c r="C1790" s="39"/>
      <c r="D1790" s="39"/>
      <c r="E1790" s="41" t="s">
        <v>69</v>
      </c>
    </row>
    <row r="1791" spans="1:5" ht="15" customHeight="1" x14ac:dyDescent="0.25">
      <c r="A1791" s="40"/>
      <c r="B1791" s="42"/>
      <c r="C1791" s="39"/>
      <c r="D1791" s="39"/>
      <c r="E1791" s="43"/>
    </row>
    <row r="1792" spans="1:5" ht="15" customHeight="1" x14ac:dyDescent="0.25">
      <c r="A1792" s="44"/>
      <c r="B1792" s="44"/>
      <c r="C1792" s="45" t="s">
        <v>36</v>
      </c>
      <c r="D1792" s="46" t="s">
        <v>37</v>
      </c>
      <c r="E1792" s="47" t="s">
        <v>38</v>
      </c>
    </row>
    <row r="1793" spans="1:5" ht="15" customHeight="1" x14ac:dyDescent="0.25">
      <c r="A1793" s="44"/>
      <c r="B1793" s="44"/>
      <c r="C1793" s="103">
        <v>1099</v>
      </c>
      <c r="D1793" s="51" t="s">
        <v>193</v>
      </c>
      <c r="E1793" s="123">
        <v>-350</v>
      </c>
    </row>
    <row r="1794" spans="1:5" ht="15" customHeight="1" x14ac:dyDescent="0.25">
      <c r="A1794" s="60"/>
      <c r="B1794" s="60"/>
      <c r="C1794" s="55" t="s">
        <v>40</v>
      </c>
      <c r="D1794" s="56"/>
      <c r="E1794" s="57">
        <f>SUM(E1793)</f>
        <v>-350</v>
      </c>
    </row>
    <row r="1795" spans="1:5" ht="15" customHeight="1" x14ac:dyDescent="0.25"/>
    <row r="1796" spans="1:5" ht="15" customHeight="1" x14ac:dyDescent="0.25">
      <c r="A1796" s="38" t="s">
        <v>17</v>
      </c>
      <c r="B1796" s="39"/>
      <c r="C1796" s="39"/>
      <c r="D1796" s="39"/>
      <c r="E1796" s="39"/>
    </row>
    <row r="1797" spans="1:5" ht="15" customHeight="1" x14ac:dyDescent="0.25">
      <c r="A1797" s="40" t="s">
        <v>34</v>
      </c>
      <c r="B1797" s="39"/>
      <c r="C1797" s="39"/>
      <c r="D1797" s="39"/>
      <c r="E1797" s="41" t="s">
        <v>35</v>
      </c>
    </row>
    <row r="1798" spans="1:5" ht="15" customHeight="1" x14ac:dyDescent="0.25">
      <c r="A1798" s="38"/>
      <c r="B1798" s="42"/>
      <c r="C1798" s="39"/>
      <c r="D1798" s="39"/>
      <c r="E1798" s="43"/>
    </row>
    <row r="1799" spans="1:5" ht="15" customHeight="1" x14ac:dyDescent="0.25">
      <c r="A1799" s="44"/>
      <c r="B1799" s="44"/>
      <c r="C1799" s="45" t="s">
        <v>36</v>
      </c>
      <c r="D1799" s="46" t="s">
        <v>37</v>
      </c>
      <c r="E1799" s="47" t="s">
        <v>38</v>
      </c>
    </row>
    <row r="1800" spans="1:5" ht="15" customHeight="1" x14ac:dyDescent="0.25">
      <c r="A1800" s="48"/>
      <c r="B1800" s="49"/>
      <c r="C1800" s="50">
        <v>6409</v>
      </c>
      <c r="D1800" s="51" t="s">
        <v>39</v>
      </c>
      <c r="E1800" s="52">
        <v>350</v>
      </c>
    </row>
    <row r="1801" spans="1:5" ht="15" customHeight="1" x14ac:dyDescent="0.25">
      <c r="A1801" s="53"/>
      <c r="B1801" s="54"/>
      <c r="C1801" s="55" t="s">
        <v>40</v>
      </c>
      <c r="D1801" s="56"/>
      <c r="E1801" s="57">
        <f>E1800</f>
        <v>350</v>
      </c>
    </row>
    <row r="1802" spans="1:5" ht="15" customHeight="1" x14ac:dyDescent="0.3">
      <c r="A1802" s="82"/>
    </row>
    <row r="1803" spans="1:5" ht="15" customHeight="1" x14ac:dyDescent="0.3">
      <c r="A1803" s="82"/>
    </row>
    <row r="1804" spans="1:5" ht="15" customHeight="1" x14ac:dyDescent="0.3">
      <c r="A1804" s="82"/>
    </row>
    <row r="1805" spans="1:5" ht="15" customHeight="1" x14ac:dyDescent="0.3">
      <c r="A1805" s="82" t="s">
        <v>261</v>
      </c>
    </row>
    <row r="1806" spans="1:5" ht="15" customHeight="1" x14ac:dyDescent="0.25">
      <c r="A1806" s="189" t="s">
        <v>262</v>
      </c>
      <c r="B1806" s="189"/>
      <c r="C1806" s="189"/>
      <c r="D1806" s="189"/>
      <c r="E1806" s="189"/>
    </row>
    <row r="1807" spans="1:5" ht="15" customHeight="1" x14ac:dyDescent="0.25">
      <c r="A1807" s="189"/>
      <c r="B1807" s="189"/>
      <c r="C1807" s="189"/>
      <c r="D1807" s="189"/>
      <c r="E1807" s="189"/>
    </row>
    <row r="1808" spans="1:5" ht="15" customHeight="1" x14ac:dyDescent="0.25">
      <c r="A1808" s="188" t="s">
        <v>263</v>
      </c>
      <c r="B1808" s="188"/>
      <c r="C1808" s="188"/>
      <c r="D1808" s="188"/>
      <c r="E1808" s="188"/>
    </row>
    <row r="1809" spans="1:5" ht="15" customHeight="1" x14ac:dyDescent="0.25">
      <c r="A1809" s="188"/>
      <c r="B1809" s="188"/>
      <c r="C1809" s="188"/>
      <c r="D1809" s="188"/>
      <c r="E1809" s="188"/>
    </row>
    <row r="1810" spans="1:5" ht="15" customHeight="1" x14ac:dyDescent="0.25">
      <c r="A1810" s="188"/>
      <c r="B1810" s="188"/>
      <c r="C1810" s="188"/>
      <c r="D1810" s="188"/>
      <c r="E1810" s="188"/>
    </row>
    <row r="1811" spans="1:5" ht="15" customHeight="1" x14ac:dyDescent="0.25">
      <c r="A1811" s="188"/>
      <c r="B1811" s="188"/>
      <c r="C1811" s="188"/>
      <c r="D1811" s="188"/>
      <c r="E1811" s="188"/>
    </row>
    <row r="1812" spans="1:5" ht="15" customHeight="1" x14ac:dyDescent="0.25">
      <c r="A1812" s="188"/>
      <c r="B1812" s="188"/>
      <c r="C1812" s="188"/>
      <c r="D1812" s="188"/>
      <c r="E1812" s="188"/>
    </row>
    <row r="1813" spans="1:5" ht="15" customHeight="1" x14ac:dyDescent="0.25">
      <c r="A1813" s="188"/>
      <c r="B1813" s="188"/>
      <c r="C1813" s="188"/>
      <c r="D1813" s="188"/>
      <c r="E1813" s="188"/>
    </row>
    <row r="1814" spans="1:5" ht="15" customHeight="1" x14ac:dyDescent="0.25"/>
    <row r="1815" spans="1:5" ht="15" customHeight="1" x14ac:dyDescent="0.25">
      <c r="A1815" s="38" t="s">
        <v>17</v>
      </c>
      <c r="B1815" s="39"/>
      <c r="C1815" s="39"/>
      <c r="D1815" s="39"/>
      <c r="E1815" s="39"/>
    </row>
    <row r="1816" spans="1:5" ht="15" customHeight="1" x14ac:dyDescent="0.25">
      <c r="A1816" s="67" t="s">
        <v>49</v>
      </c>
      <c r="B1816" s="39"/>
      <c r="C1816" s="39"/>
      <c r="D1816" s="39"/>
      <c r="E1816" s="41" t="s">
        <v>50</v>
      </c>
    </row>
    <row r="1817" spans="1:5" ht="15" customHeight="1" x14ac:dyDescent="0.25">
      <c r="A1817" s="154"/>
      <c r="B1817" s="157"/>
      <c r="C1817" s="39"/>
      <c r="D1817" s="39"/>
      <c r="E1817" s="43"/>
    </row>
    <row r="1818" spans="1:5" ht="15" customHeight="1" x14ac:dyDescent="0.25">
      <c r="A1818" s="44"/>
      <c r="C1818" s="45" t="s">
        <v>36</v>
      </c>
      <c r="D1818" s="100" t="s">
        <v>37</v>
      </c>
      <c r="E1818" s="72" t="s">
        <v>38</v>
      </c>
    </row>
    <row r="1819" spans="1:5" ht="15" customHeight="1" x14ac:dyDescent="0.25">
      <c r="A1819" s="127"/>
      <c r="B1819" s="44"/>
      <c r="C1819" s="103">
        <v>3319</v>
      </c>
      <c r="D1819" s="51" t="s">
        <v>43</v>
      </c>
      <c r="E1819" s="77">
        <v>-100000</v>
      </c>
    </row>
    <row r="1820" spans="1:5" ht="15" customHeight="1" x14ac:dyDescent="0.25">
      <c r="A1820" s="48"/>
      <c r="B1820" s="165"/>
      <c r="C1820" s="55" t="s">
        <v>40</v>
      </c>
      <c r="D1820" s="56"/>
      <c r="E1820" s="57">
        <f>SUM(E1819:E1819)</f>
        <v>-100000</v>
      </c>
    </row>
    <row r="1821" spans="1:5" ht="15" customHeight="1" x14ac:dyDescent="0.25"/>
    <row r="1822" spans="1:5" ht="15" customHeight="1" x14ac:dyDescent="0.25">
      <c r="A1822" s="64" t="s">
        <v>17</v>
      </c>
      <c r="B1822" s="69"/>
      <c r="C1822" s="69"/>
      <c r="D1822" s="69"/>
      <c r="E1822" s="69"/>
    </row>
    <row r="1823" spans="1:5" ht="15" customHeight="1" x14ac:dyDescent="0.25">
      <c r="A1823" s="166" t="s">
        <v>108</v>
      </c>
      <c r="B1823" s="84"/>
      <c r="C1823" s="84"/>
      <c r="D1823" s="84"/>
      <c r="E1823" s="69" t="s">
        <v>109</v>
      </c>
    </row>
    <row r="1824" spans="1:5" ht="15" customHeight="1" x14ac:dyDescent="0.25">
      <c r="A1824" s="69"/>
      <c r="B1824" s="69"/>
      <c r="C1824" s="69"/>
      <c r="D1824" s="69"/>
      <c r="E1824" s="69"/>
    </row>
    <row r="1825" spans="1:5" ht="15" customHeight="1" x14ac:dyDescent="0.25">
      <c r="A1825" s="69"/>
      <c r="B1825" s="72" t="s">
        <v>51</v>
      </c>
      <c r="C1825" s="72" t="s">
        <v>36</v>
      </c>
      <c r="D1825" s="73" t="s">
        <v>52</v>
      </c>
      <c r="E1825" s="167" t="s">
        <v>38</v>
      </c>
    </row>
    <row r="1826" spans="1:5" ht="15" customHeight="1" x14ac:dyDescent="0.25">
      <c r="A1826" s="69"/>
      <c r="B1826" s="74">
        <v>300</v>
      </c>
      <c r="C1826" s="103"/>
      <c r="D1826" s="86" t="s">
        <v>114</v>
      </c>
      <c r="E1826" s="91">
        <f>4527+2359+6843+1905+6798+2662+2208+5719</f>
        <v>33021</v>
      </c>
    </row>
    <row r="1827" spans="1:5" ht="15" customHeight="1" x14ac:dyDescent="0.25">
      <c r="A1827" s="69"/>
      <c r="B1827" s="74">
        <v>301</v>
      </c>
      <c r="C1827" s="103"/>
      <c r="D1827" s="86" t="s">
        <v>114</v>
      </c>
      <c r="E1827" s="91">
        <f>6493+7828+19992+5603+20125+6938</f>
        <v>66979</v>
      </c>
    </row>
    <row r="1828" spans="1:5" ht="15" customHeight="1" x14ac:dyDescent="0.25">
      <c r="A1828" s="69"/>
      <c r="B1828" s="74"/>
      <c r="C1828" s="79" t="s">
        <v>40</v>
      </c>
      <c r="D1828" s="89"/>
      <c r="E1828" s="90">
        <f>SUM(E1826:E1827)</f>
        <v>100000</v>
      </c>
    </row>
    <row r="1829" spans="1:5" ht="15" customHeight="1" x14ac:dyDescent="0.25"/>
    <row r="1830" spans="1:5" ht="15" customHeight="1" x14ac:dyDescent="0.25"/>
    <row r="1831" spans="1:5" ht="15" customHeight="1" x14ac:dyDescent="0.3">
      <c r="A1831" s="82" t="s">
        <v>264</v>
      </c>
    </row>
    <row r="1832" spans="1:5" ht="15" customHeight="1" x14ac:dyDescent="0.25">
      <c r="A1832" s="189" t="s">
        <v>46</v>
      </c>
      <c r="B1832" s="189"/>
      <c r="C1832" s="189"/>
      <c r="D1832" s="189"/>
      <c r="E1832" s="189"/>
    </row>
    <row r="1833" spans="1:5" ht="15" customHeight="1" x14ac:dyDescent="0.25">
      <c r="A1833" s="188" t="s">
        <v>338</v>
      </c>
      <c r="B1833" s="188"/>
      <c r="C1833" s="188"/>
      <c r="D1833" s="188"/>
      <c r="E1833" s="188"/>
    </row>
    <row r="1834" spans="1:5" ht="15" customHeight="1" x14ac:dyDescent="0.25">
      <c r="A1834" s="188"/>
      <c r="B1834" s="188"/>
      <c r="C1834" s="188"/>
      <c r="D1834" s="188"/>
      <c r="E1834" s="188"/>
    </row>
    <row r="1835" spans="1:5" ht="15" customHeight="1" x14ac:dyDescent="0.25">
      <c r="A1835" s="188"/>
      <c r="B1835" s="188"/>
      <c r="C1835" s="188"/>
      <c r="D1835" s="188"/>
      <c r="E1835" s="188"/>
    </row>
    <row r="1836" spans="1:5" ht="15" customHeight="1" x14ac:dyDescent="0.25">
      <c r="A1836" s="188"/>
      <c r="B1836" s="188"/>
      <c r="C1836" s="188"/>
      <c r="D1836" s="188"/>
      <c r="E1836" s="188"/>
    </row>
    <row r="1837" spans="1:5" ht="15" customHeight="1" x14ac:dyDescent="0.25">
      <c r="A1837" s="188"/>
      <c r="B1837" s="188"/>
      <c r="C1837" s="188"/>
      <c r="D1837" s="188"/>
      <c r="E1837" s="188"/>
    </row>
    <row r="1838" spans="1:5" ht="15" customHeight="1" x14ac:dyDescent="0.25">
      <c r="A1838" s="188"/>
      <c r="B1838" s="188"/>
      <c r="C1838" s="188"/>
      <c r="D1838" s="188"/>
      <c r="E1838" s="188"/>
    </row>
    <row r="1839" spans="1:5" ht="15" customHeight="1" x14ac:dyDescent="0.25">
      <c r="A1839" s="188"/>
      <c r="B1839" s="188"/>
      <c r="C1839" s="188"/>
      <c r="D1839" s="188"/>
      <c r="E1839" s="188"/>
    </row>
    <row r="1840" spans="1:5" ht="15" customHeight="1" x14ac:dyDescent="0.25">
      <c r="A1840" s="188"/>
      <c r="B1840" s="188"/>
      <c r="C1840" s="188"/>
      <c r="D1840" s="188"/>
      <c r="E1840" s="188"/>
    </row>
    <row r="1841" spans="1:5" ht="15" customHeight="1" x14ac:dyDescent="0.25">
      <c r="A1841" s="188"/>
      <c r="B1841" s="188"/>
      <c r="C1841" s="188"/>
      <c r="D1841" s="188"/>
      <c r="E1841" s="188"/>
    </row>
    <row r="1842" spans="1:5" ht="15" customHeight="1" x14ac:dyDescent="0.25"/>
    <row r="1843" spans="1:5" ht="15" customHeight="1" x14ac:dyDescent="0.25">
      <c r="A1843" s="38" t="s">
        <v>1</v>
      </c>
      <c r="B1843" s="39"/>
      <c r="C1843" s="39"/>
      <c r="D1843" s="39"/>
      <c r="E1843" s="39"/>
    </row>
    <row r="1844" spans="1:5" ht="15" customHeight="1" x14ac:dyDescent="0.25">
      <c r="A1844" s="166" t="s">
        <v>108</v>
      </c>
      <c r="B1844" s="84"/>
      <c r="C1844" s="84"/>
      <c r="D1844" s="84"/>
      <c r="E1844" s="69" t="s">
        <v>109</v>
      </c>
    </row>
    <row r="1845" spans="1:5" ht="15" customHeight="1" x14ac:dyDescent="0.25">
      <c r="A1845" s="42"/>
      <c r="B1845" s="38"/>
      <c r="C1845" s="39"/>
      <c r="D1845" s="39"/>
      <c r="E1845" s="43"/>
    </row>
    <row r="1846" spans="1:5" ht="15" customHeight="1" x14ac:dyDescent="0.25">
      <c r="B1846" s="72" t="s">
        <v>51</v>
      </c>
      <c r="C1846" s="45" t="s">
        <v>36</v>
      </c>
      <c r="D1846" s="100" t="s">
        <v>52</v>
      </c>
      <c r="E1846" s="47" t="s">
        <v>38</v>
      </c>
    </row>
    <row r="1847" spans="1:5" ht="15" customHeight="1" x14ac:dyDescent="0.25">
      <c r="B1847" s="101">
        <v>306</v>
      </c>
      <c r="C1847" s="141">
        <v>6172</v>
      </c>
      <c r="D1847" s="168" t="s">
        <v>110</v>
      </c>
      <c r="E1847" s="59">
        <v>254500</v>
      </c>
    </row>
    <row r="1848" spans="1:5" ht="15" customHeight="1" x14ac:dyDescent="0.25">
      <c r="B1848" s="101"/>
      <c r="C1848" s="55" t="s">
        <v>40</v>
      </c>
      <c r="D1848" s="56"/>
      <c r="E1848" s="57">
        <f>SUM(E1847:E1847)</f>
        <v>254500</v>
      </c>
    </row>
    <row r="1849" spans="1:5" ht="15" customHeight="1" x14ac:dyDescent="0.25"/>
    <row r="1850" spans="1:5" ht="15" customHeight="1" x14ac:dyDescent="0.25">
      <c r="A1850" s="64" t="s">
        <v>17</v>
      </c>
      <c r="B1850" s="66"/>
      <c r="C1850" s="66"/>
      <c r="D1850" s="66"/>
      <c r="E1850" s="66"/>
    </row>
    <row r="1851" spans="1:5" ht="15" customHeight="1" x14ac:dyDescent="0.25">
      <c r="A1851" s="40" t="s">
        <v>265</v>
      </c>
      <c r="B1851" s="39"/>
      <c r="C1851" s="39"/>
      <c r="D1851" s="39"/>
      <c r="E1851" s="41" t="s">
        <v>251</v>
      </c>
    </row>
    <row r="1852" spans="1:5" ht="15" customHeight="1" x14ac:dyDescent="0.25">
      <c r="A1852" s="154"/>
      <c r="B1852" s="157"/>
      <c r="C1852" s="39"/>
      <c r="D1852" s="39"/>
      <c r="E1852" s="43"/>
    </row>
    <row r="1853" spans="1:5" ht="15" customHeight="1" x14ac:dyDescent="0.25">
      <c r="A1853" s="94"/>
      <c r="B1853" s="45" t="s">
        <v>51</v>
      </c>
      <c r="C1853" s="45" t="s">
        <v>36</v>
      </c>
      <c r="D1853" s="46" t="s">
        <v>37</v>
      </c>
      <c r="E1853" s="47" t="s">
        <v>38</v>
      </c>
    </row>
    <row r="1854" spans="1:5" ht="15" customHeight="1" x14ac:dyDescent="0.25">
      <c r="A1854" s="48"/>
      <c r="B1854" s="74">
        <v>10</v>
      </c>
      <c r="C1854" s="103"/>
      <c r="D1854" s="51" t="s">
        <v>44</v>
      </c>
      <c r="E1854" s="59">
        <f>87052+167448</f>
        <v>254500</v>
      </c>
    </row>
    <row r="1855" spans="1:5" ht="15" customHeight="1" x14ac:dyDescent="0.25">
      <c r="A1855" s="131"/>
      <c r="B1855" s="102"/>
      <c r="C1855" s="55" t="s">
        <v>40</v>
      </c>
      <c r="D1855" s="56"/>
      <c r="E1855" s="57">
        <f>SUM(E1854:E1854)</f>
        <v>254500</v>
      </c>
    </row>
    <row r="1856" spans="1:5" ht="15" customHeight="1" x14ac:dyDescent="0.25"/>
    <row r="1857" spans="1:5" ht="15" customHeight="1" x14ac:dyDescent="0.25"/>
    <row r="1858" spans="1:5" ht="15" customHeight="1" x14ac:dyDescent="0.3">
      <c r="A1858" s="82" t="s">
        <v>266</v>
      </c>
    </row>
    <row r="1859" spans="1:5" ht="15" customHeight="1" x14ac:dyDescent="0.25">
      <c r="A1859" s="189" t="s">
        <v>158</v>
      </c>
      <c r="B1859" s="189"/>
      <c r="C1859" s="189"/>
      <c r="D1859" s="189"/>
      <c r="E1859" s="189"/>
    </row>
    <row r="1860" spans="1:5" ht="15" customHeight="1" x14ac:dyDescent="0.25">
      <c r="A1860" s="189"/>
      <c r="B1860" s="189"/>
      <c r="C1860" s="189"/>
      <c r="D1860" s="189"/>
      <c r="E1860" s="189"/>
    </row>
    <row r="1861" spans="1:5" ht="15" customHeight="1" x14ac:dyDescent="0.25">
      <c r="A1861" s="188" t="s">
        <v>267</v>
      </c>
      <c r="B1861" s="188"/>
      <c r="C1861" s="188"/>
      <c r="D1861" s="188"/>
      <c r="E1861" s="188"/>
    </row>
    <row r="1862" spans="1:5" ht="15" customHeight="1" x14ac:dyDescent="0.25">
      <c r="A1862" s="188"/>
      <c r="B1862" s="188"/>
      <c r="C1862" s="188"/>
      <c r="D1862" s="188"/>
      <c r="E1862" s="188"/>
    </row>
    <row r="1863" spans="1:5" ht="15" customHeight="1" x14ac:dyDescent="0.25">
      <c r="A1863" s="188"/>
      <c r="B1863" s="188"/>
      <c r="C1863" s="188"/>
      <c r="D1863" s="188"/>
      <c r="E1863" s="188"/>
    </row>
    <row r="1864" spans="1:5" ht="15" customHeight="1" x14ac:dyDescent="0.25">
      <c r="A1864" s="188"/>
      <c r="B1864" s="188"/>
      <c r="C1864" s="188"/>
      <c r="D1864" s="188"/>
      <c r="E1864" s="188"/>
    </row>
    <row r="1865" spans="1:5" ht="15" customHeight="1" x14ac:dyDescent="0.25">
      <c r="A1865" s="188"/>
      <c r="B1865" s="188"/>
      <c r="C1865" s="188"/>
      <c r="D1865" s="188"/>
      <c r="E1865" s="188"/>
    </row>
    <row r="1866" spans="1:5" ht="15" customHeight="1" x14ac:dyDescent="0.25">
      <c r="A1866" s="188"/>
      <c r="B1866" s="188"/>
      <c r="C1866" s="188"/>
      <c r="D1866" s="188"/>
      <c r="E1866" s="188"/>
    </row>
    <row r="1867" spans="1:5" ht="15" customHeight="1" x14ac:dyDescent="0.25">
      <c r="A1867" s="188"/>
      <c r="B1867" s="188"/>
      <c r="C1867" s="188"/>
      <c r="D1867" s="188"/>
      <c r="E1867" s="188"/>
    </row>
    <row r="1868" spans="1:5" ht="15" customHeight="1" x14ac:dyDescent="0.25">
      <c r="A1868" s="62"/>
      <c r="B1868" s="62"/>
      <c r="C1868" s="62"/>
      <c r="D1868" s="62"/>
      <c r="E1868" s="62"/>
    </row>
    <row r="1869" spans="1:5" ht="15" customHeight="1" x14ac:dyDescent="0.25">
      <c r="A1869" s="64" t="s">
        <v>17</v>
      </c>
      <c r="B1869" s="66"/>
      <c r="C1869" s="66"/>
      <c r="D1869" s="66"/>
      <c r="E1869" s="66"/>
    </row>
    <row r="1870" spans="1:5" ht="15" customHeight="1" x14ac:dyDescent="0.25">
      <c r="A1870" s="67" t="s">
        <v>34</v>
      </c>
      <c r="B1870" s="66"/>
      <c r="C1870" s="66"/>
      <c r="D1870" s="66"/>
      <c r="E1870" s="68" t="s">
        <v>35</v>
      </c>
    </row>
    <row r="1871" spans="1:5" ht="15" customHeight="1" x14ac:dyDescent="0.25">
      <c r="A1871" s="69"/>
      <c r="B1871" s="64"/>
      <c r="C1871" s="66"/>
      <c r="D1871" s="66"/>
      <c r="E1871" s="71"/>
    </row>
    <row r="1872" spans="1:5" ht="15" customHeight="1" x14ac:dyDescent="0.25">
      <c r="A1872" s="94"/>
      <c r="B1872" s="44"/>
      <c r="C1872" s="72" t="s">
        <v>36</v>
      </c>
      <c r="D1872" s="46" t="s">
        <v>37</v>
      </c>
      <c r="E1872" s="72" t="s">
        <v>38</v>
      </c>
    </row>
    <row r="1873" spans="1:5" ht="15" customHeight="1" x14ac:dyDescent="0.25">
      <c r="A1873" s="96"/>
      <c r="B1873" s="132"/>
      <c r="C1873" s="103">
        <v>6409</v>
      </c>
      <c r="D1873" s="51" t="s">
        <v>39</v>
      </c>
      <c r="E1873" s="77">
        <v>-59290</v>
      </c>
    </row>
    <row r="1874" spans="1:5" ht="15" customHeight="1" x14ac:dyDescent="0.25">
      <c r="A1874" s="87"/>
      <c r="B1874" s="131"/>
      <c r="C1874" s="79" t="s">
        <v>40</v>
      </c>
      <c r="D1874" s="89"/>
      <c r="E1874" s="90">
        <f>SUM(E1873:E1873)</f>
        <v>-59290</v>
      </c>
    </row>
    <row r="1875" spans="1:5" ht="15" customHeight="1" x14ac:dyDescent="0.25">
      <c r="A1875" s="62"/>
      <c r="B1875" s="62"/>
      <c r="C1875" s="62"/>
      <c r="D1875" s="62"/>
      <c r="E1875" s="62"/>
    </row>
    <row r="1876" spans="1:5" ht="15" customHeight="1" x14ac:dyDescent="0.25">
      <c r="A1876" s="64" t="s">
        <v>17</v>
      </c>
      <c r="B1876" s="66"/>
      <c r="C1876" s="66"/>
      <c r="D1876" s="42"/>
      <c r="E1876" s="42"/>
    </row>
    <row r="1877" spans="1:5" ht="15" customHeight="1" x14ac:dyDescent="0.25">
      <c r="A1877" s="67" t="s">
        <v>80</v>
      </c>
      <c r="B1877" s="66"/>
      <c r="C1877" s="66"/>
      <c r="D1877" s="66"/>
      <c r="E1877" s="68" t="s">
        <v>160</v>
      </c>
    </row>
    <row r="1878" spans="1:5" ht="15" customHeight="1" x14ac:dyDescent="0.25">
      <c r="A1878" s="69"/>
      <c r="B1878" s="92"/>
      <c r="C1878" s="66"/>
      <c r="D1878" s="69"/>
      <c r="E1878" s="93"/>
    </row>
    <row r="1879" spans="1:5" ht="15" customHeight="1" x14ac:dyDescent="0.25">
      <c r="A1879" s="94"/>
      <c r="B1879" s="45" t="s">
        <v>51</v>
      </c>
      <c r="C1879" s="72" t="s">
        <v>36</v>
      </c>
      <c r="D1879" s="46" t="s">
        <v>37</v>
      </c>
      <c r="E1879" s="72" t="s">
        <v>38</v>
      </c>
    </row>
    <row r="1880" spans="1:5" ht="15" customHeight="1" x14ac:dyDescent="0.25">
      <c r="A1880" s="127"/>
      <c r="B1880" s="74">
        <v>12</v>
      </c>
      <c r="C1880" s="103"/>
      <c r="D1880" s="125" t="s">
        <v>44</v>
      </c>
      <c r="E1880" s="77">
        <v>59290</v>
      </c>
    </row>
    <row r="1881" spans="1:5" ht="15" customHeight="1" x14ac:dyDescent="0.25">
      <c r="A1881" s="87"/>
      <c r="B1881" s="102"/>
      <c r="C1881" s="79" t="s">
        <v>40</v>
      </c>
      <c r="D1881" s="89"/>
      <c r="E1881" s="90">
        <f>SUM(E1880:E1880)</f>
        <v>59290</v>
      </c>
    </row>
    <row r="1882" spans="1:5" ht="15" customHeight="1" x14ac:dyDescent="0.3">
      <c r="A1882" s="82"/>
    </row>
    <row r="1883" spans="1:5" ht="15" customHeight="1" x14ac:dyDescent="0.3">
      <c r="A1883" s="82"/>
    </row>
    <row r="1884" spans="1:5" ht="15" customHeight="1" x14ac:dyDescent="0.3">
      <c r="A1884" s="82"/>
    </row>
    <row r="1885" spans="1:5" ht="15" customHeight="1" x14ac:dyDescent="0.25"/>
    <row r="1886" spans="1:5" ht="15" customHeight="1" x14ac:dyDescent="0.25"/>
    <row r="1887" spans="1:5" ht="15" customHeight="1" x14ac:dyDescent="0.25"/>
    <row r="1888" spans="1:5"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15" customHeight="1" x14ac:dyDescent="0.25"/>
    <row r="2184" ht="15" customHeight="1" x14ac:dyDescent="0.25"/>
    <row r="2185" ht="15" customHeight="1" x14ac:dyDescent="0.25"/>
    <row r="2186" ht="15" customHeight="1" x14ac:dyDescent="0.25"/>
    <row r="2187" ht="15" customHeight="1" x14ac:dyDescent="0.25"/>
    <row r="2188" ht="15" customHeight="1" x14ac:dyDescent="0.25"/>
    <row r="2189" ht="15" customHeight="1" x14ac:dyDescent="0.25"/>
    <row r="2190" ht="15" customHeight="1" x14ac:dyDescent="0.25"/>
    <row r="2191" ht="15" customHeight="1" x14ac:dyDescent="0.25"/>
    <row r="2192" ht="15" customHeight="1" x14ac:dyDescent="0.25"/>
    <row r="2193" ht="15" customHeight="1" x14ac:dyDescent="0.25"/>
    <row r="2194" ht="15" customHeight="1" x14ac:dyDescent="0.25"/>
    <row r="2195" ht="15" customHeight="1" x14ac:dyDescent="0.25"/>
    <row r="2196" ht="15" customHeight="1" x14ac:dyDescent="0.25"/>
    <row r="2197" ht="15" customHeight="1" x14ac:dyDescent="0.25"/>
    <row r="2198" ht="15" customHeight="1" x14ac:dyDescent="0.25"/>
    <row r="2199" ht="15" customHeight="1" x14ac:dyDescent="0.25"/>
    <row r="2200" ht="15" customHeight="1" x14ac:dyDescent="0.25"/>
    <row r="2201" ht="15" customHeight="1" x14ac:dyDescent="0.25"/>
    <row r="2202" ht="15" customHeight="1" x14ac:dyDescent="0.25"/>
    <row r="2203" ht="15" customHeight="1" x14ac:dyDescent="0.25"/>
    <row r="2204" ht="15" customHeight="1" x14ac:dyDescent="0.25"/>
    <row r="2205" ht="1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row r="2228" ht="15" customHeight="1" x14ac:dyDescent="0.25"/>
    <row r="2229" ht="15" customHeight="1" x14ac:dyDescent="0.25"/>
    <row r="2230" ht="15" customHeight="1" x14ac:dyDescent="0.25"/>
    <row r="2231" ht="15" customHeight="1" x14ac:dyDescent="0.25"/>
    <row r="2232" ht="15" customHeight="1" x14ac:dyDescent="0.25"/>
    <row r="2233" ht="15" customHeight="1" x14ac:dyDescent="0.25"/>
    <row r="2234" ht="15" customHeight="1" x14ac:dyDescent="0.25"/>
    <row r="2235" ht="15" customHeight="1" x14ac:dyDescent="0.25"/>
    <row r="2236" ht="15" customHeight="1" x14ac:dyDescent="0.25"/>
    <row r="2237" ht="15" customHeight="1" x14ac:dyDescent="0.25"/>
    <row r="2238" ht="15" customHeight="1" x14ac:dyDescent="0.25"/>
    <row r="2239" ht="15" customHeight="1" x14ac:dyDescent="0.25"/>
    <row r="2240" ht="15" customHeight="1" x14ac:dyDescent="0.25"/>
    <row r="2241" ht="15" customHeight="1" x14ac:dyDescent="0.25"/>
    <row r="2242" ht="15" customHeight="1" x14ac:dyDescent="0.25"/>
    <row r="2243" ht="15" customHeight="1" x14ac:dyDescent="0.25"/>
    <row r="2244" ht="15" customHeight="1" x14ac:dyDescent="0.25"/>
    <row r="2245" ht="15" customHeight="1" x14ac:dyDescent="0.25"/>
    <row r="2246" ht="15" customHeight="1" x14ac:dyDescent="0.25"/>
    <row r="2247" ht="15" customHeight="1" x14ac:dyDescent="0.25"/>
    <row r="2248" ht="15" customHeight="1" x14ac:dyDescent="0.25"/>
    <row r="2249" ht="15" customHeight="1" x14ac:dyDescent="0.25"/>
    <row r="2250" ht="15" customHeight="1" x14ac:dyDescent="0.25"/>
    <row r="2251" ht="15" customHeight="1" x14ac:dyDescent="0.25"/>
    <row r="2252" ht="15" customHeight="1" x14ac:dyDescent="0.25"/>
    <row r="2253" ht="15" customHeight="1" x14ac:dyDescent="0.25"/>
    <row r="2254" ht="15" customHeight="1" x14ac:dyDescent="0.25"/>
    <row r="2255" ht="15" customHeight="1" x14ac:dyDescent="0.25"/>
    <row r="2256" ht="15" customHeight="1" x14ac:dyDescent="0.25"/>
    <row r="2257" ht="15" customHeight="1" x14ac:dyDescent="0.25"/>
    <row r="2258" ht="15" customHeight="1" x14ac:dyDescent="0.25"/>
    <row r="2259" ht="15" customHeight="1" x14ac:dyDescent="0.25"/>
    <row r="2260" ht="15" customHeight="1" x14ac:dyDescent="0.25"/>
    <row r="2261" ht="15" customHeight="1" x14ac:dyDescent="0.25"/>
    <row r="2262" ht="15" customHeight="1" x14ac:dyDescent="0.25"/>
    <row r="2263" ht="15" customHeight="1" x14ac:dyDescent="0.25"/>
    <row r="2264" ht="15" customHeight="1" x14ac:dyDescent="0.25"/>
    <row r="2265" ht="15" customHeight="1" x14ac:dyDescent="0.25"/>
    <row r="2266" ht="15" customHeight="1" x14ac:dyDescent="0.25"/>
    <row r="2267" ht="15" customHeight="1" x14ac:dyDescent="0.25"/>
    <row r="2268" ht="15" customHeight="1" x14ac:dyDescent="0.25"/>
    <row r="2269" ht="15" customHeight="1" x14ac:dyDescent="0.25"/>
    <row r="2270" ht="15" customHeight="1" x14ac:dyDescent="0.25"/>
    <row r="2271" ht="15" customHeight="1" x14ac:dyDescent="0.25"/>
    <row r="2272" ht="15" customHeight="1" x14ac:dyDescent="0.25"/>
    <row r="2273" ht="15" customHeight="1" x14ac:dyDescent="0.25"/>
    <row r="2274" ht="15" customHeight="1" x14ac:dyDescent="0.25"/>
    <row r="2275" ht="15" customHeight="1" x14ac:dyDescent="0.25"/>
    <row r="2276" ht="15" customHeight="1" x14ac:dyDescent="0.25"/>
    <row r="2277" ht="15" customHeight="1" x14ac:dyDescent="0.25"/>
    <row r="2278" ht="15" customHeight="1" x14ac:dyDescent="0.25"/>
    <row r="2279" ht="15" customHeight="1" x14ac:dyDescent="0.25"/>
    <row r="2280" ht="15" customHeight="1" x14ac:dyDescent="0.25"/>
    <row r="2281" ht="15" customHeight="1" x14ac:dyDescent="0.25"/>
    <row r="2282" ht="15" customHeight="1" x14ac:dyDescent="0.25"/>
    <row r="2283" ht="15" customHeight="1" x14ac:dyDescent="0.25"/>
    <row r="2284" ht="15" customHeight="1" x14ac:dyDescent="0.25"/>
    <row r="2285" ht="15" customHeight="1" x14ac:dyDescent="0.25"/>
    <row r="2286" ht="15" customHeight="1" x14ac:dyDescent="0.25"/>
    <row r="2287" ht="15" customHeight="1" x14ac:dyDescent="0.25"/>
    <row r="2288" ht="15" customHeight="1" x14ac:dyDescent="0.25"/>
    <row r="2289" ht="15" customHeight="1" x14ac:dyDescent="0.25"/>
    <row r="2290" ht="15" customHeight="1" x14ac:dyDescent="0.25"/>
    <row r="2291" ht="15" customHeight="1" x14ac:dyDescent="0.25"/>
    <row r="2292" ht="15" customHeight="1" x14ac:dyDescent="0.25"/>
    <row r="2293" ht="15" customHeight="1" x14ac:dyDescent="0.25"/>
    <row r="2294" ht="15" customHeight="1" x14ac:dyDescent="0.25"/>
    <row r="2295" ht="15" customHeight="1" x14ac:dyDescent="0.25"/>
    <row r="2296" ht="15" customHeight="1" x14ac:dyDescent="0.25"/>
    <row r="2297" ht="15" customHeight="1" x14ac:dyDescent="0.25"/>
    <row r="2298" ht="15" customHeight="1" x14ac:dyDescent="0.25"/>
    <row r="2299" ht="15" customHeight="1" x14ac:dyDescent="0.25"/>
    <row r="2300" ht="15" customHeight="1" x14ac:dyDescent="0.25"/>
    <row r="2301" ht="15" customHeight="1" x14ac:dyDescent="0.25"/>
    <row r="2302" ht="15" customHeight="1" x14ac:dyDescent="0.25"/>
    <row r="2303" ht="15" customHeight="1" x14ac:dyDescent="0.25"/>
    <row r="2304" ht="15" customHeight="1" x14ac:dyDescent="0.25"/>
    <row r="2305" ht="15" customHeight="1" x14ac:dyDescent="0.25"/>
    <row r="2306" ht="15" customHeight="1" x14ac:dyDescent="0.25"/>
    <row r="2307" ht="15" customHeight="1" x14ac:dyDescent="0.25"/>
    <row r="2308" ht="15" customHeight="1" x14ac:dyDescent="0.25"/>
    <row r="2309" ht="15" customHeight="1" x14ac:dyDescent="0.25"/>
    <row r="2310" ht="15" customHeight="1" x14ac:dyDescent="0.25"/>
    <row r="2311" ht="15" customHeight="1" x14ac:dyDescent="0.25"/>
    <row r="2312" ht="15" customHeight="1" x14ac:dyDescent="0.25"/>
    <row r="2313" ht="15" customHeight="1" x14ac:dyDescent="0.25"/>
    <row r="2314" ht="15" customHeight="1" x14ac:dyDescent="0.25"/>
    <row r="2315" ht="15" customHeight="1" x14ac:dyDescent="0.25"/>
    <row r="2316" ht="15" customHeight="1" x14ac:dyDescent="0.25"/>
    <row r="2317" ht="15" customHeight="1" x14ac:dyDescent="0.25"/>
    <row r="2318" ht="15" customHeight="1" x14ac:dyDescent="0.25"/>
    <row r="2319" ht="15" customHeight="1" x14ac:dyDescent="0.25"/>
    <row r="2320" ht="15" customHeight="1" x14ac:dyDescent="0.25"/>
    <row r="2321" ht="15" customHeight="1" x14ac:dyDescent="0.25"/>
    <row r="2322" ht="15" customHeight="1" x14ac:dyDescent="0.25"/>
    <row r="2323" ht="15" customHeight="1" x14ac:dyDescent="0.25"/>
    <row r="2324" ht="15" customHeight="1" x14ac:dyDescent="0.25"/>
    <row r="2325" ht="15" customHeight="1" x14ac:dyDescent="0.25"/>
    <row r="2326" ht="15" customHeight="1" x14ac:dyDescent="0.25"/>
    <row r="2327" ht="15" customHeight="1" x14ac:dyDescent="0.25"/>
    <row r="2328" ht="15" customHeight="1" x14ac:dyDescent="0.25"/>
    <row r="2329" ht="15" customHeight="1" x14ac:dyDescent="0.25"/>
    <row r="2330" ht="15" customHeight="1" x14ac:dyDescent="0.25"/>
    <row r="2331" ht="15" customHeight="1" x14ac:dyDescent="0.25"/>
    <row r="2332" ht="15" customHeight="1" x14ac:dyDescent="0.25"/>
    <row r="2333" ht="15" customHeight="1" x14ac:dyDescent="0.25"/>
    <row r="2334" ht="15" customHeight="1" x14ac:dyDescent="0.25"/>
    <row r="2335" ht="15" customHeight="1" x14ac:dyDescent="0.25"/>
    <row r="2336" ht="15" customHeight="1" x14ac:dyDescent="0.25"/>
    <row r="2337" ht="15" customHeight="1" x14ac:dyDescent="0.25"/>
    <row r="2338" ht="15" customHeight="1" x14ac:dyDescent="0.25"/>
    <row r="2339" ht="15" customHeight="1" x14ac:dyDescent="0.25"/>
    <row r="2340" ht="15" customHeight="1" x14ac:dyDescent="0.25"/>
    <row r="2341" ht="15" customHeight="1" x14ac:dyDescent="0.25"/>
    <row r="2342" ht="15" customHeight="1" x14ac:dyDescent="0.25"/>
    <row r="2343" ht="15" customHeight="1" x14ac:dyDescent="0.25"/>
    <row r="2344" ht="15" customHeight="1" x14ac:dyDescent="0.25"/>
    <row r="2345" ht="15" customHeight="1" x14ac:dyDescent="0.25"/>
    <row r="2346" ht="15" customHeight="1" x14ac:dyDescent="0.25"/>
    <row r="2347" ht="15" customHeight="1" x14ac:dyDescent="0.25"/>
    <row r="2348" ht="15" customHeight="1" x14ac:dyDescent="0.25"/>
    <row r="2349" ht="15" customHeight="1" x14ac:dyDescent="0.25"/>
    <row r="2350" ht="15" customHeight="1" x14ac:dyDescent="0.25"/>
    <row r="2351" ht="15" customHeight="1" x14ac:dyDescent="0.25"/>
    <row r="2352" ht="15" customHeight="1" x14ac:dyDescent="0.25"/>
    <row r="2353" ht="15" customHeight="1" x14ac:dyDescent="0.25"/>
  </sheetData>
  <mergeCells count="150">
    <mergeCell ref="A2:E2"/>
    <mergeCell ref="A3:E3"/>
    <mergeCell ref="A4:E8"/>
    <mergeCell ref="A26:E26"/>
    <mergeCell ref="A27:E27"/>
    <mergeCell ref="A28:E33"/>
    <mergeCell ref="A109:E109"/>
    <mergeCell ref="A110:E110"/>
    <mergeCell ref="A111:E116"/>
    <mergeCell ref="A135:E135"/>
    <mergeCell ref="A136:E136"/>
    <mergeCell ref="A137:E142"/>
    <mergeCell ref="A56:E56"/>
    <mergeCell ref="A57:E57"/>
    <mergeCell ref="A58:E63"/>
    <mergeCell ref="A81:E81"/>
    <mergeCell ref="A82:E82"/>
    <mergeCell ref="A83:E88"/>
    <mergeCell ref="A215:E215"/>
    <mergeCell ref="A216:E216"/>
    <mergeCell ref="A217:E222"/>
    <mergeCell ref="A240:E240"/>
    <mergeCell ref="A241:E241"/>
    <mergeCell ref="A242:E248"/>
    <mergeCell ref="A162:E162"/>
    <mergeCell ref="A163:E163"/>
    <mergeCell ref="A164:E169"/>
    <mergeCell ref="A187:E187"/>
    <mergeCell ref="A188:E188"/>
    <mergeCell ref="A189:E193"/>
    <mergeCell ref="A321:E321"/>
    <mergeCell ref="A322:E322"/>
    <mergeCell ref="A323:E328"/>
    <mergeCell ref="A349:E349"/>
    <mergeCell ref="A350:E356"/>
    <mergeCell ref="A373:E373"/>
    <mergeCell ref="A267:E267"/>
    <mergeCell ref="A268:E268"/>
    <mergeCell ref="A269:E276"/>
    <mergeCell ref="A295:E295"/>
    <mergeCell ref="A296:E296"/>
    <mergeCell ref="A297:E303"/>
    <mergeCell ref="A443:E449"/>
    <mergeCell ref="A467:E467"/>
    <mergeCell ref="A468:E468"/>
    <mergeCell ref="A469:E475"/>
    <mergeCell ref="A502:E503"/>
    <mergeCell ref="A504:E512"/>
    <mergeCell ref="A374:E380"/>
    <mergeCell ref="A392:E392"/>
    <mergeCell ref="A393:E399"/>
    <mergeCell ref="A417:E417"/>
    <mergeCell ref="A418:E424"/>
    <mergeCell ref="A442:E442"/>
    <mergeCell ref="A627:E628"/>
    <mergeCell ref="A629:E636"/>
    <mergeCell ref="A654:E655"/>
    <mergeCell ref="A656:E663"/>
    <mergeCell ref="A681:E682"/>
    <mergeCell ref="A683:E688"/>
    <mergeCell ref="A541:E542"/>
    <mergeCell ref="A543:E553"/>
    <mergeCell ref="A574:E575"/>
    <mergeCell ref="A576:E583"/>
    <mergeCell ref="A601:E602"/>
    <mergeCell ref="A603:E609"/>
    <mergeCell ref="A798:E799"/>
    <mergeCell ref="A800:E807"/>
    <mergeCell ref="A825:E826"/>
    <mergeCell ref="A827:E833"/>
    <mergeCell ref="A850:E850"/>
    <mergeCell ref="A851:E858"/>
    <mergeCell ref="A707:E708"/>
    <mergeCell ref="A709:E715"/>
    <mergeCell ref="A733:E734"/>
    <mergeCell ref="A735:E741"/>
    <mergeCell ref="A760:E761"/>
    <mergeCell ref="A762:E769"/>
    <mergeCell ref="A946:E947"/>
    <mergeCell ref="A948:E953"/>
    <mergeCell ref="A966:E967"/>
    <mergeCell ref="A968:E976"/>
    <mergeCell ref="A990:E991"/>
    <mergeCell ref="A992:E998"/>
    <mergeCell ref="A879:E880"/>
    <mergeCell ref="A881:E886"/>
    <mergeCell ref="A904:E905"/>
    <mergeCell ref="A906:E910"/>
    <mergeCell ref="A922:E923"/>
    <mergeCell ref="A924:E929"/>
    <mergeCell ref="A1075:E1076"/>
    <mergeCell ref="A1077:E1084"/>
    <mergeCell ref="A1100:E1101"/>
    <mergeCell ref="A1102:E1108"/>
    <mergeCell ref="A1126:E1127"/>
    <mergeCell ref="A1128:E1136"/>
    <mergeCell ref="A1009:E1010"/>
    <mergeCell ref="A1011:E1017"/>
    <mergeCell ref="A1029:E1030"/>
    <mergeCell ref="A1031:E1038"/>
    <mergeCell ref="A1052:E1053"/>
    <mergeCell ref="A1054:E1061"/>
    <mergeCell ref="A1223:E1224"/>
    <mergeCell ref="A1225:E1231"/>
    <mergeCell ref="A1246:E1247"/>
    <mergeCell ref="A1248:E1254"/>
    <mergeCell ref="A1276:E1277"/>
    <mergeCell ref="A1278:E1284"/>
    <mergeCell ref="A1153:E1154"/>
    <mergeCell ref="A1155:E1162"/>
    <mergeCell ref="A1180:E1181"/>
    <mergeCell ref="A1182:E1190"/>
    <mergeCell ref="A1203:E1204"/>
    <mergeCell ref="A1205:E1211"/>
    <mergeCell ref="A1423:E1424"/>
    <mergeCell ref="A1425:E1430"/>
    <mergeCell ref="A1444:E1445"/>
    <mergeCell ref="A1446:E1452"/>
    <mergeCell ref="A1464:E1465"/>
    <mergeCell ref="A1466:E1473"/>
    <mergeCell ref="A1329:E1330"/>
    <mergeCell ref="A1331:E1338"/>
    <mergeCell ref="A1350:E1351"/>
    <mergeCell ref="A1352:E1358"/>
    <mergeCell ref="A1381:E1382"/>
    <mergeCell ref="A1383:E1390"/>
    <mergeCell ref="A1556:E1557"/>
    <mergeCell ref="A1558:E1564"/>
    <mergeCell ref="A1582:E1583"/>
    <mergeCell ref="A1584:E1591"/>
    <mergeCell ref="A1613:E1613"/>
    <mergeCell ref="A1614:E1620"/>
    <mergeCell ref="A1488:E1489"/>
    <mergeCell ref="A1490:E1497"/>
    <mergeCell ref="A1509:E1510"/>
    <mergeCell ref="A1511:E1516"/>
    <mergeCell ref="A1529:E1530"/>
    <mergeCell ref="A1531:E1538"/>
    <mergeCell ref="A1806:E1807"/>
    <mergeCell ref="A1808:E1813"/>
    <mergeCell ref="A1832:E1832"/>
    <mergeCell ref="A1833:E1841"/>
    <mergeCell ref="A1859:E1860"/>
    <mergeCell ref="A1861:E1867"/>
    <mergeCell ref="A1727:E1728"/>
    <mergeCell ref="A1729:E1735"/>
    <mergeCell ref="A1753:E1754"/>
    <mergeCell ref="A1755:E1761"/>
    <mergeCell ref="A1779:E1780"/>
    <mergeCell ref="A1781:E1787"/>
  </mergeCells>
  <pageMargins left="0.98425196850393704" right="0.98425196850393704" top="0.98425196850393704" bottom="0.98425196850393704" header="0.51181102362204722" footer="0.51181102362204722"/>
  <pageSetup paperSize="9" scale="92" firstPageNumber="4" orientation="portrait" useFirstPageNumber="1" r:id="rId1"/>
  <headerFooter alignWithMargins="0">
    <oddHeader>&amp;C&amp;"Arial,Kurzíva"Příloha č. 2: Rozpočtové změny č. 164/16 - 231/16 schválené Radou Olomouckého kraje 19.5.2016</oddHeader>
    <oddFooter xml:space="preserve">&amp;L&amp;"Arial,Kurzíva"Zastupitelstvo OK 24.6.2016
5.1. - Rozpočet Olomouckého kraje 2016 - rozpočtové změny 
Příloha č.2: Rozpočtové změny č. 164/16 - 231/16 schválené Radou Olomouckého kraje 19.5.2016&amp;R&amp;"Arial,Kurzíva"Strana &amp;P (celkem 52)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0"/>
  <sheetViews>
    <sheetView showGridLines="0"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 min="7" max="7" width="12.6640625" bestFit="1" customWidth="1"/>
  </cols>
  <sheetData>
    <row r="1" spans="1:5" ht="15" customHeight="1" x14ac:dyDescent="0.3">
      <c r="A1" s="36" t="s">
        <v>268</v>
      </c>
    </row>
    <row r="2" spans="1:5" ht="15" customHeight="1" x14ac:dyDescent="0.25">
      <c r="A2" s="192" t="s">
        <v>46</v>
      </c>
      <c r="B2" s="192"/>
      <c r="C2" s="192"/>
      <c r="D2" s="192"/>
      <c r="E2" s="192"/>
    </row>
    <row r="3" spans="1:5" ht="15" customHeight="1" x14ac:dyDescent="0.25">
      <c r="A3" s="189" t="s">
        <v>269</v>
      </c>
      <c r="B3" s="189"/>
      <c r="C3" s="189"/>
      <c r="D3" s="189"/>
      <c r="E3" s="189"/>
    </row>
    <row r="4" spans="1:5" ht="15" customHeight="1" x14ac:dyDescent="0.25">
      <c r="A4" s="188" t="s">
        <v>270</v>
      </c>
      <c r="B4" s="188"/>
      <c r="C4" s="188"/>
      <c r="D4" s="188"/>
      <c r="E4" s="188"/>
    </row>
    <row r="5" spans="1:5" ht="15" customHeight="1" x14ac:dyDescent="0.25">
      <c r="A5" s="188"/>
      <c r="B5" s="188"/>
      <c r="C5" s="188"/>
      <c r="D5" s="188"/>
      <c r="E5" s="188"/>
    </row>
    <row r="6" spans="1:5" ht="15" customHeight="1" x14ac:dyDescent="0.25">
      <c r="A6" s="188"/>
      <c r="B6" s="188"/>
      <c r="C6" s="188"/>
      <c r="D6" s="188"/>
      <c r="E6" s="188"/>
    </row>
    <row r="7" spans="1:5" ht="15" customHeight="1" x14ac:dyDescent="0.25">
      <c r="A7" s="188"/>
      <c r="B7" s="188"/>
      <c r="C7" s="188"/>
      <c r="D7" s="188"/>
      <c r="E7" s="188"/>
    </row>
    <row r="8" spans="1:5" ht="15" customHeight="1" x14ac:dyDescent="0.25">
      <c r="A8" s="62"/>
      <c r="B8" s="63"/>
      <c r="C8" s="62"/>
      <c r="D8" s="62"/>
      <c r="E8" s="62"/>
    </row>
    <row r="9" spans="1:5" ht="15" customHeight="1" x14ac:dyDescent="0.25">
      <c r="A9" s="64" t="s">
        <v>1</v>
      </c>
      <c r="B9" s="65"/>
      <c r="C9" s="66"/>
      <c r="D9" s="66"/>
      <c r="E9" s="66"/>
    </row>
    <row r="10" spans="1:5" s="84" customFormat="1" ht="15" customHeight="1" x14ac:dyDescent="0.25">
      <c r="A10" s="67" t="s">
        <v>34</v>
      </c>
      <c r="B10" s="65"/>
      <c r="C10" s="66"/>
      <c r="D10" s="66"/>
      <c r="E10" s="68" t="s">
        <v>35</v>
      </c>
    </row>
    <row r="11" spans="1:5" ht="15" customHeight="1" x14ac:dyDescent="0.25">
      <c r="A11" s="69"/>
      <c r="B11" s="70"/>
      <c r="C11" s="66"/>
      <c r="D11" s="66"/>
      <c r="E11" s="71"/>
    </row>
    <row r="12" spans="1:5" ht="15" customHeight="1" x14ac:dyDescent="0.25">
      <c r="B12" s="72" t="s">
        <v>51</v>
      </c>
      <c r="C12" s="72" t="s">
        <v>36</v>
      </c>
      <c r="D12" s="73" t="s">
        <v>52</v>
      </c>
      <c r="E12" s="72" t="s">
        <v>38</v>
      </c>
    </row>
    <row r="13" spans="1:5" ht="15" customHeight="1" x14ac:dyDescent="0.25">
      <c r="B13" s="169">
        <v>4001</v>
      </c>
      <c r="C13" s="75"/>
      <c r="D13" s="76" t="s">
        <v>53</v>
      </c>
      <c r="E13" s="77">
        <v>444020</v>
      </c>
    </row>
    <row r="14" spans="1:5" ht="15" customHeight="1" x14ac:dyDescent="0.25">
      <c r="B14" s="78"/>
      <c r="C14" s="79" t="s">
        <v>40</v>
      </c>
      <c r="D14" s="80"/>
      <c r="E14" s="81">
        <f>SUM(E13:E13)</f>
        <v>444020</v>
      </c>
    </row>
    <row r="15" spans="1:5" ht="15" customHeight="1" x14ac:dyDescent="0.3">
      <c r="A15" s="82"/>
      <c r="B15" s="83"/>
      <c r="C15" s="84"/>
      <c r="D15" s="84"/>
      <c r="E15" s="84"/>
    </row>
    <row r="16" spans="1:5" ht="15" customHeight="1" x14ac:dyDescent="0.25">
      <c r="A16" s="38" t="s">
        <v>17</v>
      </c>
      <c r="B16" s="85"/>
      <c r="C16" s="39"/>
      <c r="D16" s="39"/>
      <c r="E16" s="42"/>
    </row>
    <row r="17" spans="1:5" ht="15" customHeight="1" x14ac:dyDescent="0.25">
      <c r="A17" s="67" t="s">
        <v>41</v>
      </c>
      <c r="B17" s="85"/>
      <c r="C17" s="39"/>
      <c r="D17" s="39"/>
      <c r="E17" s="41" t="s">
        <v>42</v>
      </c>
    </row>
    <row r="18" spans="1:5" ht="15" customHeight="1" x14ac:dyDescent="0.25">
      <c r="A18" s="40"/>
      <c r="B18" s="85"/>
      <c r="C18" s="39"/>
      <c r="D18" s="39"/>
      <c r="E18" s="41"/>
    </row>
    <row r="19" spans="1:5" ht="15" customHeight="1" x14ac:dyDescent="0.25">
      <c r="B19" s="72" t="s">
        <v>51</v>
      </c>
      <c r="C19" s="72" t="s">
        <v>36</v>
      </c>
      <c r="D19" s="95" t="s">
        <v>37</v>
      </c>
      <c r="E19" s="72" t="s">
        <v>38</v>
      </c>
    </row>
    <row r="20" spans="1:5" ht="15" customHeight="1" x14ac:dyDescent="0.25">
      <c r="B20" s="169">
        <v>4001</v>
      </c>
      <c r="C20" s="170">
        <v>6172</v>
      </c>
      <c r="D20" s="51" t="s">
        <v>100</v>
      </c>
      <c r="E20" s="77">
        <v>424520</v>
      </c>
    </row>
    <row r="21" spans="1:5" ht="15.75" customHeight="1" x14ac:dyDescent="0.25">
      <c r="B21" s="169">
        <v>4001</v>
      </c>
      <c r="C21" s="170">
        <v>6172</v>
      </c>
      <c r="D21" s="51" t="s">
        <v>43</v>
      </c>
      <c r="E21" s="77">
        <v>19500</v>
      </c>
    </row>
    <row r="22" spans="1:5" ht="15" customHeight="1" x14ac:dyDescent="0.25">
      <c r="B22" s="78"/>
      <c r="C22" s="79" t="s">
        <v>40</v>
      </c>
      <c r="D22" s="80"/>
      <c r="E22" s="81">
        <f>SUM(E20:E21)</f>
        <v>444020</v>
      </c>
    </row>
    <row r="23" spans="1:5" ht="15" customHeight="1" x14ac:dyDescent="0.25"/>
    <row r="24" spans="1:5" ht="15" customHeight="1" x14ac:dyDescent="0.25"/>
    <row r="25" spans="1:5" ht="15" customHeight="1" x14ac:dyDescent="0.3">
      <c r="A25" s="36" t="s">
        <v>271</v>
      </c>
    </row>
    <row r="26" spans="1:5" ht="15" customHeight="1" x14ac:dyDescent="0.25">
      <c r="A26" s="189" t="s">
        <v>46</v>
      </c>
      <c r="B26" s="189"/>
      <c r="C26" s="189"/>
      <c r="D26" s="189"/>
      <c r="E26" s="189"/>
    </row>
    <row r="27" spans="1:5" ht="15" customHeight="1" x14ac:dyDescent="0.25">
      <c r="A27" s="189" t="s">
        <v>47</v>
      </c>
      <c r="B27" s="189"/>
      <c r="C27" s="189"/>
      <c r="D27" s="189"/>
      <c r="E27" s="189"/>
    </row>
    <row r="28" spans="1:5" ht="15" customHeight="1" x14ac:dyDescent="0.25">
      <c r="A28" s="188" t="s">
        <v>272</v>
      </c>
      <c r="B28" s="188"/>
      <c r="C28" s="188"/>
      <c r="D28" s="188"/>
      <c r="E28" s="188"/>
    </row>
    <row r="29" spans="1:5" ht="15" customHeight="1" x14ac:dyDescent="0.25">
      <c r="A29" s="188"/>
      <c r="B29" s="188"/>
      <c r="C29" s="188"/>
      <c r="D29" s="188"/>
      <c r="E29" s="188"/>
    </row>
    <row r="30" spans="1:5" ht="15" customHeight="1" x14ac:dyDescent="0.25">
      <c r="A30" s="188"/>
      <c r="B30" s="188"/>
      <c r="C30" s="188"/>
      <c r="D30" s="188"/>
      <c r="E30" s="188"/>
    </row>
    <row r="31" spans="1:5" ht="15" customHeight="1" x14ac:dyDescent="0.25">
      <c r="A31" s="188"/>
      <c r="B31" s="188"/>
      <c r="C31" s="188"/>
      <c r="D31" s="188"/>
      <c r="E31" s="188"/>
    </row>
    <row r="32" spans="1:5" ht="15" customHeight="1" x14ac:dyDescent="0.25">
      <c r="A32" s="188"/>
      <c r="B32" s="188"/>
      <c r="C32" s="188"/>
      <c r="D32" s="188"/>
      <c r="E32" s="188"/>
    </row>
    <row r="33" spans="1:5" ht="15" customHeight="1" x14ac:dyDescent="0.25">
      <c r="A33" s="188"/>
      <c r="B33" s="188"/>
      <c r="C33" s="188"/>
      <c r="D33" s="188"/>
      <c r="E33" s="188"/>
    </row>
    <row r="34" spans="1:5" ht="15" customHeight="1" x14ac:dyDescent="0.25">
      <c r="A34" s="188"/>
      <c r="B34" s="188"/>
      <c r="C34" s="188"/>
      <c r="D34" s="188"/>
      <c r="E34" s="188"/>
    </row>
    <row r="35" spans="1:5" ht="15" customHeight="1" x14ac:dyDescent="0.25">
      <c r="A35" s="188"/>
      <c r="B35" s="188"/>
      <c r="C35" s="188"/>
      <c r="D35" s="188"/>
      <c r="E35" s="188"/>
    </row>
    <row r="36" spans="1:5" ht="15" customHeight="1" x14ac:dyDescent="0.25">
      <c r="A36" s="62"/>
      <c r="B36" s="62"/>
      <c r="C36" s="62"/>
      <c r="D36" s="62"/>
      <c r="E36" s="62"/>
    </row>
    <row r="37" spans="1:5" ht="15" customHeight="1" x14ac:dyDescent="0.25">
      <c r="A37" s="64" t="s">
        <v>1</v>
      </c>
      <c r="B37" s="66"/>
      <c r="C37" s="66"/>
      <c r="D37" s="66"/>
      <c r="E37" s="66"/>
    </row>
    <row r="38" spans="1:5" ht="15" customHeight="1" x14ac:dyDescent="0.25">
      <c r="A38" s="67" t="s">
        <v>49</v>
      </c>
      <c r="B38" s="66"/>
      <c r="C38" s="66"/>
      <c r="D38" s="66"/>
      <c r="E38" s="68" t="s">
        <v>50</v>
      </c>
    </row>
    <row r="39" spans="1:5" ht="15" customHeight="1" x14ac:dyDescent="0.25">
      <c r="A39" s="69"/>
      <c r="B39" s="64"/>
      <c r="C39" s="66"/>
      <c r="D39" s="66"/>
      <c r="E39" s="71"/>
    </row>
    <row r="40" spans="1:5" ht="15" customHeight="1" x14ac:dyDescent="0.25">
      <c r="B40" s="72" t="s">
        <v>51</v>
      </c>
      <c r="C40" s="72" t="s">
        <v>36</v>
      </c>
      <c r="D40" s="73" t="s">
        <v>52</v>
      </c>
      <c r="E40" s="47" t="s">
        <v>38</v>
      </c>
    </row>
    <row r="41" spans="1:5" ht="15" customHeight="1" x14ac:dyDescent="0.25">
      <c r="B41" s="74">
        <v>33040</v>
      </c>
      <c r="C41" s="75"/>
      <c r="D41" s="76" t="s">
        <v>53</v>
      </c>
      <c r="E41" s="77">
        <v>133000</v>
      </c>
    </row>
    <row r="42" spans="1:5" ht="15" customHeight="1" x14ac:dyDescent="0.25">
      <c r="B42" s="78"/>
      <c r="C42" s="79" t="s">
        <v>40</v>
      </c>
      <c r="D42" s="80"/>
      <c r="E42" s="81">
        <f>SUM(E41:E41)</f>
        <v>133000</v>
      </c>
    </row>
    <row r="43" spans="1:5" ht="15" customHeight="1" x14ac:dyDescent="0.3">
      <c r="A43" s="82"/>
      <c r="B43" s="84"/>
      <c r="C43" s="84"/>
      <c r="D43" s="84"/>
      <c r="E43" s="84"/>
    </row>
    <row r="44" spans="1:5" ht="15" customHeight="1" x14ac:dyDescent="0.25">
      <c r="A44" s="64" t="s">
        <v>17</v>
      </c>
      <c r="B44" s="66"/>
      <c r="C44" s="66"/>
      <c r="D44" s="66"/>
      <c r="E44" s="69"/>
    </row>
    <row r="45" spans="1:5" ht="15" customHeight="1" x14ac:dyDescent="0.25">
      <c r="A45" s="67" t="s">
        <v>49</v>
      </c>
      <c r="B45" s="66"/>
      <c r="C45" s="66"/>
      <c r="D45" s="66"/>
      <c r="E45" s="68" t="s">
        <v>50</v>
      </c>
    </row>
    <row r="46" spans="1:5" ht="15" customHeight="1" x14ac:dyDescent="0.25"/>
    <row r="47" spans="1:5" ht="15" customHeight="1" x14ac:dyDescent="0.25">
      <c r="B47" s="72" t="s">
        <v>51</v>
      </c>
      <c r="C47" s="72" t="s">
        <v>36</v>
      </c>
      <c r="D47" s="46" t="s">
        <v>52</v>
      </c>
      <c r="E47" s="72" t="s">
        <v>38</v>
      </c>
    </row>
    <row r="48" spans="1:5" ht="15" customHeight="1" x14ac:dyDescent="0.25">
      <c r="B48" s="74">
        <v>33040</v>
      </c>
      <c r="C48" s="75"/>
      <c r="D48" s="86" t="s">
        <v>54</v>
      </c>
      <c r="E48" s="77">
        <v>133000</v>
      </c>
    </row>
    <row r="49" spans="1:5" ht="15" customHeight="1" x14ac:dyDescent="0.25">
      <c r="A49" s="87"/>
      <c r="B49" s="88"/>
      <c r="C49" s="79" t="s">
        <v>40</v>
      </c>
      <c r="D49" s="89"/>
      <c r="E49" s="90">
        <f>SUM(E48:E48)</f>
        <v>133000</v>
      </c>
    </row>
    <row r="50" spans="1:5" ht="15" customHeight="1" x14ac:dyDescent="0.25"/>
    <row r="51" spans="1:5" ht="15" customHeight="1" x14ac:dyDescent="0.25"/>
    <row r="52" spans="1:5" ht="15" customHeight="1" x14ac:dyDescent="0.25"/>
    <row r="53" spans="1:5" ht="15" customHeight="1" x14ac:dyDescent="0.25"/>
    <row r="54" spans="1:5" ht="15" customHeight="1" x14ac:dyDescent="0.25"/>
    <row r="55" spans="1:5" ht="15" customHeight="1" x14ac:dyDescent="0.3">
      <c r="A55" s="36" t="s">
        <v>273</v>
      </c>
    </row>
    <row r="56" spans="1:5" ht="15" customHeight="1" x14ac:dyDescent="0.25">
      <c r="A56" s="189" t="s">
        <v>46</v>
      </c>
      <c r="B56" s="189"/>
      <c r="C56" s="189"/>
      <c r="D56" s="189"/>
      <c r="E56" s="189"/>
    </row>
    <row r="57" spans="1:5" ht="15" customHeight="1" x14ac:dyDescent="0.25">
      <c r="A57" s="189" t="s">
        <v>47</v>
      </c>
      <c r="B57" s="189"/>
      <c r="C57" s="189"/>
      <c r="D57" s="189"/>
      <c r="E57" s="189"/>
    </row>
    <row r="58" spans="1:5" ht="15" customHeight="1" x14ac:dyDescent="0.25">
      <c r="A58" s="188" t="s">
        <v>274</v>
      </c>
      <c r="B58" s="188"/>
      <c r="C58" s="188"/>
      <c r="D58" s="188"/>
      <c r="E58" s="188"/>
    </row>
    <row r="59" spans="1:5" ht="15" customHeight="1" x14ac:dyDescent="0.25">
      <c r="A59" s="188"/>
      <c r="B59" s="188"/>
      <c r="C59" s="188"/>
      <c r="D59" s="188"/>
      <c r="E59" s="188"/>
    </row>
    <row r="60" spans="1:5" ht="15" customHeight="1" x14ac:dyDescent="0.25">
      <c r="A60" s="188"/>
      <c r="B60" s="188"/>
      <c r="C60" s="188"/>
      <c r="D60" s="188"/>
      <c r="E60" s="188"/>
    </row>
    <row r="61" spans="1:5" ht="15" customHeight="1" x14ac:dyDescent="0.25">
      <c r="A61" s="188"/>
      <c r="B61" s="188"/>
      <c r="C61" s="188"/>
      <c r="D61" s="188"/>
      <c r="E61" s="188"/>
    </row>
    <row r="62" spans="1:5" ht="15" customHeight="1" x14ac:dyDescent="0.25">
      <c r="A62" s="188"/>
      <c r="B62" s="188"/>
      <c r="C62" s="188"/>
      <c r="D62" s="188"/>
      <c r="E62" s="188"/>
    </row>
    <row r="63" spans="1:5" ht="15" customHeight="1" x14ac:dyDescent="0.25">
      <c r="A63" s="188"/>
      <c r="B63" s="188"/>
      <c r="C63" s="188"/>
      <c r="D63" s="188"/>
      <c r="E63" s="188"/>
    </row>
    <row r="64" spans="1:5" ht="15" customHeight="1" x14ac:dyDescent="0.25">
      <c r="A64" s="188"/>
      <c r="B64" s="188"/>
      <c r="C64" s="188"/>
      <c r="D64" s="188"/>
      <c r="E64" s="188"/>
    </row>
    <row r="65" spans="1:5" ht="15" customHeight="1" x14ac:dyDescent="0.25">
      <c r="A65" s="62"/>
      <c r="B65" s="62"/>
      <c r="C65" s="62"/>
      <c r="D65" s="62"/>
      <c r="E65" s="62"/>
    </row>
    <row r="66" spans="1:5" ht="15" customHeight="1" x14ac:dyDescent="0.25">
      <c r="A66" s="64" t="s">
        <v>1</v>
      </c>
      <c r="B66" s="66"/>
      <c r="C66" s="66"/>
      <c r="D66" s="66"/>
      <c r="E66" s="66"/>
    </row>
    <row r="67" spans="1:5" ht="15" customHeight="1" x14ac:dyDescent="0.25">
      <c r="A67" s="67" t="s">
        <v>49</v>
      </c>
      <c r="B67" s="66"/>
      <c r="C67" s="66"/>
      <c r="D67" s="66"/>
      <c r="E67" s="68" t="s">
        <v>50</v>
      </c>
    </row>
    <row r="68" spans="1:5" ht="15" customHeight="1" x14ac:dyDescent="0.25">
      <c r="A68" s="69"/>
      <c r="B68" s="64"/>
      <c r="C68" s="66"/>
      <c r="D68" s="66"/>
      <c r="E68" s="71"/>
    </row>
    <row r="69" spans="1:5" ht="15" customHeight="1" x14ac:dyDescent="0.25">
      <c r="B69" s="72" t="s">
        <v>51</v>
      </c>
      <c r="C69" s="72" t="s">
        <v>36</v>
      </c>
      <c r="D69" s="73" t="s">
        <v>52</v>
      </c>
      <c r="E69" s="47" t="s">
        <v>38</v>
      </c>
    </row>
    <row r="70" spans="1:5" ht="15" customHeight="1" x14ac:dyDescent="0.25">
      <c r="B70" s="74">
        <v>33069</v>
      </c>
      <c r="C70" s="75"/>
      <c r="D70" s="76" t="s">
        <v>53</v>
      </c>
      <c r="E70" s="77">
        <f>1582006+4164385</f>
        <v>5746391</v>
      </c>
    </row>
    <row r="71" spans="1:5" ht="15" customHeight="1" x14ac:dyDescent="0.25">
      <c r="B71" s="78"/>
      <c r="C71" s="79" t="s">
        <v>40</v>
      </c>
      <c r="D71" s="80"/>
      <c r="E71" s="81">
        <f>SUM(E70:E70)</f>
        <v>5746391</v>
      </c>
    </row>
    <row r="72" spans="1:5" ht="15" customHeight="1" x14ac:dyDescent="0.3">
      <c r="A72" s="82"/>
      <c r="B72" s="84"/>
      <c r="C72" s="84"/>
      <c r="D72" s="84"/>
      <c r="E72" s="84"/>
    </row>
    <row r="73" spans="1:5" ht="15" customHeight="1" x14ac:dyDescent="0.25">
      <c r="A73" s="64" t="s">
        <v>17</v>
      </c>
      <c r="B73" s="66"/>
      <c r="C73" s="66"/>
      <c r="D73" s="66"/>
      <c r="E73" s="69"/>
    </row>
    <row r="74" spans="1:5" ht="15" customHeight="1" x14ac:dyDescent="0.25">
      <c r="A74" s="67" t="s">
        <v>49</v>
      </c>
      <c r="B74" s="66"/>
      <c r="C74" s="66"/>
      <c r="D74" s="66"/>
      <c r="E74" s="68" t="s">
        <v>50</v>
      </c>
    </row>
    <row r="75" spans="1:5" ht="15" customHeight="1" x14ac:dyDescent="0.25"/>
    <row r="76" spans="1:5" ht="15" customHeight="1" x14ac:dyDescent="0.25">
      <c r="B76" s="72" t="s">
        <v>51</v>
      </c>
      <c r="C76" s="72" t="s">
        <v>36</v>
      </c>
      <c r="D76" s="46" t="s">
        <v>52</v>
      </c>
      <c r="E76" s="72" t="s">
        <v>38</v>
      </c>
    </row>
    <row r="77" spans="1:5" ht="15" customHeight="1" x14ac:dyDescent="0.25">
      <c r="B77" s="74">
        <v>33069</v>
      </c>
      <c r="C77" s="75">
        <v>3146</v>
      </c>
      <c r="D77" s="98" t="s">
        <v>54</v>
      </c>
      <c r="E77" s="77">
        <f>3393663+40566+730156</f>
        <v>4164385</v>
      </c>
    </row>
    <row r="78" spans="1:5" ht="15" customHeight="1" x14ac:dyDescent="0.25">
      <c r="B78" s="74">
        <v>33069</v>
      </c>
      <c r="C78" s="75">
        <v>3146</v>
      </c>
      <c r="D78" s="171" t="s">
        <v>275</v>
      </c>
      <c r="E78" s="77">
        <v>1014106</v>
      </c>
    </row>
    <row r="79" spans="1:5" ht="15" customHeight="1" x14ac:dyDescent="0.25">
      <c r="B79" s="74">
        <v>33069</v>
      </c>
      <c r="C79" s="75">
        <v>3146</v>
      </c>
      <c r="D79" s="171" t="s">
        <v>276</v>
      </c>
      <c r="E79" s="77">
        <v>567900</v>
      </c>
    </row>
    <row r="80" spans="1:5" ht="15" customHeight="1" x14ac:dyDescent="0.25">
      <c r="A80" s="87"/>
      <c r="B80" s="88"/>
      <c r="C80" s="79" t="s">
        <v>40</v>
      </c>
      <c r="D80" s="89"/>
      <c r="E80" s="90">
        <f>SUM(E77:E79)</f>
        <v>5746391</v>
      </c>
    </row>
    <row r="81" spans="1:5" ht="15" customHeight="1" x14ac:dyDescent="0.25"/>
    <row r="82" spans="1:5" ht="15" customHeight="1" x14ac:dyDescent="0.25"/>
    <row r="83" spans="1:5" ht="15" customHeight="1" x14ac:dyDescent="0.3">
      <c r="A83" s="36" t="s">
        <v>277</v>
      </c>
    </row>
    <row r="84" spans="1:5" ht="15" customHeight="1" x14ac:dyDescent="0.25">
      <c r="A84" s="189" t="s">
        <v>46</v>
      </c>
      <c r="B84" s="189"/>
      <c r="C84" s="189"/>
      <c r="D84" s="189"/>
      <c r="E84" s="189"/>
    </row>
    <row r="85" spans="1:5" ht="15" customHeight="1" x14ac:dyDescent="0.25">
      <c r="A85" s="189" t="s">
        <v>73</v>
      </c>
      <c r="B85" s="189"/>
      <c r="C85" s="189"/>
      <c r="D85" s="189"/>
      <c r="E85" s="189"/>
    </row>
    <row r="86" spans="1:5" ht="15" customHeight="1" x14ac:dyDescent="0.25">
      <c r="A86" s="188" t="s">
        <v>278</v>
      </c>
      <c r="B86" s="188"/>
      <c r="C86" s="188"/>
      <c r="D86" s="188"/>
      <c r="E86" s="188"/>
    </row>
    <row r="87" spans="1:5" ht="15" customHeight="1" x14ac:dyDescent="0.25">
      <c r="A87" s="188"/>
      <c r="B87" s="188"/>
      <c r="C87" s="188"/>
      <c r="D87" s="188"/>
      <c r="E87" s="188"/>
    </row>
    <row r="88" spans="1:5" ht="15" customHeight="1" x14ac:dyDescent="0.25">
      <c r="A88" s="188"/>
      <c r="B88" s="188"/>
      <c r="C88" s="188"/>
      <c r="D88" s="188"/>
      <c r="E88" s="188"/>
    </row>
    <row r="89" spans="1:5" ht="15" customHeight="1" x14ac:dyDescent="0.25">
      <c r="A89" s="188"/>
      <c r="B89" s="188"/>
      <c r="C89" s="188"/>
      <c r="D89" s="188"/>
      <c r="E89" s="188"/>
    </row>
    <row r="90" spans="1:5" ht="15" customHeight="1" x14ac:dyDescent="0.25">
      <c r="A90" s="188"/>
      <c r="B90" s="188"/>
      <c r="C90" s="188"/>
      <c r="D90" s="188"/>
      <c r="E90" s="188"/>
    </row>
    <row r="91" spans="1:5" ht="15" customHeight="1" x14ac:dyDescent="0.25">
      <c r="A91" s="62"/>
      <c r="B91" s="62"/>
      <c r="C91" s="62"/>
      <c r="D91" s="62"/>
      <c r="E91" s="62"/>
    </row>
    <row r="92" spans="1:5" ht="15" customHeight="1" x14ac:dyDescent="0.25">
      <c r="A92" s="64" t="s">
        <v>1</v>
      </c>
      <c r="B92" s="66"/>
      <c r="C92" s="66"/>
      <c r="D92" s="66"/>
      <c r="E92" s="66"/>
    </row>
    <row r="93" spans="1:5" ht="15" customHeight="1" x14ac:dyDescent="0.25">
      <c r="A93" s="67" t="s">
        <v>49</v>
      </c>
      <c r="B93" s="66"/>
      <c r="C93" s="66"/>
      <c r="D93" s="66"/>
      <c r="E93" s="68" t="s">
        <v>50</v>
      </c>
    </row>
    <row r="94" spans="1:5" ht="15" customHeight="1" x14ac:dyDescent="0.25">
      <c r="A94" s="69"/>
      <c r="B94" s="64"/>
      <c r="C94" s="66"/>
      <c r="D94" s="66"/>
      <c r="E94" s="71"/>
    </row>
    <row r="95" spans="1:5" ht="15" customHeight="1" x14ac:dyDescent="0.25">
      <c r="B95" s="72" t="s">
        <v>51</v>
      </c>
      <c r="C95" s="72" t="s">
        <v>36</v>
      </c>
      <c r="D95" s="73" t="s">
        <v>52</v>
      </c>
      <c r="E95" s="47" t="s">
        <v>38</v>
      </c>
    </row>
    <row r="96" spans="1:5" ht="15" customHeight="1" x14ac:dyDescent="0.25">
      <c r="B96" s="74">
        <v>34017</v>
      </c>
      <c r="C96" s="75"/>
      <c r="D96" s="76" t="s">
        <v>53</v>
      </c>
      <c r="E96" s="77">
        <v>200000</v>
      </c>
    </row>
    <row r="97" spans="1:5" ht="15" customHeight="1" x14ac:dyDescent="0.25">
      <c r="B97" s="78"/>
      <c r="C97" s="79" t="s">
        <v>40</v>
      </c>
      <c r="D97" s="80"/>
      <c r="E97" s="81">
        <f>SUM(E96:E96)</f>
        <v>200000</v>
      </c>
    </row>
    <row r="98" spans="1:5" ht="15" customHeight="1" x14ac:dyDescent="0.3">
      <c r="A98" s="82"/>
      <c r="B98" s="84"/>
      <c r="C98" s="84"/>
      <c r="D98" s="84"/>
      <c r="E98" s="84"/>
    </row>
    <row r="99" spans="1:5" ht="15" customHeight="1" x14ac:dyDescent="0.25">
      <c r="A99" s="64" t="s">
        <v>17</v>
      </c>
      <c r="B99" s="66"/>
      <c r="C99" s="66"/>
      <c r="D99" s="66"/>
      <c r="E99" s="69"/>
    </row>
    <row r="100" spans="1:5" ht="15" customHeight="1" x14ac:dyDescent="0.25">
      <c r="A100" s="67" t="s">
        <v>49</v>
      </c>
      <c r="B100" s="66"/>
      <c r="C100" s="66"/>
      <c r="D100" s="66"/>
      <c r="E100" s="68" t="s">
        <v>50</v>
      </c>
    </row>
    <row r="101" spans="1:5" ht="15" customHeight="1" x14ac:dyDescent="0.25"/>
    <row r="102" spans="1:5" ht="15" customHeight="1" x14ac:dyDescent="0.25">
      <c r="B102" s="72" t="s">
        <v>51</v>
      </c>
      <c r="C102" s="72" t="s">
        <v>36</v>
      </c>
      <c r="D102" s="46" t="s">
        <v>52</v>
      </c>
      <c r="E102" s="72" t="s">
        <v>38</v>
      </c>
    </row>
    <row r="103" spans="1:5" ht="15" customHeight="1" x14ac:dyDescent="0.25">
      <c r="B103" s="74">
        <v>34017</v>
      </c>
      <c r="C103" s="75"/>
      <c r="D103" s="86" t="s">
        <v>54</v>
      </c>
      <c r="E103" s="77">
        <v>200000</v>
      </c>
    </row>
    <row r="104" spans="1:5" ht="15" customHeight="1" x14ac:dyDescent="0.25">
      <c r="A104" s="87"/>
      <c r="B104" s="88"/>
      <c r="C104" s="79" t="s">
        <v>40</v>
      </c>
      <c r="D104" s="89"/>
      <c r="E104" s="90">
        <f>SUM(E103:E103)</f>
        <v>200000</v>
      </c>
    </row>
    <row r="105" spans="1:5" ht="15" customHeight="1" x14ac:dyDescent="0.25"/>
    <row r="106" spans="1:5" ht="15" customHeight="1" x14ac:dyDescent="0.25"/>
    <row r="107" spans="1:5" ht="15" customHeight="1" x14ac:dyDescent="0.25"/>
    <row r="108" spans="1:5" ht="15" customHeight="1" x14ac:dyDescent="0.3">
      <c r="A108" s="82" t="s">
        <v>279</v>
      </c>
    </row>
    <row r="109" spans="1:5" ht="15" customHeight="1" x14ac:dyDescent="0.25">
      <c r="A109" s="187" t="s">
        <v>126</v>
      </c>
      <c r="B109" s="187"/>
      <c r="C109" s="187"/>
      <c r="D109" s="187"/>
      <c r="E109" s="187"/>
    </row>
    <row r="110" spans="1:5" ht="15" customHeight="1" x14ac:dyDescent="0.25">
      <c r="A110" s="187"/>
      <c r="B110" s="187"/>
      <c r="C110" s="187"/>
      <c r="D110" s="187"/>
      <c r="E110" s="187"/>
    </row>
    <row r="111" spans="1:5" ht="15" customHeight="1" x14ac:dyDescent="0.25">
      <c r="A111" s="188" t="s">
        <v>280</v>
      </c>
      <c r="B111" s="188"/>
      <c r="C111" s="188"/>
      <c r="D111" s="188"/>
      <c r="E111" s="188"/>
    </row>
    <row r="112" spans="1:5" ht="15" customHeight="1" x14ac:dyDescent="0.25">
      <c r="A112" s="188"/>
      <c r="B112" s="188"/>
      <c r="C112" s="188"/>
      <c r="D112" s="188"/>
      <c r="E112" s="188"/>
    </row>
    <row r="113" spans="1:5" ht="15" customHeight="1" x14ac:dyDescent="0.25">
      <c r="A113" s="188"/>
      <c r="B113" s="188"/>
      <c r="C113" s="188"/>
      <c r="D113" s="188"/>
      <c r="E113" s="188"/>
    </row>
    <row r="114" spans="1:5" ht="15" customHeight="1" x14ac:dyDescent="0.25">
      <c r="A114" s="188"/>
      <c r="B114" s="188"/>
      <c r="C114" s="188"/>
      <c r="D114" s="188"/>
      <c r="E114" s="188"/>
    </row>
    <row r="115" spans="1:5" ht="15" customHeight="1" x14ac:dyDescent="0.25">
      <c r="A115" s="188"/>
      <c r="B115" s="188"/>
      <c r="C115" s="188"/>
      <c r="D115" s="188"/>
      <c r="E115" s="188"/>
    </row>
    <row r="116" spans="1:5" ht="15" customHeight="1" x14ac:dyDescent="0.25">
      <c r="A116" s="188"/>
      <c r="B116" s="188"/>
      <c r="C116" s="188"/>
      <c r="D116" s="188"/>
      <c r="E116" s="188"/>
    </row>
    <row r="117" spans="1:5" ht="15" customHeight="1" x14ac:dyDescent="0.25">
      <c r="A117" s="188"/>
      <c r="B117" s="188"/>
      <c r="C117" s="188"/>
      <c r="D117" s="188"/>
      <c r="E117" s="188"/>
    </row>
    <row r="118" spans="1:5" ht="15" customHeight="1" x14ac:dyDescent="0.25">
      <c r="A118" s="188"/>
      <c r="B118" s="188"/>
      <c r="C118" s="188"/>
      <c r="D118" s="188"/>
      <c r="E118" s="188"/>
    </row>
    <row r="119" spans="1:5" ht="15" customHeight="1" x14ac:dyDescent="0.25">
      <c r="A119" s="188"/>
      <c r="B119" s="188"/>
      <c r="C119" s="188"/>
      <c r="D119" s="188"/>
      <c r="E119" s="188"/>
    </row>
    <row r="120" spans="1:5" ht="15" customHeight="1" x14ac:dyDescent="0.25"/>
    <row r="121" spans="1:5" ht="15" customHeight="1" x14ac:dyDescent="0.25">
      <c r="A121" s="64" t="s">
        <v>17</v>
      </c>
      <c r="B121" s="66"/>
      <c r="C121" s="66"/>
      <c r="D121" s="66"/>
      <c r="E121" s="66"/>
    </row>
    <row r="122" spans="1:5" ht="15" customHeight="1" x14ac:dyDescent="0.25">
      <c r="A122" s="67" t="s">
        <v>34</v>
      </c>
      <c r="B122" s="66"/>
      <c r="C122" s="66"/>
      <c r="D122" s="66"/>
      <c r="E122" s="68" t="s">
        <v>35</v>
      </c>
    </row>
    <row r="123" spans="1:5" ht="15" customHeight="1" x14ac:dyDescent="0.25">
      <c r="A123" s="64"/>
      <c r="B123" s="147"/>
      <c r="C123" s="66"/>
      <c r="D123" s="66"/>
      <c r="E123" s="71"/>
    </row>
    <row r="124" spans="1:5" ht="15" customHeight="1" x14ac:dyDescent="0.25">
      <c r="B124" s="94"/>
      <c r="C124" s="72" t="s">
        <v>36</v>
      </c>
      <c r="D124" s="95" t="s">
        <v>37</v>
      </c>
      <c r="E124" s="47" t="s">
        <v>38</v>
      </c>
    </row>
    <row r="125" spans="1:5" ht="15" customHeight="1" x14ac:dyDescent="0.25">
      <c r="B125" s="150"/>
      <c r="C125" s="149">
        <v>4324</v>
      </c>
      <c r="D125" s="143" t="s">
        <v>39</v>
      </c>
      <c r="E125" s="144">
        <f>-66120-150480-1000000</f>
        <v>-1216600</v>
      </c>
    </row>
    <row r="126" spans="1:5" ht="15" customHeight="1" x14ac:dyDescent="0.25">
      <c r="B126" s="151"/>
      <c r="C126" s="79" t="s">
        <v>40</v>
      </c>
      <c r="D126" s="80"/>
      <c r="E126" s="81">
        <f>SUM(E125:E125)</f>
        <v>-1216600</v>
      </c>
    </row>
    <row r="127" spans="1:5" ht="15" customHeight="1" x14ac:dyDescent="0.25"/>
    <row r="128" spans="1:5" ht="15" customHeight="1" x14ac:dyDescent="0.25">
      <c r="A128" s="38" t="s">
        <v>17</v>
      </c>
      <c r="B128" s="39"/>
      <c r="C128" s="39"/>
      <c r="D128" s="39"/>
      <c r="E128" s="39"/>
    </row>
    <row r="129" spans="1:7" ht="15" customHeight="1" x14ac:dyDescent="0.25">
      <c r="A129" s="40" t="s">
        <v>122</v>
      </c>
      <c r="B129" s="129"/>
      <c r="C129" s="129"/>
      <c r="D129" s="129"/>
      <c r="E129" s="129" t="s">
        <v>123</v>
      </c>
    </row>
    <row r="130" spans="1:7" ht="15" customHeight="1" x14ac:dyDescent="0.25">
      <c r="A130" s="129"/>
      <c r="B130" s="107"/>
      <c r="C130" s="39"/>
      <c r="D130" s="129"/>
      <c r="E130" s="108"/>
    </row>
    <row r="131" spans="1:7" ht="15" customHeight="1" x14ac:dyDescent="0.25">
      <c r="B131" s="72" t="s">
        <v>51</v>
      </c>
      <c r="C131" s="45" t="s">
        <v>36</v>
      </c>
      <c r="D131" s="109" t="s">
        <v>52</v>
      </c>
      <c r="E131" s="47" t="s">
        <v>38</v>
      </c>
    </row>
    <row r="132" spans="1:7" ht="15" customHeight="1" x14ac:dyDescent="0.25">
      <c r="B132" s="148">
        <v>13307</v>
      </c>
      <c r="C132" s="137"/>
      <c r="D132" s="86" t="s">
        <v>128</v>
      </c>
      <c r="E132" s="114">
        <f>66120+1000000</f>
        <v>1066120</v>
      </c>
    </row>
    <row r="133" spans="1:7" ht="15" customHeight="1" x14ac:dyDescent="0.25">
      <c r="B133" s="142"/>
      <c r="C133" s="55" t="s">
        <v>40</v>
      </c>
      <c r="D133" s="111"/>
      <c r="E133" s="112">
        <f>SUM(E132:E132)</f>
        <v>1066120</v>
      </c>
    </row>
    <row r="134" spans="1:7" ht="15" customHeight="1" x14ac:dyDescent="0.25">
      <c r="A134" s="129"/>
      <c r="B134" s="129"/>
      <c r="C134" s="129"/>
      <c r="D134" s="129"/>
      <c r="E134" s="129"/>
    </row>
    <row r="135" spans="1:7" ht="15" customHeight="1" x14ac:dyDescent="0.25">
      <c r="A135" s="38" t="s">
        <v>17</v>
      </c>
      <c r="B135" s="39"/>
      <c r="C135" s="39"/>
      <c r="D135" s="39"/>
      <c r="E135" s="39"/>
    </row>
    <row r="136" spans="1:7" ht="15" customHeight="1" x14ac:dyDescent="0.25">
      <c r="A136" s="40" t="s">
        <v>129</v>
      </c>
      <c r="B136" s="129"/>
      <c r="C136" s="129"/>
      <c r="D136" s="129"/>
      <c r="E136" s="129" t="s">
        <v>130</v>
      </c>
    </row>
    <row r="137" spans="1:7" ht="15" customHeight="1" x14ac:dyDescent="0.25">
      <c r="A137" s="129"/>
      <c r="B137" s="107"/>
      <c r="C137" s="39"/>
      <c r="D137" s="129"/>
      <c r="E137" s="108"/>
    </row>
    <row r="138" spans="1:7" ht="15" customHeight="1" x14ac:dyDescent="0.25">
      <c r="A138" s="94"/>
      <c r="B138" s="72" t="s">
        <v>51</v>
      </c>
      <c r="C138" s="45" t="s">
        <v>36</v>
      </c>
      <c r="D138" s="109" t="s">
        <v>52</v>
      </c>
      <c r="E138" s="47" t="s">
        <v>38</v>
      </c>
    </row>
    <row r="139" spans="1:7" ht="15" customHeight="1" x14ac:dyDescent="0.25">
      <c r="A139" s="150"/>
      <c r="B139" s="148">
        <v>13307</v>
      </c>
      <c r="C139" s="137"/>
      <c r="D139" s="86" t="s">
        <v>128</v>
      </c>
      <c r="E139" s="114">
        <v>150480</v>
      </c>
    </row>
    <row r="140" spans="1:7" ht="15" customHeight="1" x14ac:dyDescent="0.25">
      <c r="A140" s="151"/>
      <c r="B140" s="142"/>
      <c r="C140" s="55" t="s">
        <v>40</v>
      </c>
      <c r="D140" s="111"/>
      <c r="E140" s="112">
        <f>SUM(E139)</f>
        <v>150480</v>
      </c>
      <c r="G140" s="152">
        <f>+E139+E132</f>
        <v>1216600</v>
      </c>
    </row>
    <row r="141" spans="1:7" ht="15" customHeight="1" x14ac:dyDescent="0.25"/>
    <row r="142" spans="1:7" ht="15" customHeight="1" x14ac:dyDescent="0.25"/>
    <row r="143" spans="1:7" s="42" customFormat="1" ht="15" customHeight="1" x14ac:dyDescent="0.3">
      <c r="A143" s="36" t="s">
        <v>281</v>
      </c>
      <c r="G143" s="172"/>
    </row>
    <row r="144" spans="1:7" s="42" customFormat="1" ht="15" customHeight="1" x14ac:dyDescent="0.25">
      <c r="A144" s="187" t="s">
        <v>91</v>
      </c>
      <c r="B144" s="187"/>
      <c r="C144" s="187"/>
      <c r="D144" s="187"/>
      <c r="E144" s="187"/>
      <c r="G144" s="172"/>
    </row>
    <row r="145" spans="1:7" s="42" customFormat="1" ht="15" customHeight="1" x14ac:dyDescent="0.25">
      <c r="A145" s="190" t="s">
        <v>282</v>
      </c>
      <c r="B145" s="190"/>
      <c r="C145" s="190"/>
      <c r="D145" s="190"/>
      <c r="E145" s="190"/>
      <c r="G145" s="172"/>
    </row>
    <row r="146" spans="1:7" s="42" customFormat="1" ht="15" customHeight="1" x14ac:dyDescent="0.25">
      <c r="A146" s="190"/>
      <c r="B146" s="190"/>
      <c r="C146" s="190"/>
      <c r="D146" s="190"/>
      <c r="E146" s="190"/>
      <c r="G146" s="172"/>
    </row>
    <row r="147" spans="1:7" s="42" customFormat="1" ht="15" customHeight="1" x14ac:dyDescent="0.25">
      <c r="A147" s="190"/>
      <c r="B147" s="190"/>
      <c r="C147" s="190"/>
      <c r="D147" s="190"/>
      <c r="E147" s="190"/>
      <c r="G147" s="172"/>
    </row>
    <row r="148" spans="1:7" s="42" customFormat="1" ht="15" customHeight="1" x14ac:dyDescent="0.25">
      <c r="A148" s="190"/>
      <c r="B148" s="190"/>
      <c r="C148" s="190"/>
      <c r="D148" s="190"/>
      <c r="E148" s="190"/>
      <c r="G148" s="172"/>
    </row>
    <row r="149" spans="1:7" s="42" customFormat="1" ht="15" customHeight="1" x14ac:dyDescent="0.25">
      <c r="A149" s="190"/>
      <c r="B149" s="190"/>
      <c r="C149" s="190"/>
      <c r="D149" s="190"/>
      <c r="E149" s="190"/>
      <c r="G149" s="172"/>
    </row>
    <row r="150" spans="1:7" s="42" customFormat="1" ht="15" customHeight="1" x14ac:dyDescent="0.25">
      <c r="A150" s="190"/>
      <c r="B150" s="190"/>
      <c r="C150" s="190"/>
      <c r="D150" s="190"/>
      <c r="E150" s="190"/>
      <c r="G150" s="172"/>
    </row>
    <row r="151" spans="1:7" s="42" customFormat="1" ht="15" customHeight="1" x14ac:dyDescent="0.25">
      <c r="G151" s="172"/>
    </row>
    <row r="152" spans="1:7" s="42" customFormat="1" ht="15" customHeight="1" x14ac:dyDescent="0.25">
      <c r="A152" s="64" t="s">
        <v>1</v>
      </c>
      <c r="B152" s="39"/>
      <c r="C152" s="39"/>
      <c r="D152" s="39"/>
      <c r="E152" s="39"/>
      <c r="G152" s="172"/>
    </row>
    <row r="153" spans="1:7" s="42" customFormat="1" ht="15" customHeight="1" x14ac:dyDescent="0.25">
      <c r="A153" s="40" t="s">
        <v>283</v>
      </c>
      <c r="B153" s="39"/>
      <c r="C153" s="39"/>
      <c r="D153" s="39"/>
      <c r="E153" s="41" t="s">
        <v>50</v>
      </c>
      <c r="G153" s="172"/>
    </row>
    <row r="154" spans="1:7" s="42" customFormat="1" ht="15" customHeight="1" x14ac:dyDescent="0.25">
      <c r="A154" s="38"/>
      <c r="C154" s="39"/>
      <c r="D154" s="39"/>
      <c r="E154" s="43"/>
      <c r="G154" s="172"/>
    </row>
    <row r="155" spans="1:7" s="42" customFormat="1" ht="15" customHeight="1" x14ac:dyDescent="0.25">
      <c r="A155" s="94"/>
      <c r="B155" s="44"/>
      <c r="C155" s="45" t="s">
        <v>36</v>
      </c>
      <c r="D155" s="100" t="s">
        <v>52</v>
      </c>
      <c r="E155" s="47" t="s">
        <v>38</v>
      </c>
      <c r="G155" s="172"/>
    </row>
    <row r="156" spans="1:7" s="42" customFormat="1" ht="15" customHeight="1" x14ac:dyDescent="0.25">
      <c r="A156" s="96"/>
      <c r="B156" s="49"/>
      <c r="C156" s="58">
        <v>6402</v>
      </c>
      <c r="D156" s="118" t="s">
        <v>284</v>
      </c>
      <c r="E156" s="59">
        <v>259808.98</v>
      </c>
      <c r="G156" s="172"/>
    </row>
    <row r="157" spans="1:7" s="42" customFormat="1" ht="15" customHeight="1" x14ac:dyDescent="0.25">
      <c r="A157" s="96"/>
      <c r="B157" s="60"/>
      <c r="C157" s="55" t="s">
        <v>40</v>
      </c>
      <c r="D157" s="56"/>
      <c r="E157" s="57">
        <f>SUM(E156:E156)</f>
        <v>259808.98</v>
      </c>
      <c r="G157" s="172"/>
    </row>
    <row r="158" spans="1:7" s="42" customFormat="1" ht="15" customHeight="1" x14ac:dyDescent="0.3">
      <c r="A158" s="36"/>
      <c r="G158" s="172"/>
    </row>
    <row r="159" spans="1:7" s="42" customFormat="1" ht="15" customHeight="1" x14ac:dyDescent="0.3">
      <c r="A159" s="36"/>
      <c r="G159" s="172"/>
    </row>
    <row r="160" spans="1:7" s="42" customFormat="1" ht="15" customHeight="1" x14ac:dyDescent="0.25">
      <c r="A160" s="64" t="s">
        <v>17</v>
      </c>
      <c r="B160" s="66"/>
      <c r="C160" s="66"/>
      <c r="G160" s="172"/>
    </row>
    <row r="161" spans="1:7" s="42" customFormat="1" ht="15" customHeight="1" x14ac:dyDescent="0.25">
      <c r="A161" s="40" t="s">
        <v>283</v>
      </c>
      <c r="B161" s="39"/>
      <c r="C161" s="39"/>
      <c r="D161" s="39"/>
      <c r="E161" s="41" t="s">
        <v>50</v>
      </c>
      <c r="G161" s="172"/>
    </row>
    <row r="162" spans="1:7" s="42" customFormat="1" ht="15" customHeight="1" x14ac:dyDescent="0.25">
      <c r="A162" s="69"/>
      <c r="B162" s="92"/>
      <c r="C162" s="66"/>
      <c r="D162" s="69"/>
      <c r="E162" s="93"/>
      <c r="G162" s="172"/>
    </row>
    <row r="163" spans="1:7" s="42" customFormat="1" ht="15" customHeight="1" x14ac:dyDescent="0.25">
      <c r="A163" s="94"/>
      <c r="B163" s="94"/>
      <c r="C163" s="72" t="s">
        <v>36</v>
      </c>
      <c r="D163" s="46" t="s">
        <v>37</v>
      </c>
      <c r="E163" s="72" t="s">
        <v>38</v>
      </c>
      <c r="G163" s="172"/>
    </row>
    <row r="164" spans="1:7" s="42" customFormat="1" ht="15" customHeight="1" x14ac:dyDescent="0.25">
      <c r="A164" s="96"/>
      <c r="B164" s="132"/>
      <c r="C164" s="103">
        <v>6402</v>
      </c>
      <c r="D164" s="125" t="s">
        <v>61</v>
      </c>
      <c r="E164" s="77">
        <v>259808.98</v>
      </c>
      <c r="G164" s="172"/>
    </row>
    <row r="165" spans="1:7" s="42" customFormat="1" ht="15" customHeight="1" x14ac:dyDescent="0.25">
      <c r="A165" s="96"/>
      <c r="B165" s="132"/>
      <c r="C165" s="79" t="s">
        <v>40</v>
      </c>
      <c r="D165" s="89"/>
      <c r="E165" s="90">
        <f>SUM(E164:E164)</f>
        <v>259808.98</v>
      </c>
      <c r="G165" s="172"/>
    </row>
    <row r="166" spans="1:7" ht="15" customHeight="1" x14ac:dyDescent="0.25"/>
    <row r="167" spans="1:7" ht="15" customHeight="1" x14ac:dyDescent="0.25"/>
    <row r="168" spans="1:7" ht="15" customHeight="1" x14ac:dyDescent="0.3">
      <c r="A168" s="82" t="s">
        <v>285</v>
      </c>
    </row>
    <row r="169" spans="1:7" ht="15" customHeight="1" x14ac:dyDescent="0.25">
      <c r="A169" s="189" t="s">
        <v>46</v>
      </c>
      <c r="B169" s="189"/>
      <c r="C169" s="189"/>
      <c r="D169" s="189"/>
      <c r="E169" s="189"/>
    </row>
    <row r="170" spans="1:7" ht="15" customHeight="1" x14ac:dyDescent="0.25">
      <c r="A170" s="189" t="s">
        <v>78</v>
      </c>
      <c r="B170" s="189"/>
      <c r="C170" s="189"/>
      <c r="D170" s="189"/>
      <c r="E170" s="189"/>
    </row>
    <row r="171" spans="1:7" ht="15" customHeight="1" x14ac:dyDescent="0.25">
      <c r="A171" s="190" t="s">
        <v>286</v>
      </c>
      <c r="B171" s="190"/>
      <c r="C171" s="190"/>
      <c r="D171" s="190"/>
      <c r="E171" s="190"/>
    </row>
    <row r="172" spans="1:7" ht="15" customHeight="1" x14ac:dyDescent="0.25">
      <c r="A172" s="190"/>
      <c r="B172" s="190"/>
      <c r="C172" s="190"/>
      <c r="D172" s="190"/>
      <c r="E172" s="190"/>
    </row>
    <row r="173" spans="1:7" ht="15" customHeight="1" x14ac:dyDescent="0.25">
      <c r="A173" s="190"/>
      <c r="B173" s="190"/>
      <c r="C173" s="190"/>
      <c r="D173" s="190"/>
      <c r="E173" s="190"/>
    </row>
    <row r="174" spans="1:7" ht="15" customHeight="1" x14ac:dyDescent="0.25">
      <c r="A174" s="190"/>
      <c r="B174" s="190"/>
      <c r="C174" s="190"/>
      <c r="D174" s="190"/>
      <c r="E174" s="190"/>
    </row>
    <row r="175" spans="1:7" ht="15" customHeight="1" x14ac:dyDescent="0.25">
      <c r="A175" s="190"/>
      <c r="B175" s="190"/>
      <c r="C175" s="190"/>
      <c r="D175" s="190"/>
      <c r="E175" s="190"/>
    </row>
    <row r="176" spans="1:7" ht="15" customHeight="1" x14ac:dyDescent="0.25">
      <c r="A176" s="190"/>
      <c r="B176" s="190"/>
      <c r="C176" s="190"/>
      <c r="D176" s="190"/>
      <c r="E176" s="190"/>
    </row>
    <row r="177" spans="1:5" ht="15" customHeight="1" x14ac:dyDescent="0.25">
      <c r="A177" s="190"/>
      <c r="B177" s="190"/>
      <c r="C177" s="190"/>
      <c r="D177" s="190"/>
      <c r="E177" s="190"/>
    </row>
    <row r="178" spans="1:5" ht="15" customHeight="1" x14ac:dyDescent="0.25">
      <c r="A178" s="190"/>
      <c r="B178" s="190"/>
      <c r="C178" s="190"/>
      <c r="D178" s="190"/>
      <c r="E178" s="190"/>
    </row>
    <row r="179" spans="1:5" ht="15" customHeight="1" x14ac:dyDescent="0.3">
      <c r="A179" s="82"/>
    </row>
    <row r="180" spans="1:5" ht="15" customHeight="1" x14ac:dyDescent="0.25">
      <c r="A180" s="38" t="s">
        <v>1</v>
      </c>
      <c r="B180" s="39"/>
      <c r="C180" s="39"/>
      <c r="D180" s="39"/>
      <c r="E180" s="39"/>
    </row>
    <row r="181" spans="1:5" ht="15" customHeight="1" x14ac:dyDescent="0.25">
      <c r="A181" s="67" t="s">
        <v>34</v>
      </c>
      <c r="B181" s="39"/>
      <c r="C181" s="39"/>
      <c r="D181" s="39"/>
      <c r="E181" s="41" t="s">
        <v>35</v>
      </c>
    </row>
    <row r="182" spans="1:5" ht="15" customHeight="1" x14ac:dyDescent="0.25">
      <c r="B182" s="38"/>
      <c r="C182" s="39"/>
      <c r="D182" s="39"/>
      <c r="E182" s="43"/>
    </row>
    <row r="183" spans="1:5" ht="15" customHeight="1" x14ac:dyDescent="0.25">
      <c r="B183" s="45" t="s">
        <v>51</v>
      </c>
      <c r="C183" s="45" t="s">
        <v>36</v>
      </c>
      <c r="D183" s="100" t="s">
        <v>52</v>
      </c>
      <c r="E183" s="47" t="s">
        <v>38</v>
      </c>
    </row>
    <row r="184" spans="1:5" ht="15" customHeight="1" x14ac:dyDescent="0.25">
      <c r="B184" s="119">
        <v>38587505</v>
      </c>
      <c r="C184" s="58"/>
      <c r="D184" s="118" t="s">
        <v>82</v>
      </c>
      <c r="E184" s="106">
        <v>4134165.45</v>
      </c>
    </row>
    <row r="185" spans="1:5" ht="15" customHeight="1" x14ac:dyDescent="0.25">
      <c r="B185" s="110"/>
      <c r="C185" s="55" t="s">
        <v>40</v>
      </c>
      <c r="D185" s="56"/>
      <c r="E185" s="57">
        <f>SUM(E184:E184)</f>
        <v>4134165.45</v>
      </c>
    </row>
    <row r="186" spans="1:5" ht="15" customHeight="1" x14ac:dyDescent="0.25"/>
    <row r="187" spans="1:5" ht="15" customHeight="1" x14ac:dyDescent="0.25">
      <c r="A187" s="38" t="s">
        <v>17</v>
      </c>
      <c r="B187" s="39"/>
      <c r="C187" s="39"/>
      <c r="D187" s="39"/>
      <c r="E187" s="39"/>
    </row>
    <row r="188" spans="1:5" ht="15" customHeight="1" x14ac:dyDescent="0.25">
      <c r="A188" s="40" t="s">
        <v>141</v>
      </c>
      <c r="B188" s="39"/>
      <c r="C188" s="39"/>
      <c r="D188" s="39"/>
      <c r="E188" s="41" t="s">
        <v>142</v>
      </c>
    </row>
    <row r="189" spans="1:5" ht="15" customHeight="1" x14ac:dyDescent="0.25">
      <c r="A189" s="38"/>
      <c r="B189" s="42"/>
      <c r="C189" s="39"/>
      <c r="D189" s="39"/>
      <c r="E189" s="43"/>
    </row>
    <row r="190" spans="1:5" ht="15" customHeight="1" x14ac:dyDescent="0.25">
      <c r="A190" s="44"/>
      <c r="B190" s="45" t="s">
        <v>51</v>
      </c>
      <c r="C190" s="45" t="s">
        <v>36</v>
      </c>
      <c r="D190" s="100" t="s">
        <v>52</v>
      </c>
      <c r="E190" s="47" t="s">
        <v>38</v>
      </c>
    </row>
    <row r="191" spans="1:5" ht="15" customHeight="1" x14ac:dyDescent="0.25">
      <c r="A191" s="48"/>
      <c r="B191" s="117">
        <v>38587505</v>
      </c>
      <c r="C191" s="103"/>
      <c r="D191" s="51" t="s">
        <v>287</v>
      </c>
      <c r="E191" s="77">
        <v>4134165.45</v>
      </c>
    </row>
    <row r="192" spans="1:5" ht="15" customHeight="1" x14ac:dyDescent="0.25">
      <c r="A192" s="53"/>
      <c r="B192" s="110"/>
      <c r="C192" s="55" t="s">
        <v>40</v>
      </c>
      <c r="D192" s="56"/>
      <c r="E192" s="57">
        <f>SUM(E191:E191)</f>
        <v>4134165.45</v>
      </c>
    </row>
    <row r="193" spans="1:5" ht="15" customHeight="1" x14ac:dyDescent="0.25"/>
    <row r="194" spans="1:5" ht="15" customHeight="1" x14ac:dyDescent="0.25"/>
    <row r="195" spans="1:5" ht="15" customHeight="1" x14ac:dyDescent="0.3">
      <c r="A195" s="36" t="s">
        <v>288</v>
      </c>
    </row>
    <row r="196" spans="1:5" ht="15" customHeight="1" x14ac:dyDescent="0.25">
      <c r="A196" s="189" t="s">
        <v>46</v>
      </c>
      <c r="B196" s="189"/>
      <c r="C196" s="189"/>
      <c r="D196" s="189"/>
      <c r="E196" s="189"/>
    </row>
    <row r="197" spans="1:5" ht="15" customHeight="1" x14ac:dyDescent="0.25">
      <c r="A197" s="189" t="s">
        <v>78</v>
      </c>
      <c r="B197" s="189"/>
      <c r="C197" s="189"/>
      <c r="D197" s="189"/>
      <c r="E197" s="189"/>
    </row>
    <row r="198" spans="1:5" ht="15" customHeight="1" x14ac:dyDescent="0.25">
      <c r="A198" s="190" t="s">
        <v>289</v>
      </c>
      <c r="B198" s="190"/>
      <c r="C198" s="190"/>
      <c r="D198" s="190"/>
      <c r="E198" s="190"/>
    </row>
    <row r="199" spans="1:5" ht="15" customHeight="1" x14ac:dyDescent="0.25">
      <c r="A199" s="190"/>
      <c r="B199" s="190"/>
      <c r="C199" s="190"/>
      <c r="D199" s="190"/>
      <c r="E199" s="190"/>
    </row>
    <row r="200" spans="1:5" ht="15" customHeight="1" x14ac:dyDescent="0.25">
      <c r="A200" s="190"/>
      <c r="B200" s="190"/>
      <c r="C200" s="190"/>
      <c r="D200" s="190"/>
      <c r="E200" s="190"/>
    </row>
    <row r="201" spans="1:5" ht="15" customHeight="1" x14ac:dyDescent="0.25">
      <c r="A201" s="190"/>
      <c r="B201" s="190"/>
      <c r="C201" s="190"/>
      <c r="D201" s="190"/>
      <c r="E201" s="190"/>
    </row>
    <row r="202" spans="1:5" ht="15" customHeight="1" x14ac:dyDescent="0.25">
      <c r="A202" s="190"/>
      <c r="B202" s="190"/>
      <c r="C202" s="190"/>
      <c r="D202" s="190"/>
      <c r="E202" s="190"/>
    </row>
    <row r="203" spans="1:5" ht="15" customHeight="1" x14ac:dyDescent="0.25">
      <c r="A203" s="190"/>
      <c r="B203" s="190"/>
      <c r="C203" s="190"/>
      <c r="D203" s="190"/>
      <c r="E203" s="190"/>
    </row>
    <row r="204" spans="1:5" ht="15" customHeight="1" x14ac:dyDescent="0.25">
      <c r="A204" s="190"/>
      <c r="B204" s="190"/>
      <c r="C204" s="190"/>
      <c r="D204" s="190"/>
      <c r="E204" s="190"/>
    </row>
    <row r="205" spans="1:5" ht="15" customHeight="1" x14ac:dyDescent="0.25">
      <c r="A205" s="99"/>
      <c r="B205" s="115"/>
      <c r="C205" s="99"/>
      <c r="D205" s="99"/>
      <c r="E205" s="99"/>
    </row>
    <row r="206" spans="1:5" ht="15" customHeight="1" x14ac:dyDescent="0.25">
      <c r="A206" s="64" t="s">
        <v>1</v>
      </c>
      <c r="B206" s="65"/>
      <c r="C206" s="66"/>
      <c r="D206" s="66"/>
      <c r="E206" s="66"/>
    </row>
    <row r="207" spans="1:5" ht="15" customHeight="1" x14ac:dyDescent="0.25">
      <c r="A207" s="67" t="s">
        <v>87</v>
      </c>
      <c r="B207" s="66"/>
      <c r="C207" s="66"/>
      <c r="D207" s="66"/>
      <c r="E207" s="68" t="s">
        <v>88</v>
      </c>
    </row>
    <row r="208" spans="1:5" ht="15" customHeight="1" x14ac:dyDescent="0.25">
      <c r="A208" s="42"/>
      <c r="B208" s="116"/>
      <c r="C208" s="39"/>
      <c r="D208" s="39"/>
      <c r="E208" s="43"/>
    </row>
    <row r="209" spans="1:5" ht="15" customHeight="1" x14ac:dyDescent="0.25">
      <c r="B209" s="45" t="s">
        <v>51</v>
      </c>
      <c r="C209" s="45" t="s">
        <v>36</v>
      </c>
      <c r="D209" s="100" t="s">
        <v>52</v>
      </c>
      <c r="E209" s="47" t="s">
        <v>38</v>
      </c>
    </row>
    <row r="210" spans="1:5" ht="15" customHeight="1" x14ac:dyDescent="0.25">
      <c r="B210" s="117">
        <v>38587505</v>
      </c>
      <c r="C210" s="105"/>
      <c r="D210" s="118" t="s">
        <v>82</v>
      </c>
      <c r="E210" s="77">
        <v>6729205.2000000002</v>
      </c>
    </row>
    <row r="211" spans="1:5" ht="15" customHeight="1" x14ac:dyDescent="0.25">
      <c r="B211" s="102"/>
      <c r="C211" s="55" t="s">
        <v>40</v>
      </c>
      <c r="D211" s="56"/>
      <c r="E211" s="57">
        <f>SUM(E210:E210)</f>
        <v>6729205.2000000002</v>
      </c>
    </row>
    <row r="212" spans="1:5" ht="15" customHeight="1" x14ac:dyDescent="0.25"/>
    <row r="213" spans="1:5" ht="15" customHeight="1" x14ac:dyDescent="0.25"/>
    <row r="214" spans="1:5" ht="15" customHeight="1" x14ac:dyDescent="0.25">
      <c r="A214" s="38" t="s">
        <v>17</v>
      </c>
      <c r="B214" s="39"/>
      <c r="C214" s="39"/>
      <c r="D214" s="39"/>
      <c r="E214" s="39"/>
    </row>
    <row r="215" spans="1:5" ht="15" customHeight="1" x14ac:dyDescent="0.25">
      <c r="A215" s="40" t="s">
        <v>34</v>
      </c>
      <c r="B215" s="39"/>
      <c r="C215" s="39"/>
      <c r="D215" s="39"/>
      <c r="E215" s="41" t="s">
        <v>35</v>
      </c>
    </row>
    <row r="216" spans="1:5" ht="15" customHeight="1" x14ac:dyDescent="0.25">
      <c r="A216" s="38"/>
      <c r="B216" s="42"/>
      <c r="C216" s="39"/>
      <c r="D216" s="39"/>
      <c r="E216" s="43"/>
    </row>
    <row r="217" spans="1:5" ht="15" customHeight="1" x14ac:dyDescent="0.25">
      <c r="A217" s="44"/>
      <c r="B217" s="44"/>
      <c r="C217" s="45" t="s">
        <v>36</v>
      </c>
      <c r="D217" s="100" t="s">
        <v>37</v>
      </c>
      <c r="E217" s="47" t="s">
        <v>38</v>
      </c>
    </row>
    <row r="218" spans="1:5" ht="15" customHeight="1" x14ac:dyDescent="0.25">
      <c r="A218" s="48"/>
      <c r="B218" s="49"/>
      <c r="C218" s="50">
        <v>6409</v>
      </c>
      <c r="D218" s="51" t="s">
        <v>39</v>
      </c>
      <c r="E218" s="77">
        <v>6729205.2000000002</v>
      </c>
    </row>
    <row r="219" spans="1:5" ht="15" customHeight="1" x14ac:dyDescent="0.25">
      <c r="A219" s="53"/>
      <c r="B219" s="54"/>
      <c r="C219" s="55" t="s">
        <v>40</v>
      </c>
      <c r="D219" s="56"/>
      <c r="E219" s="57">
        <f>SUM(E218:E218)</f>
        <v>6729205.2000000002</v>
      </c>
    </row>
    <row r="220" spans="1:5" ht="15" customHeight="1" x14ac:dyDescent="0.25"/>
    <row r="221" spans="1:5" ht="15" customHeight="1" x14ac:dyDescent="0.25"/>
    <row r="222" spans="1:5" ht="15" customHeight="1" x14ac:dyDescent="0.3">
      <c r="A222" s="36" t="s">
        <v>290</v>
      </c>
    </row>
    <row r="223" spans="1:5" ht="15" customHeight="1" x14ac:dyDescent="0.25">
      <c r="A223" s="187" t="s">
        <v>291</v>
      </c>
      <c r="B223" s="187"/>
      <c r="C223" s="187"/>
      <c r="D223" s="187"/>
      <c r="E223" s="187"/>
    </row>
    <row r="224" spans="1:5" ht="15" customHeight="1" x14ac:dyDescent="0.25">
      <c r="A224" s="187"/>
      <c r="B224" s="187"/>
      <c r="C224" s="187"/>
      <c r="D224" s="187"/>
      <c r="E224" s="187"/>
    </row>
    <row r="225" spans="1:5" ht="15" customHeight="1" x14ac:dyDescent="0.25">
      <c r="A225" s="188" t="s">
        <v>292</v>
      </c>
      <c r="B225" s="188"/>
      <c r="C225" s="188"/>
      <c r="D225" s="188"/>
      <c r="E225" s="188"/>
    </row>
    <row r="226" spans="1:5" ht="15" customHeight="1" x14ac:dyDescent="0.25">
      <c r="A226" s="188"/>
      <c r="B226" s="188"/>
      <c r="C226" s="188"/>
      <c r="D226" s="188"/>
      <c r="E226" s="188"/>
    </row>
    <row r="227" spans="1:5" ht="15" customHeight="1" x14ac:dyDescent="0.25">
      <c r="A227" s="188"/>
      <c r="B227" s="188"/>
      <c r="C227" s="188"/>
      <c r="D227" s="188"/>
      <c r="E227" s="188"/>
    </row>
    <row r="228" spans="1:5" ht="15" customHeight="1" x14ac:dyDescent="0.25">
      <c r="A228" s="188"/>
      <c r="B228" s="188"/>
      <c r="C228" s="188"/>
      <c r="D228" s="188"/>
      <c r="E228" s="188"/>
    </row>
    <row r="229" spans="1:5" ht="15" customHeight="1" x14ac:dyDescent="0.25">
      <c r="A229" s="188"/>
      <c r="B229" s="188"/>
      <c r="C229" s="188"/>
      <c r="D229" s="188"/>
      <c r="E229" s="188"/>
    </row>
    <row r="230" spans="1:5" ht="15" customHeight="1" x14ac:dyDescent="0.25">
      <c r="A230" s="188"/>
      <c r="B230" s="188"/>
      <c r="C230" s="188"/>
      <c r="D230" s="188"/>
      <c r="E230" s="188"/>
    </row>
    <row r="231" spans="1:5" ht="15" customHeight="1" x14ac:dyDescent="0.25">
      <c r="A231" s="188"/>
      <c r="B231" s="188"/>
      <c r="C231" s="188"/>
      <c r="D231" s="188"/>
      <c r="E231" s="188"/>
    </row>
    <row r="232" spans="1:5" ht="15" customHeight="1" x14ac:dyDescent="0.25">
      <c r="A232" s="37"/>
      <c r="B232" s="37"/>
      <c r="C232" s="37"/>
      <c r="D232" s="37"/>
      <c r="E232" s="37"/>
    </row>
    <row r="233" spans="1:5" ht="15" customHeight="1" x14ac:dyDescent="0.25">
      <c r="A233" s="38" t="s">
        <v>17</v>
      </c>
      <c r="B233" s="39"/>
      <c r="C233" s="39"/>
      <c r="D233" s="39"/>
      <c r="E233" s="39"/>
    </row>
    <row r="234" spans="1:5" ht="15" customHeight="1" x14ac:dyDescent="0.25">
      <c r="A234" s="40" t="s">
        <v>34</v>
      </c>
      <c r="B234" s="39"/>
      <c r="C234" s="39"/>
      <c r="D234" s="39"/>
      <c r="E234" s="41" t="s">
        <v>35</v>
      </c>
    </row>
    <row r="235" spans="1:5" ht="15" customHeight="1" x14ac:dyDescent="0.25">
      <c r="A235" s="38"/>
      <c r="B235" s="42"/>
      <c r="C235" s="39"/>
      <c r="D235" s="39"/>
      <c r="E235" s="43"/>
    </row>
    <row r="236" spans="1:5" ht="15" customHeight="1" x14ac:dyDescent="0.25">
      <c r="A236" s="44"/>
      <c r="B236" s="44"/>
      <c r="C236" s="45" t="s">
        <v>36</v>
      </c>
      <c r="D236" s="46" t="s">
        <v>37</v>
      </c>
      <c r="E236" s="47" t="s">
        <v>38</v>
      </c>
    </row>
    <row r="237" spans="1:5" ht="15" customHeight="1" x14ac:dyDescent="0.25">
      <c r="A237" s="48"/>
      <c r="B237" s="49"/>
      <c r="C237" s="50">
        <v>6409</v>
      </c>
      <c r="D237" s="51" t="s">
        <v>39</v>
      </c>
      <c r="E237" s="52">
        <v>-155000</v>
      </c>
    </row>
    <row r="238" spans="1:5" ht="15" customHeight="1" x14ac:dyDescent="0.25">
      <c r="A238" s="53"/>
      <c r="B238" s="54"/>
      <c r="C238" s="55" t="s">
        <v>40</v>
      </c>
      <c r="D238" s="56"/>
      <c r="E238" s="57">
        <f>E237</f>
        <v>-155000</v>
      </c>
    </row>
    <row r="239" spans="1:5" ht="15" customHeight="1" x14ac:dyDescent="0.25">
      <c r="A239" s="53"/>
      <c r="B239" s="54"/>
      <c r="C239" s="155"/>
      <c r="D239" s="39"/>
      <c r="E239" s="173"/>
    </row>
    <row r="240" spans="1:5" ht="15" customHeight="1" x14ac:dyDescent="0.25">
      <c r="A240" s="38" t="s">
        <v>17</v>
      </c>
      <c r="B240" s="39"/>
      <c r="C240" s="39"/>
      <c r="D240" s="39"/>
      <c r="E240" s="42"/>
    </row>
    <row r="241" spans="1:5" ht="15" customHeight="1" x14ac:dyDescent="0.25">
      <c r="A241" s="67" t="s">
        <v>49</v>
      </c>
      <c r="B241" s="39"/>
      <c r="C241" s="39"/>
      <c r="D241" s="39"/>
      <c r="E241" s="41" t="s">
        <v>50</v>
      </c>
    </row>
    <row r="242" spans="1:5" ht="15" customHeight="1" x14ac:dyDescent="0.25">
      <c r="A242" s="40"/>
      <c r="B242" s="42"/>
      <c r="C242" s="39"/>
      <c r="D242" s="39"/>
      <c r="E242" s="43"/>
    </row>
    <row r="243" spans="1:5" ht="15" customHeight="1" x14ac:dyDescent="0.25">
      <c r="A243" s="44"/>
      <c r="B243" s="44"/>
      <c r="C243" s="45" t="s">
        <v>36</v>
      </c>
      <c r="D243" s="46" t="s">
        <v>37</v>
      </c>
      <c r="E243" s="47" t="s">
        <v>38</v>
      </c>
    </row>
    <row r="244" spans="1:5" ht="15" customHeight="1" x14ac:dyDescent="0.25">
      <c r="A244" s="44"/>
      <c r="B244" s="44"/>
      <c r="C244" s="103">
        <v>3419</v>
      </c>
      <c r="D244" s="51" t="s">
        <v>124</v>
      </c>
      <c r="E244" s="123">
        <v>60000</v>
      </c>
    </row>
    <row r="245" spans="1:5" ht="15" customHeight="1" x14ac:dyDescent="0.25">
      <c r="A245" s="44"/>
      <c r="B245" s="44"/>
      <c r="C245" s="103">
        <v>3419</v>
      </c>
      <c r="D245" s="51" t="s">
        <v>193</v>
      </c>
      <c r="E245" s="123">
        <v>75000</v>
      </c>
    </row>
    <row r="246" spans="1:5" ht="15" customHeight="1" x14ac:dyDescent="0.25">
      <c r="A246" s="44"/>
      <c r="B246" s="44"/>
      <c r="C246" s="103">
        <v>3429</v>
      </c>
      <c r="D246" s="51" t="s">
        <v>124</v>
      </c>
      <c r="E246" s="123">
        <v>20000</v>
      </c>
    </row>
    <row r="247" spans="1:5" ht="15" customHeight="1" x14ac:dyDescent="0.25">
      <c r="A247" s="60"/>
      <c r="B247" s="60"/>
      <c r="C247" s="55" t="s">
        <v>40</v>
      </c>
      <c r="D247" s="56"/>
      <c r="E247" s="57">
        <f>SUM(E244:E246)</f>
        <v>155000</v>
      </c>
    </row>
    <row r="248" spans="1:5" ht="15" customHeight="1" x14ac:dyDescent="0.25"/>
    <row r="249" spans="1:5" ht="15" customHeight="1" x14ac:dyDescent="0.25"/>
    <row r="250" spans="1:5" ht="15" customHeight="1" x14ac:dyDescent="0.3">
      <c r="A250" s="36" t="s">
        <v>293</v>
      </c>
    </row>
    <row r="251" spans="1:5" ht="15" customHeight="1" x14ac:dyDescent="0.25">
      <c r="A251" s="187" t="s">
        <v>291</v>
      </c>
      <c r="B251" s="187"/>
      <c r="C251" s="187"/>
      <c r="D251" s="187"/>
      <c r="E251" s="187"/>
    </row>
    <row r="252" spans="1:5" ht="15" customHeight="1" x14ac:dyDescent="0.25">
      <c r="A252" s="187"/>
      <c r="B252" s="187"/>
      <c r="C252" s="187"/>
      <c r="D252" s="187"/>
      <c r="E252" s="187"/>
    </row>
    <row r="253" spans="1:5" ht="15" customHeight="1" x14ac:dyDescent="0.25">
      <c r="A253" s="188" t="s">
        <v>294</v>
      </c>
      <c r="B253" s="188"/>
      <c r="C253" s="188"/>
      <c r="D253" s="188"/>
      <c r="E253" s="188"/>
    </row>
    <row r="254" spans="1:5" ht="15" customHeight="1" x14ac:dyDescent="0.25">
      <c r="A254" s="188"/>
      <c r="B254" s="188"/>
      <c r="C254" s="188"/>
      <c r="D254" s="188"/>
      <c r="E254" s="188"/>
    </row>
    <row r="255" spans="1:5" ht="15" customHeight="1" x14ac:dyDescent="0.25">
      <c r="A255" s="188"/>
      <c r="B255" s="188"/>
      <c r="C255" s="188"/>
      <c r="D255" s="188"/>
      <c r="E255" s="188"/>
    </row>
    <row r="256" spans="1:5" ht="15" customHeight="1" x14ac:dyDescent="0.25">
      <c r="A256" s="188"/>
      <c r="B256" s="188"/>
      <c r="C256" s="188"/>
      <c r="D256" s="188"/>
      <c r="E256" s="188"/>
    </row>
    <row r="257" spans="1:5" ht="15" customHeight="1" x14ac:dyDescent="0.25">
      <c r="A257" s="188"/>
      <c r="B257" s="188"/>
      <c r="C257" s="188"/>
      <c r="D257" s="188"/>
      <c r="E257" s="188"/>
    </row>
    <row r="258" spans="1:5" ht="15" customHeight="1" x14ac:dyDescent="0.25">
      <c r="A258" s="188"/>
      <c r="B258" s="188"/>
      <c r="C258" s="188"/>
      <c r="D258" s="188"/>
      <c r="E258" s="188"/>
    </row>
    <row r="259" spans="1:5" ht="15" customHeight="1" x14ac:dyDescent="0.25">
      <c r="A259" s="188"/>
      <c r="B259" s="188"/>
      <c r="C259" s="188"/>
      <c r="D259" s="188"/>
      <c r="E259" s="188"/>
    </row>
    <row r="260" spans="1:5" ht="15" customHeight="1" x14ac:dyDescent="0.25">
      <c r="A260" s="37"/>
      <c r="B260" s="37"/>
      <c r="C260" s="37"/>
      <c r="D260" s="37"/>
      <c r="E260" s="37"/>
    </row>
    <row r="261" spans="1:5" ht="15" customHeight="1" x14ac:dyDescent="0.25">
      <c r="A261" s="37"/>
      <c r="B261" s="37"/>
      <c r="C261" s="37"/>
      <c r="D261" s="37"/>
      <c r="E261" s="37"/>
    </row>
    <row r="262" spans="1:5" ht="15" customHeight="1" x14ac:dyDescent="0.25">
      <c r="A262" s="37"/>
      <c r="B262" s="37"/>
      <c r="C262" s="37"/>
      <c r="D262" s="37"/>
      <c r="E262" s="37"/>
    </row>
    <row r="263" spans="1:5" ht="15" customHeight="1" x14ac:dyDescent="0.25">
      <c r="A263" s="37"/>
      <c r="B263" s="37"/>
      <c r="C263" s="37"/>
      <c r="D263" s="37"/>
      <c r="E263" s="37"/>
    </row>
    <row r="264" spans="1:5" ht="15" customHeight="1" x14ac:dyDescent="0.25">
      <c r="A264" s="37"/>
      <c r="B264" s="37"/>
      <c r="C264" s="37"/>
      <c r="D264" s="37"/>
      <c r="E264" s="37"/>
    </row>
    <row r="265" spans="1:5" ht="15" customHeight="1" x14ac:dyDescent="0.25">
      <c r="A265" s="37"/>
      <c r="B265" s="37"/>
      <c r="C265" s="37"/>
      <c r="D265" s="37"/>
      <c r="E265" s="37"/>
    </row>
    <row r="266" spans="1:5" ht="15" customHeight="1" x14ac:dyDescent="0.25">
      <c r="A266" s="37"/>
      <c r="B266" s="37"/>
      <c r="C266" s="37"/>
      <c r="D266" s="37"/>
      <c r="E266" s="37"/>
    </row>
    <row r="267" spans="1:5" ht="15" customHeight="1" x14ac:dyDescent="0.25">
      <c r="A267" s="38" t="s">
        <v>17</v>
      </c>
      <c r="B267" s="39"/>
      <c r="C267" s="39"/>
      <c r="D267" s="39"/>
      <c r="E267" s="39"/>
    </row>
    <row r="268" spans="1:5" ht="15" customHeight="1" x14ac:dyDescent="0.25">
      <c r="A268" s="40" t="s">
        <v>34</v>
      </c>
      <c r="B268" s="39"/>
      <c r="C268" s="39"/>
      <c r="D268" s="39"/>
      <c r="E268" s="41" t="s">
        <v>35</v>
      </c>
    </row>
    <row r="269" spans="1:5" ht="15" customHeight="1" x14ac:dyDescent="0.25">
      <c r="A269" s="38"/>
      <c r="B269" s="42"/>
      <c r="C269" s="39"/>
      <c r="D269" s="39"/>
      <c r="E269" s="43"/>
    </row>
    <row r="270" spans="1:5" ht="15" customHeight="1" x14ac:dyDescent="0.25">
      <c r="A270" s="44"/>
      <c r="B270" s="44"/>
      <c r="C270" s="45" t="s">
        <v>36</v>
      </c>
      <c r="D270" s="46" t="s">
        <v>37</v>
      </c>
      <c r="E270" s="47" t="s">
        <v>38</v>
      </c>
    </row>
    <row r="271" spans="1:5" ht="15" customHeight="1" x14ac:dyDescent="0.25">
      <c r="A271" s="48"/>
      <c r="B271" s="49"/>
      <c r="C271" s="50">
        <v>6409</v>
      </c>
      <c r="D271" s="51" t="s">
        <v>39</v>
      </c>
      <c r="E271" s="52">
        <v>-170000</v>
      </c>
    </row>
    <row r="272" spans="1:5" ht="15" customHeight="1" x14ac:dyDescent="0.25">
      <c r="A272" s="53"/>
      <c r="B272" s="54"/>
      <c r="C272" s="55" t="s">
        <v>40</v>
      </c>
      <c r="D272" s="56"/>
      <c r="E272" s="57">
        <f>E271</f>
        <v>-170000</v>
      </c>
    </row>
    <row r="273" spans="1:5" ht="15" customHeight="1" x14ac:dyDescent="0.25">
      <c r="A273" s="53"/>
      <c r="B273" s="54"/>
      <c r="C273" s="155"/>
      <c r="D273" s="39"/>
      <c r="E273" s="173"/>
    </row>
    <row r="274" spans="1:5" ht="15" customHeight="1" x14ac:dyDescent="0.25">
      <c r="A274" s="38" t="s">
        <v>17</v>
      </c>
      <c r="B274" s="39"/>
      <c r="C274" s="39"/>
      <c r="D274" s="39"/>
      <c r="E274" s="42"/>
    </row>
    <row r="275" spans="1:5" ht="15" customHeight="1" x14ac:dyDescent="0.25">
      <c r="A275" s="67" t="s">
        <v>49</v>
      </c>
      <c r="B275" s="39"/>
      <c r="C275" s="39"/>
      <c r="D275" s="39"/>
      <c r="E275" s="41" t="s">
        <v>50</v>
      </c>
    </row>
    <row r="276" spans="1:5" ht="15" customHeight="1" x14ac:dyDescent="0.25">
      <c r="A276" s="40"/>
      <c r="B276" s="42"/>
      <c r="C276" s="39"/>
      <c r="D276" s="39"/>
      <c r="E276" s="43"/>
    </row>
    <row r="277" spans="1:5" ht="15" customHeight="1" x14ac:dyDescent="0.25">
      <c r="A277" s="44"/>
      <c r="B277" s="44"/>
      <c r="C277" s="45" t="s">
        <v>36</v>
      </c>
      <c r="D277" s="46" t="s">
        <v>37</v>
      </c>
      <c r="E277" s="47" t="s">
        <v>38</v>
      </c>
    </row>
    <row r="278" spans="1:5" ht="15" customHeight="1" x14ac:dyDescent="0.25">
      <c r="A278" s="44"/>
      <c r="B278" s="44"/>
      <c r="C278" s="103">
        <v>3419</v>
      </c>
      <c r="D278" s="51" t="s">
        <v>124</v>
      </c>
      <c r="E278" s="123">
        <v>170000</v>
      </c>
    </row>
    <row r="279" spans="1:5" ht="15" customHeight="1" x14ac:dyDescent="0.25">
      <c r="A279" s="60"/>
      <c r="B279" s="60"/>
      <c r="C279" s="55" t="s">
        <v>40</v>
      </c>
      <c r="D279" s="56"/>
      <c r="E279" s="57">
        <f>SUM(E278:E278)</f>
        <v>170000</v>
      </c>
    </row>
    <row r="280" spans="1:5" ht="15" customHeight="1" x14ac:dyDescent="0.25"/>
    <row r="281" spans="1:5" ht="15" customHeight="1" x14ac:dyDescent="0.25"/>
    <row r="282" spans="1:5" ht="15" customHeight="1" x14ac:dyDescent="0.3">
      <c r="A282" s="36" t="s">
        <v>295</v>
      </c>
    </row>
    <row r="283" spans="1:5" ht="15" customHeight="1" x14ac:dyDescent="0.25">
      <c r="A283" s="187" t="s">
        <v>259</v>
      </c>
      <c r="B283" s="187"/>
      <c r="C283" s="187"/>
      <c r="D283" s="187"/>
      <c r="E283" s="187"/>
    </row>
    <row r="284" spans="1:5" ht="15" customHeight="1" x14ac:dyDescent="0.25">
      <c r="A284" s="187"/>
      <c r="B284" s="187"/>
      <c r="C284" s="187"/>
      <c r="D284" s="187"/>
      <c r="E284" s="187"/>
    </row>
    <row r="285" spans="1:5" ht="15" customHeight="1" x14ac:dyDescent="0.25">
      <c r="A285" s="188" t="s">
        <v>296</v>
      </c>
      <c r="B285" s="188"/>
      <c r="C285" s="188"/>
      <c r="D285" s="188"/>
      <c r="E285" s="188"/>
    </row>
    <row r="286" spans="1:5" ht="15" customHeight="1" x14ac:dyDescent="0.25">
      <c r="A286" s="188"/>
      <c r="B286" s="188"/>
      <c r="C286" s="188"/>
      <c r="D286" s="188"/>
      <c r="E286" s="188"/>
    </row>
    <row r="287" spans="1:5" ht="15" customHeight="1" x14ac:dyDescent="0.25">
      <c r="A287" s="188"/>
      <c r="B287" s="188"/>
      <c r="C287" s="188"/>
      <c r="D287" s="188"/>
      <c r="E287" s="188"/>
    </row>
    <row r="288" spans="1:5" ht="15" customHeight="1" x14ac:dyDescent="0.25">
      <c r="A288" s="188"/>
      <c r="B288" s="188"/>
      <c r="C288" s="188"/>
      <c r="D288" s="188"/>
      <c r="E288" s="188"/>
    </row>
    <row r="289" spans="1:5" ht="15" customHeight="1" x14ac:dyDescent="0.25">
      <c r="A289" s="188"/>
      <c r="B289" s="188"/>
      <c r="C289" s="188"/>
      <c r="D289" s="188"/>
      <c r="E289" s="188"/>
    </row>
    <row r="290" spans="1:5" ht="15" customHeight="1" x14ac:dyDescent="0.25">
      <c r="A290" s="188"/>
      <c r="B290" s="188"/>
      <c r="C290" s="188"/>
      <c r="D290" s="188"/>
      <c r="E290" s="188"/>
    </row>
    <row r="291" spans="1:5" ht="15" customHeight="1" x14ac:dyDescent="0.25">
      <c r="A291" s="188"/>
      <c r="B291" s="188"/>
      <c r="C291" s="188"/>
      <c r="D291" s="188"/>
      <c r="E291" s="188"/>
    </row>
    <row r="292" spans="1:5" ht="15" customHeight="1" x14ac:dyDescent="0.25">
      <c r="A292" s="37"/>
      <c r="B292" s="37"/>
      <c r="C292" s="37"/>
      <c r="D292" s="37"/>
      <c r="E292" s="37"/>
    </row>
    <row r="293" spans="1:5" ht="15" customHeight="1" x14ac:dyDescent="0.25">
      <c r="A293" s="38" t="s">
        <v>17</v>
      </c>
      <c r="B293" s="39"/>
      <c r="C293" s="39"/>
      <c r="D293" s="39"/>
      <c r="E293" s="42"/>
    </row>
    <row r="294" spans="1:5" ht="15" customHeight="1" x14ac:dyDescent="0.25">
      <c r="A294" s="120" t="s">
        <v>68</v>
      </c>
      <c r="B294" s="85"/>
      <c r="C294" s="39"/>
      <c r="D294" s="39"/>
      <c r="E294" s="41" t="s">
        <v>69</v>
      </c>
    </row>
    <row r="295" spans="1:5" ht="15" customHeight="1" x14ac:dyDescent="0.25">
      <c r="A295" s="40"/>
      <c r="B295" s="42"/>
      <c r="C295" s="39"/>
      <c r="D295" s="39"/>
      <c r="E295" s="43"/>
    </row>
    <row r="296" spans="1:5" ht="15" customHeight="1" x14ac:dyDescent="0.25">
      <c r="A296" s="44"/>
      <c r="B296" s="44"/>
      <c r="C296" s="45" t="s">
        <v>36</v>
      </c>
      <c r="D296" s="46" t="s">
        <v>37</v>
      </c>
      <c r="E296" s="47" t="s">
        <v>38</v>
      </c>
    </row>
    <row r="297" spans="1:5" ht="15" customHeight="1" x14ac:dyDescent="0.25">
      <c r="A297" s="44"/>
      <c r="B297" s="44"/>
      <c r="C297" s="103">
        <v>3429</v>
      </c>
      <c r="D297" s="51" t="s">
        <v>124</v>
      </c>
      <c r="E297" s="123">
        <v>-1000000</v>
      </c>
    </row>
    <row r="298" spans="1:5" ht="15" customHeight="1" x14ac:dyDescent="0.25">
      <c r="A298" s="60"/>
      <c r="B298" s="60"/>
      <c r="C298" s="55" t="s">
        <v>40</v>
      </c>
      <c r="D298" s="56"/>
      <c r="E298" s="57">
        <f>SUM(E297)</f>
        <v>-1000000</v>
      </c>
    </row>
    <row r="299" spans="1:5" ht="15" customHeight="1" x14ac:dyDescent="0.25"/>
    <row r="300" spans="1:5" ht="15" customHeight="1" x14ac:dyDescent="0.25">
      <c r="A300" s="38" t="s">
        <v>17</v>
      </c>
      <c r="B300" s="39"/>
      <c r="C300" s="39"/>
      <c r="D300" s="39"/>
      <c r="E300" s="39"/>
    </row>
    <row r="301" spans="1:5" ht="15" customHeight="1" x14ac:dyDescent="0.25">
      <c r="A301" s="40" t="s">
        <v>34</v>
      </c>
      <c r="B301" s="39"/>
      <c r="C301" s="39"/>
      <c r="D301" s="39"/>
      <c r="E301" s="41" t="s">
        <v>35</v>
      </c>
    </row>
    <row r="302" spans="1:5" ht="15" customHeight="1" x14ac:dyDescent="0.25">
      <c r="A302" s="38"/>
      <c r="B302" s="42"/>
      <c r="C302" s="39"/>
      <c r="D302" s="39"/>
      <c r="E302" s="43"/>
    </row>
    <row r="303" spans="1:5" ht="15" customHeight="1" x14ac:dyDescent="0.25">
      <c r="A303" s="44"/>
      <c r="B303" s="44"/>
      <c r="C303" s="45" t="s">
        <v>36</v>
      </c>
      <c r="D303" s="46" t="s">
        <v>37</v>
      </c>
      <c r="E303" s="47" t="s">
        <v>38</v>
      </c>
    </row>
    <row r="304" spans="1:5" ht="15" customHeight="1" x14ac:dyDescent="0.25">
      <c r="A304" s="48"/>
      <c r="B304" s="49"/>
      <c r="C304" s="50">
        <v>6409</v>
      </c>
      <c r="D304" s="51" t="s">
        <v>39</v>
      </c>
      <c r="E304" s="52">
        <v>1000000</v>
      </c>
    </row>
    <row r="305" spans="1:5" ht="15" customHeight="1" x14ac:dyDescent="0.25">
      <c r="A305" s="53"/>
      <c r="B305" s="54"/>
      <c r="C305" s="55" t="s">
        <v>40</v>
      </c>
      <c r="D305" s="56"/>
      <c r="E305" s="57">
        <f>E304</f>
        <v>1000000</v>
      </c>
    </row>
    <row r="306" spans="1:5" ht="15" customHeight="1" x14ac:dyDescent="0.25"/>
    <row r="307" spans="1:5" ht="15" customHeight="1" x14ac:dyDescent="0.25"/>
    <row r="308" spans="1:5" ht="15" customHeight="1" x14ac:dyDescent="0.3">
      <c r="A308" s="82" t="s">
        <v>297</v>
      </c>
    </row>
    <row r="309" spans="1:5" ht="15" customHeight="1" x14ac:dyDescent="0.25">
      <c r="A309" s="187" t="s">
        <v>186</v>
      </c>
      <c r="B309" s="187"/>
      <c r="C309" s="187"/>
      <c r="D309" s="187"/>
      <c r="E309" s="187"/>
    </row>
    <row r="310" spans="1:5" ht="15" customHeight="1" x14ac:dyDescent="0.25">
      <c r="A310" s="187"/>
      <c r="B310" s="187"/>
      <c r="C310" s="187"/>
      <c r="D310" s="187"/>
      <c r="E310" s="187"/>
    </row>
    <row r="311" spans="1:5" ht="15" customHeight="1" x14ac:dyDescent="0.25">
      <c r="A311" s="188" t="s">
        <v>298</v>
      </c>
      <c r="B311" s="188"/>
      <c r="C311" s="188"/>
      <c r="D311" s="188"/>
      <c r="E311" s="188"/>
    </row>
    <row r="312" spans="1:5" ht="15" customHeight="1" x14ac:dyDescent="0.25">
      <c r="A312" s="188"/>
      <c r="B312" s="188"/>
      <c r="C312" s="188"/>
      <c r="D312" s="188"/>
      <c r="E312" s="188"/>
    </row>
    <row r="313" spans="1:5" ht="15" customHeight="1" x14ac:dyDescent="0.25">
      <c r="A313" s="188"/>
      <c r="B313" s="188"/>
      <c r="C313" s="188"/>
      <c r="D313" s="188"/>
      <c r="E313" s="188"/>
    </row>
    <row r="314" spans="1:5" ht="15" customHeight="1" x14ac:dyDescent="0.25">
      <c r="A314" s="188"/>
      <c r="B314" s="188"/>
      <c r="C314" s="188"/>
      <c r="D314" s="188"/>
      <c r="E314" s="188"/>
    </row>
    <row r="315" spans="1:5" ht="15" customHeight="1" x14ac:dyDescent="0.25">
      <c r="A315" s="188"/>
      <c r="B315" s="188"/>
      <c r="C315" s="188"/>
      <c r="D315" s="188"/>
      <c r="E315" s="188"/>
    </row>
    <row r="316" spans="1:5" ht="15" customHeight="1" x14ac:dyDescent="0.25">
      <c r="A316" s="188"/>
      <c r="B316" s="188"/>
      <c r="C316" s="188"/>
      <c r="D316" s="188"/>
      <c r="E316" s="188"/>
    </row>
    <row r="317" spans="1:5" ht="15" customHeight="1" x14ac:dyDescent="0.25">
      <c r="A317" s="37"/>
      <c r="B317" s="37"/>
      <c r="C317" s="37"/>
      <c r="D317" s="37"/>
      <c r="E317" s="37"/>
    </row>
    <row r="318" spans="1:5" ht="15" customHeight="1" x14ac:dyDescent="0.25">
      <c r="A318" s="37"/>
      <c r="B318" s="37"/>
      <c r="C318" s="37"/>
      <c r="D318" s="37"/>
      <c r="E318" s="37"/>
    </row>
    <row r="319" spans="1:5" ht="15" customHeight="1" x14ac:dyDescent="0.25">
      <c r="A319" s="37"/>
      <c r="B319" s="37"/>
      <c r="C319" s="37"/>
      <c r="D319" s="37"/>
      <c r="E319" s="37"/>
    </row>
    <row r="320" spans="1:5" ht="15" customHeight="1" x14ac:dyDescent="0.25">
      <c r="A320" s="38" t="s">
        <v>17</v>
      </c>
      <c r="B320" s="39"/>
      <c r="C320" s="39"/>
      <c r="D320" s="39"/>
      <c r="E320" s="42"/>
    </row>
    <row r="321" spans="1:5" ht="15" customHeight="1" x14ac:dyDescent="0.25">
      <c r="A321" s="40" t="s">
        <v>41</v>
      </c>
      <c r="B321" s="39"/>
      <c r="C321" s="39"/>
      <c r="D321" s="39"/>
      <c r="E321" s="41" t="s">
        <v>42</v>
      </c>
    </row>
    <row r="322" spans="1:5" ht="15" customHeight="1" x14ac:dyDescent="0.25">
      <c r="A322" s="40"/>
      <c r="B322" s="42"/>
      <c r="C322" s="39"/>
      <c r="D322" s="39"/>
      <c r="E322" s="43"/>
    </row>
    <row r="323" spans="1:5" ht="15" customHeight="1" x14ac:dyDescent="0.25">
      <c r="A323" s="44"/>
      <c r="B323" s="44"/>
      <c r="C323" s="45" t="s">
        <v>36</v>
      </c>
      <c r="D323" s="46" t="s">
        <v>37</v>
      </c>
      <c r="E323" s="72" t="s">
        <v>38</v>
      </c>
    </row>
    <row r="324" spans="1:5" ht="15" customHeight="1" x14ac:dyDescent="0.25">
      <c r="A324" s="48"/>
      <c r="B324" s="49"/>
      <c r="C324" s="58">
        <v>5273</v>
      </c>
      <c r="D324" s="51" t="s">
        <v>39</v>
      </c>
      <c r="E324" s="59">
        <v>-30000</v>
      </c>
    </row>
    <row r="325" spans="1:5" ht="15" customHeight="1" x14ac:dyDescent="0.25">
      <c r="A325" s="48"/>
      <c r="B325" s="49"/>
      <c r="C325" s="58">
        <v>3900</v>
      </c>
      <c r="D325" s="51" t="s">
        <v>124</v>
      </c>
      <c r="E325" s="59">
        <v>30000</v>
      </c>
    </row>
    <row r="326" spans="1:5" ht="15" customHeight="1" x14ac:dyDescent="0.25">
      <c r="A326" s="60"/>
      <c r="B326" s="60"/>
      <c r="C326" s="55" t="s">
        <v>40</v>
      </c>
      <c r="D326" s="98"/>
      <c r="E326" s="57">
        <f>SUM(E324:E325)</f>
        <v>0</v>
      </c>
    </row>
    <row r="327" spans="1:5" ht="15" customHeight="1" x14ac:dyDescent="0.25"/>
    <row r="328" spans="1:5" ht="15" customHeight="1" x14ac:dyDescent="0.25"/>
    <row r="329" spans="1:5" ht="15" customHeight="1" x14ac:dyDescent="0.3">
      <c r="A329" s="36" t="s">
        <v>299</v>
      </c>
    </row>
    <row r="330" spans="1:5" ht="15" customHeight="1" x14ac:dyDescent="0.25">
      <c r="A330" s="187" t="s">
        <v>300</v>
      </c>
      <c r="B330" s="187"/>
      <c r="C330" s="187"/>
      <c r="D330" s="187"/>
      <c r="E330" s="187"/>
    </row>
    <row r="331" spans="1:5" ht="15" customHeight="1" x14ac:dyDescent="0.25">
      <c r="A331" s="187"/>
      <c r="B331" s="187"/>
      <c r="C331" s="187"/>
      <c r="D331" s="187"/>
      <c r="E331" s="187"/>
    </row>
    <row r="332" spans="1:5" ht="15" customHeight="1" x14ac:dyDescent="0.25">
      <c r="A332" s="188" t="s">
        <v>301</v>
      </c>
      <c r="B332" s="188"/>
      <c r="C332" s="188"/>
      <c r="D332" s="188"/>
      <c r="E332" s="188"/>
    </row>
    <row r="333" spans="1:5" ht="15" customHeight="1" x14ac:dyDescent="0.25">
      <c r="A333" s="188"/>
      <c r="B333" s="188"/>
      <c r="C333" s="188"/>
      <c r="D333" s="188"/>
      <c r="E333" s="188"/>
    </row>
    <row r="334" spans="1:5" ht="15" customHeight="1" x14ac:dyDescent="0.25">
      <c r="A334" s="188"/>
      <c r="B334" s="188"/>
      <c r="C334" s="188"/>
      <c r="D334" s="188"/>
      <c r="E334" s="188"/>
    </row>
    <row r="335" spans="1:5" ht="15" customHeight="1" x14ac:dyDescent="0.25">
      <c r="A335" s="188"/>
      <c r="B335" s="188"/>
      <c r="C335" s="188"/>
      <c r="D335" s="188"/>
      <c r="E335" s="188"/>
    </row>
    <row r="336" spans="1:5" ht="15" customHeight="1" x14ac:dyDescent="0.25">
      <c r="A336" s="188"/>
      <c r="B336" s="188"/>
      <c r="C336" s="188"/>
      <c r="D336" s="188"/>
      <c r="E336" s="188"/>
    </row>
    <row r="337" spans="1:5" ht="15" customHeight="1" x14ac:dyDescent="0.25">
      <c r="A337" s="188"/>
      <c r="B337" s="188"/>
      <c r="C337" s="188"/>
      <c r="D337" s="188"/>
      <c r="E337" s="188"/>
    </row>
    <row r="338" spans="1:5" ht="15" customHeight="1" x14ac:dyDescent="0.25">
      <c r="A338" s="37"/>
      <c r="B338" s="37"/>
      <c r="C338" s="37"/>
      <c r="D338" s="37"/>
      <c r="E338" s="37"/>
    </row>
    <row r="339" spans="1:5" ht="15" customHeight="1" x14ac:dyDescent="0.25">
      <c r="A339" s="38" t="s">
        <v>17</v>
      </c>
      <c r="B339" s="39"/>
      <c r="C339" s="39"/>
      <c r="D339" s="39"/>
      <c r="E339" s="39"/>
    </row>
    <row r="340" spans="1:5" ht="15" customHeight="1" x14ac:dyDescent="0.25">
      <c r="A340" s="40" t="s">
        <v>34</v>
      </c>
      <c r="B340" s="39"/>
      <c r="C340" s="39"/>
      <c r="D340" s="39"/>
      <c r="E340" s="41" t="s">
        <v>35</v>
      </c>
    </row>
    <row r="341" spans="1:5" ht="15" customHeight="1" x14ac:dyDescent="0.25">
      <c r="A341" s="38"/>
      <c r="B341" s="42"/>
      <c r="C341" s="39"/>
      <c r="D341" s="39"/>
      <c r="E341" s="43"/>
    </row>
    <row r="342" spans="1:5" ht="15" customHeight="1" x14ac:dyDescent="0.25">
      <c r="A342" s="44"/>
      <c r="B342" s="44"/>
      <c r="C342" s="45" t="s">
        <v>36</v>
      </c>
      <c r="D342" s="46" t="s">
        <v>37</v>
      </c>
      <c r="E342" s="47" t="s">
        <v>38</v>
      </c>
    </row>
    <row r="343" spans="1:5" ht="15" customHeight="1" x14ac:dyDescent="0.25">
      <c r="A343" s="48"/>
      <c r="B343" s="49"/>
      <c r="C343" s="50">
        <v>6409</v>
      </c>
      <c r="D343" s="51" t="s">
        <v>39</v>
      </c>
      <c r="E343" s="52">
        <v>-65000</v>
      </c>
    </row>
    <row r="344" spans="1:5" ht="15" customHeight="1" x14ac:dyDescent="0.25">
      <c r="A344" s="53"/>
      <c r="B344" s="54"/>
      <c r="C344" s="55" t="s">
        <v>40</v>
      </c>
      <c r="D344" s="56"/>
      <c r="E344" s="57">
        <f>E343</f>
        <v>-65000</v>
      </c>
    </row>
    <row r="345" spans="1:5" ht="15" customHeight="1" x14ac:dyDescent="0.25">
      <c r="A345" s="53"/>
      <c r="B345" s="54"/>
      <c r="C345" s="155"/>
      <c r="D345" s="39"/>
      <c r="E345" s="173"/>
    </row>
    <row r="346" spans="1:5" ht="15" customHeight="1" x14ac:dyDescent="0.25">
      <c r="A346" s="38" t="s">
        <v>17</v>
      </c>
      <c r="B346" s="39"/>
      <c r="C346" s="39"/>
      <c r="D346" s="39"/>
      <c r="E346" s="42"/>
    </row>
    <row r="347" spans="1:5" ht="15" customHeight="1" x14ac:dyDescent="0.25">
      <c r="A347" s="67" t="s">
        <v>122</v>
      </c>
      <c r="B347" s="39"/>
      <c r="C347" s="39"/>
      <c r="D347" s="39"/>
      <c r="E347" s="41" t="s">
        <v>123</v>
      </c>
    </row>
    <row r="348" spans="1:5" ht="15" customHeight="1" x14ac:dyDescent="0.25">
      <c r="A348" s="40"/>
      <c r="B348" s="42"/>
      <c r="C348" s="39"/>
      <c r="D348" s="39"/>
      <c r="E348" s="43"/>
    </row>
    <row r="349" spans="1:5" ht="15" customHeight="1" x14ac:dyDescent="0.25">
      <c r="A349" s="44"/>
      <c r="B349" s="44"/>
      <c r="C349" s="45" t="s">
        <v>36</v>
      </c>
      <c r="D349" s="46" t="s">
        <v>37</v>
      </c>
      <c r="E349" s="47" t="s">
        <v>38</v>
      </c>
    </row>
    <row r="350" spans="1:5" ht="15" customHeight="1" x14ac:dyDescent="0.25">
      <c r="A350" s="44"/>
      <c r="B350" s="44"/>
      <c r="C350" s="103">
        <v>4399</v>
      </c>
      <c r="D350" s="51" t="s">
        <v>124</v>
      </c>
      <c r="E350" s="123">
        <v>65000</v>
      </c>
    </row>
    <row r="351" spans="1:5" ht="15" customHeight="1" x14ac:dyDescent="0.25">
      <c r="A351" s="60"/>
      <c r="B351" s="60"/>
      <c r="C351" s="55" t="s">
        <v>40</v>
      </c>
      <c r="D351" s="56"/>
      <c r="E351" s="57">
        <f>SUM(E350:E350)</f>
        <v>65000</v>
      </c>
    </row>
    <row r="352" spans="1:5" ht="15" customHeight="1" x14ac:dyDescent="0.25"/>
    <row r="353" spans="1:5" ht="15" customHeight="1" x14ac:dyDescent="0.25"/>
    <row r="354" spans="1:5" ht="15" customHeight="1" x14ac:dyDescent="0.3">
      <c r="A354" s="36" t="s">
        <v>302</v>
      </c>
    </row>
    <row r="355" spans="1:5" ht="15" customHeight="1" x14ac:dyDescent="0.25">
      <c r="A355" s="189" t="s">
        <v>46</v>
      </c>
      <c r="B355" s="189"/>
      <c r="C355" s="189"/>
      <c r="D355" s="189"/>
      <c r="E355" s="189"/>
    </row>
    <row r="356" spans="1:5" ht="15" customHeight="1" x14ac:dyDescent="0.25">
      <c r="A356" s="188" t="s">
        <v>303</v>
      </c>
      <c r="B356" s="188"/>
      <c r="C356" s="188"/>
      <c r="D356" s="188"/>
      <c r="E356" s="188"/>
    </row>
    <row r="357" spans="1:5" ht="15" customHeight="1" x14ac:dyDescent="0.25">
      <c r="A357" s="188"/>
      <c r="B357" s="188"/>
      <c r="C357" s="188"/>
      <c r="D357" s="188"/>
      <c r="E357" s="188"/>
    </row>
    <row r="358" spans="1:5" ht="15" customHeight="1" x14ac:dyDescent="0.25">
      <c r="A358" s="188"/>
      <c r="B358" s="188"/>
      <c r="C358" s="188"/>
      <c r="D358" s="188"/>
      <c r="E358" s="188"/>
    </row>
    <row r="359" spans="1:5" ht="15" customHeight="1" x14ac:dyDescent="0.25">
      <c r="A359" s="188"/>
      <c r="B359" s="188"/>
      <c r="C359" s="188"/>
      <c r="D359" s="188"/>
      <c r="E359" s="188"/>
    </row>
    <row r="360" spans="1:5" ht="15" customHeight="1" x14ac:dyDescent="0.25">
      <c r="A360" s="188"/>
      <c r="B360" s="188"/>
      <c r="C360" s="188"/>
      <c r="D360" s="188"/>
      <c r="E360" s="188"/>
    </row>
    <row r="361" spans="1:5" ht="15" customHeight="1" x14ac:dyDescent="0.25">
      <c r="A361" s="188"/>
      <c r="B361" s="188"/>
      <c r="C361" s="188"/>
      <c r="D361" s="188"/>
      <c r="E361" s="188"/>
    </row>
    <row r="362" spans="1:5" ht="15" customHeight="1" x14ac:dyDescent="0.25">
      <c r="A362" s="188"/>
      <c r="B362" s="188"/>
      <c r="C362" s="188"/>
      <c r="D362" s="188"/>
      <c r="E362" s="188"/>
    </row>
    <row r="363" spans="1:5" ht="15" customHeight="1" x14ac:dyDescent="0.25">
      <c r="A363" s="188"/>
      <c r="B363" s="188"/>
      <c r="C363" s="188"/>
      <c r="D363" s="188"/>
      <c r="E363" s="188"/>
    </row>
    <row r="364" spans="1:5" ht="15" customHeight="1" x14ac:dyDescent="0.25"/>
    <row r="365" spans="1:5" ht="15" customHeight="1" x14ac:dyDescent="0.25">
      <c r="A365" s="64" t="s">
        <v>1</v>
      </c>
      <c r="B365" s="39"/>
      <c r="C365" s="39"/>
      <c r="D365" s="39"/>
      <c r="E365" s="39"/>
    </row>
    <row r="366" spans="1:5" ht="15" customHeight="1" x14ac:dyDescent="0.25">
      <c r="A366" s="120" t="s">
        <v>87</v>
      </c>
      <c r="B366" s="39"/>
      <c r="C366" s="39"/>
      <c r="D366" s="39"/>
      <c r="E366" s="41" t="s">
        <v>244</v>
      </c>
    </row>
    <row r="367" spans="1:5" ht="15" customHeight="1" x14ac:dyDescent="0.25">
      <c r="A367" s="38"/>
      <c r="B367" s="129"/>
      <c r="C367" s="39"/>
      <c r="D367" s="39"/>
      <c r="E367" s="43"/>
    </row>
    <row r="368" spans="1:5" ht="15" customHeight="1" x14ac:dyDescent="0.25">
      <c r="B368" s="44"/>
      <c r="C368" s="45" t="s">
        <v>36</v>
      </c>
      <c r="D368" s="100" t="s">
        <v>52</v>
      </c>
      <c r="E368" s="47" t="s">
        <v>38</v>
      </c>
    </row>
    <row r="369" spans="1:5" ht="15" customHeight="1" x14ac:dyDescent="0.25">
      <c r="B369" s="127"/>
      <c r="C369" s="58">
        <v>3299</v>
      </c>
      <c r="D369" s="118" t="s">
        <v>105</v>
      </c>
      <c r="E369" s="130">
        <v>4769</v>
      </c>
    </row>
    <row r="370" spans="1:5" ht="15" customHeight="1" x14ac:dyDescent="0.25">
      <c r="B370" s="131"/>
      <c r="C370" s="55" t="s">
        <v>40</v>
      </c>
      <c r="D370" s="56"/>
      <c r="E370" s="57">
        <f>SUM(E369:E369)</f>
        <v>4769</v>
      </c>
    </row>
    <row r="371" spans="1:5" ht="15" customHeight="1" x14ac:dyDescent="0.25"/>
    <row r="372" spans="1:5" ht="15" customHeight="1" x14ac:dyDescent="0.25"/>
    <row r="373" spans="1:5" ht="15" customHeight="1" x14ac:dyDescent="0.25">
      <c r="A373" s="38" t="s">
        <v>17</v>
      </c>
      <c r="B373" s="39"/>
      <c r="C373" s="39"/>
      <c r="D373" s="39"/>
      <c r="E373" s="42"/>
    </row>
    <row r="374" spans="1:5" ht="15" customHeight="1" x14ac:dyDescent="0.25">
      <c r="A374" s="120" t="s">
        <v>87</v>
      </c>
      <c r="B374" s="39"/>
      <c r="C374" s="39"/>
      <c r="D374" s="39"/>
      <c r="E374" s="41" t="s">
        <v>104</v>
      </c>
    </row>
    <row r="375" spans="1:5" ht="15" customHeight="1" x14ac:dyDescent="0.25">
      <c r="A375" s="42"/>
      <c r="B375" s="107"/>
      <c r="C375" s="39"/>
      <c r="E375" s="108"/>
    </row>
    <row r="376" spans="1:5" ht="15" customHeight="1" x14ac:dyDescent="0.25">
      <c r="A376" s="44"/>
      <c r="B376" s="44"/>
      <c r="C376" s="45" t="s">
        <v>36</v>
      </c>
      <c r="D376" s="45" t="s">
        <v>37</v>
      </c>
      <c r="E376" s="47" t="s">
        <v>38</v>
      </c>
    </row>
    <row r="377" spans="1:5" ht="15" customHeight="1" x14ac:dyDescent="0.25">
      <c r="A377" s="127"/>
      <c r="B377" s="132"/>
      <c r="C377" s="58">
        <v>6402</v>
      </c>
      <c r="D377" s="98" t="s">
        <v>61</v>
      </c>
      <c r="E377" s="130">
        <v>4769</v>
      </c>
    </row>
    <row r="378" spans="1:5" ht="15" customHeight="1" x14ac:dyDescent="0.25">
      <c r="A378" s="128"/>
      <c r="B378" s="131"/>
      <c r="C378" s="55" t="s">
        <v>40</v>
      </c>
      <c r="D378" s="133"/>
      <c r="E378" s="57">
        <f>SUM(E377:E377)</f>
        <v>4769</v>
      </c>
    </row>
    <row r="379" spans="1:5" ht="15" customHeight="1" x14ac:dyDescent="0.25"/>
    <row r="380" spans="1:5" ht="15" customHeight="1" x14ac:dyDescent="0.25"/>
    <row r="381" spans="1:5" ht="15" customHeight="1" x14ac:dyDescent="0.3">
      <c r="A381" s="36" t="s">
        <v>304</v>
      </c>
    </row>
    <row r="382" spans="1:5" ht="15" customHeight="1" x14ac:dyDescent="0.25">
      <c r="A382" s="189" t="s">
        <v>46</v>
      </c>
      <c r="B382" s="189"/>
      <c r="C382" s="189"/>
      <c r="D382" s="189"/>
      <c r="E382" s="189"/>
    </row>
    <row r="383" spans="1:5" ht="15" customHeight="1" x14ac:dyDescent="0.25">
      <c r="A383" s="188" t="s">
        <v>305</v>
      </c>
      <c r="B383" s="188"/>
      <c r="C383" s="188"/>
      <c r="D383" s="188"/>
      <c r="E383" s="188"/>
    </row>
    <row r="384" spans="1:5" ht="15" customHeight="1" x14ac:dyDescent="0.25">
      <c r="A384" s="188"/>
      <c r="B384" s="188"/>
      <c r="C384" s="188"/>
      <c r="D384" s="188"/>
      <c r="E384" s="188"/>
    </row>
    <row r="385" spans="1:5" ht="15" customHeight="1" x14ac:dyDescent="0.25">
      <c r="A385" s="188"/>
      <c r="B385" s="188"/>
      <c r="C385" s="188"/>
      <c r="D385" s="188"/>
      <c r="E385" s="188"/>
    </row>
    <row r="386" spans="1:5" ht="15" customHeight="1" x14ac:dyDescent="0.25">
      <c r="A386" s="188"/>
      <c r="B386" s="188"/>
      <c r="C386" s="188"/>
      <c r="D386" s="188"/>
      <c r="E386" s="188"/>
    </row>
    <row r="387" spans="1:5" ht="15" customHeight="1" x14ac:dyDescent="0.25">
      <c r="A387" s="188"/>
      <c r="B387" s="188"/>
      <c r="C387" s="188"/>
      <c r="D387" s="188"/>
      <c r="E387" s="188"/>
    </row>
    <row r="388" spans="1:5" ht="15" customHeight="1" x14ac:dyDescent="0.25">
      <c r="A388" s="188"/>
      <c r="B388" s="188"/>
      <c r="C388" s="188"/>
      <c r="D388" s="188"/>
      <c r="E388" s="188"/>
    </row>
    <row r="389" spans="1:5" ht="15" customHeight="1" x14ac:dyDescent="0.25">
      <c r="A389" s="188"/>
      <c r="B389" s="188"/>
      <c r="C389" s="188"/>
      <c r="D389" s="188"/>
      <c r="E389" s="188"/>
    </row>
    <row r="390" spans="1:5" ht="15" customHeight="1" x14ac:dyDescent="0.25"/>
    <row r="391" spans="1:5" ht="15" customHeight="1" x14ac:dyDescent="0.25">
      <c r="A391" s="38" t="s">
        <v>1</v>
      </c>
      <c r="B391" s="39"/>
      <c r="C391" s="39"/>
      <c r="D391" s="39"/>
      <c r="E391" s="39"/>
    </row>
    <row r="392" spans="1:5" ht="15" customHeight="1" x14ac:dyDescent="0.25">
      <c r="A392" s="40" t="s">
        <v>34</v>
      </c>
      <c r="B392" s="39"/>
      <c r="C392" s="39"/>
      <c r="D392" s="39"/>
      <c r="E392" s="41" t="s">
        <v>35</v>
      </c>
    </row>
    <row r="393" spans="1:5" ht="15" customHeight="1" x14ac:dyDescent="0.25">
      <c r="A393" s="42"/>
      <c r="B393" s="38"/>
      <c r="C393" s="39"/>
      <c r="D393" s="39"/>
      <c r="E393" s="43"/>
    </row>
    <row r="394" spans="1:5" ht="15" customHeight="1" x14ac:dyDescent="0.25">
      <c r="B394" s="94"/>
      <c r="C394" s="45" t="s">
        <v>36</v>
      </c>
      <c r="D394" s="100" t="s">
        <v>52</v>
      </c>
      <c r="E394" s="47" t="s">
        <v>38</v>
      </c>
    </row>
    <row r="395" spans="1:5" ht="15" customHeight="1" x14ac:dyDescent="0.25">
      <c r="B395" s="48"/>
      <c r="C395" s="141">
        <v>6172</v>
      </c>
      <c r="D395" s="51" t="s">
        <v>113</v>
      </c>
      <c r="E395" s="59">
        <v>61148</v>
      </c>
    </row>
    <row r="396" spans="1:5" ht="15" customHeight="1" x14ac:dyDescent="0.25">
      <c r="B396" s="48"/>
      <c r="C396" s="55" t="s">
        <v>40</v>
      </c>
      <c r="D396" s="56"/>
      <c r="E396" s="57">
        <f>SUM(E395:E395)</f>
        <v>61148</v>
      </c>
    </row>
    <row r="397" spans="1:5" ht="15" customHeight="1" x14ac:dyDescent="0.25"/>
    <row r="398" spans="1:5" ht="15" customHeight="1" x14ac:dyDescent="0.25">
      <c r="A398" s="38" t="s">
        <v>17</v>
      </c>
      <c r="B398" s="39"/>
      <c r="C398" s="39"/>
      <c r="D398" s="39"/>
      <c r="E398" s="39"/>
    </row>
    <row r="399" spans="1:5" ht="15" customHeight="1" x14ac:dyDescent="0.25">
      <c r="A399" s="40" t="s">
        <v>108</v>
      </c>
      <c r="B399" s="129"/>
      <c r="C399" s="129"/>
      <c r="D399" s="129"/>
      <c r="E399" s="42" t="s">
        <v>109</v>
      </c>
    </row>
    <row r="400" spans="1:5" ht="15" customHeight="1" x14ac:dyDescent="0.25">
      <c r="A400" s="38"/>
      <c r="B400" s="42"/>
      <c r="C400" s="39"/>
      <c r="D400" s="39"/>
      <c r="E400" s="43"/>
    </row>
    <row r="401" spans="1:5" ht="15" customHeight="1" x14ac:dyDescent="0.25">
      <c r="A401" s="44"/>
      <c r="B401" s="72" t="s">
        <v>51</v>
      </c>
      <c r="C401" s="45" t="s">
        <v>36</v>
      </c>
      <c r="D401" s="109" t="s">
        <v>52</v>
      </c>
      <c r="E401" s="47" t="s">
        <v>38</v>
      </c>
    </row>
    <row r="402" spans="1:5" ht="15" customHeight="1" x14ac:dyDescent="0.25">
      <c r="A402" s="48"/>
      <c r="B402" s="101">
        <v>305</v>
      </c>
      <c r="C402" s="103"/>
      <c r="D402" s="86" t="s">
        <v>114</v>
      </c>
      <c r="E402" s="59">
        <v>61148</v>
      </c>
    </row>
    <row r="403" spans="1:5" ht="15" customHeight="1" x14ac:dyDescent="0.25">
      <c r="A403" s="53"/>
      <c r="B403" s="142"/>
      <c r="C403" s="55" t="s">
        <v>40</v>
      </c>
      <c r="D403" s="111"/>
      <c r="E403" s="112">
        <f>SUM(E402:E402)</f>
        <v>61148</v>
      </c>
    </row>
    <row r="404" spans="1:5" ht="15" customHeight="1" x14ac:dyDescent="0.25"/>
    <row r="405" spans="1:5" ht="15" customHeight="1" x14ac:dyDescent="0.25"/>
    <row r="406" spans="1:5" ht="15" customHeight="1" x14ac:dyDescent="0.3">
      <c r="A406" s="82" t="s">
        <v>306</v>
      </c>
    </row>
    <row r="407" spans="1:5" ht="15" customHeight="1" x14ac:dyDescent="0.25">
      <c r="A407" s="187" t="s">
        <v>235</v>
      </c>
      <c r="B407" s="187"/>
      <c r="C407" s="187"/>
      <c r="D407" s="187"/>
      <c r="E407" s="187"/>
    </row>
    <row r="408" spans="1:5" ht="15" customHeight="1" x14ac:dyDescent="0.25">
      <c r="A408" s="187"/>
      <c r="B408" s="187"/>
      <c r="C408" s="187"/>
      <c r="D408" s="187"/>
      <c r="E408" s="187"/>
    </row>
    <row r="409" spans="1:5" ht="15" customHeight="1" x14ac:dyDescent="0.25">
      <c r="A409" s="190" t="s">
        <v>307</v>
      </c>
      <c r="B409" s="190"/>
      <c r="C409" s="190"/>
      <c r="D409" s="190"/>
      <c r="E409" s="190"/>
    </row>
    <row r="410" spans="1:5" ht="15" customHeight="1" x14ac:dyDescent="0.25">
      <c r="A410" s="190"/>
      <c r="B410" s="190"/>
      <c r="C410" s="190"/>
      <c r="D410" s="190"/>
      <c r="E410" s="190"/>
    </row>
    <row r="411" spans="1:5" ht="15" customHeight="1" x14ac:dyDescent="0.25">
      <c r="A411" s="190"/>
      <c r="B411" s="190"/>
      <c r="C411" s="190"/>
      <c r="D411" s="190"/>
      <c r="E411" s="190"/>
    </row>
    <row r="412" spans="1:5" ht="15" customHeight="1" x14ac:dyDescent="0.25">
      <c r="A412" s="190"/>
      <c r="B412" s="190"/>
      <c r="C412" s="190"/>
      <c r="D412" s="190"/>
      <c r="E412" s="190"/>
    </row>
    <row r="413" spans="1:5" ht="15" customHeight="1" x14ac:dyDescent="0.25">
      <c r="A413" s="190"/>
      <c r="B413" s="190"/>
      <c r="C413" s="190"/>
      <c r="D413" s="190"/>
      <c r="E413" s="190"/>
    </row>
    <row r="414" spans="1:5" ht="15" customHeight="1" x14ac:dyDescent="0.25">
      <c r="A414" s="190"/>
      <c r="B414" s="190"/>
      <c r="C414" s="190"/>
      <c r="D414" s="190"/>
      <c r="E414" s="190"/>
    </row>
    <row r="415" spans="1:5" ht="15" customHeight="1" x14ac:dyDescent="0.25">
      <c r="A415" s="190"/>
      <c r="B415" s="190"/>
      <c r="C415" s="190"/>
      <c r="D415" s="190"/>
      <c r="E415" s="190"/>
    </row>
    <row r="416" spans="1:5" ht="15" customHeight="1" x14ac:dyDescent="0.25">
      <c r="A416" s="99"/>
      <c r="B416" s="99"/>
      <c r="C416" s="99"/>
      <c r="D416" s="99"/>
      <c r="E416" s="99"/>
    </row>
    <row r="417" spans="1:5" ht="15" customHeight="1" x14ac:dyDescent="0.25">
      <c r="A417" s="38" t="s">
        <v>17</v>
      </c>
      <c r="B417" s="39"/>
      <c r="C417" s="39"/>
      <c r="D417" s="39"/>
      <c r="E417" s="39"/>
    </row>
    <row r="418" spans="1:5" ht="15" customHeight="1" x14ac:dyDescent="0.25">
      <c r="A418" s="67" t="s">
        <v>80</v>
      </c>
      <c r="B418" s="39"/>
      <c r="C418" s="39"/>
      <c r="D418" s="39"/>
      <c r="E418" s="41" t="s">
        <v>160</v>
      </c>
    </row>
    <row r="419" spans="1:5" ht="15" customHeight="1" x14ac:dyDescent="0.25">
      <c r="A419" s="154"/>
      <c r="B419" s="157"/>
      <c r="C419" s="39"/>
      <c r="D419" s="39"/>
      <c r="E419" s="43"/>
    </row>
    <row r="420" spans="1:5" ht="15" customHeight="1" x14ac:dyDescent="0.3">
      <c r="A420" s="36"/>
      <c r="B420" s="45" t="s">
        <v>237</v>
      </c>
      <c r="C420" s="45" t="s">
        <v>36</v>
      </c>
      <c r="D420" s="100" t="s">
        <v>37</v>
      </c>
      <c r="E420" s="72" t="s">
        <v>38</v>
      </c>
    </row>
    <row r="421" spans="1:5" ht="15" customHeight="1" x14ac:dyDescent="0.3">
      <c r="A421" s="36"/>
      <c r="B421" s="160">
        <v>10</v>
      </c>
      <c r="C421" s="103"/>
      <c r="D421" s="51" t="s">
        <v>44</v>
      </c>
      <c r="E421" s="106">
        <v>-400000</v>
      </c>
    </row>
    <row r="422" spans="1:5" ht="15" customHeight="1" x14ac:dyDescent="0.3">
      <c r="A422" s="36"/>
      <c r="B422" s="160">
        <v>10</v>
      </c>
      <c r="C422" s="103"/>
      <c r="D422" s="51" t="s">
        <v>43</v>
      </c>
      <c r="E422" s="106">
        <v>400000</v>
      </c>
    </row>
    <row r="423" spans="1:5" ht="15" customHeight="1" x14ac:dyDescent="0.3">
      <c r="A423" s="36"/>
      <c r="B423" s="160"/>
      <c r="C423" s="55" t="s">
        <v>40</v>
      </c>
      <c r="D423" s="56"/>
      <c r="E423" s="57">
        <f>SUM(E421:E422)</f>
        <v>0</v>
      </c>
    </row>
    <row r="424" spans="1:5" ht="15" customHeight="1" x14ac:dyDescent="0.25"/>
    <row r="425" spans="1:5" ht="15" customHeight="1" x14ac:dyDescent="0.25"/>
    <row r="426" spans="1:5" ht="15" customHeight="1" x14ac:dyDescent="0.3">
      <c r="A426" s="82" t="s">
        <v>308</v>
      </c>
    </row>
    <row r="427" spans="1:5" ht="15" customHeight="1" x14ac:dyDescent="0.25">
      <c r="A427" s="187" t="s">
        <v>210</v>
      </c>
      <c r="B427" s="187"/>
      <c r="C427" s="187"/>
      <c r="D427" s="187"/>
      <c r="E427" s="187"/>
    </row>
    <row r="428" spans="1:5" ht="15" customHeight="1" x14ac:dyDescent="0.25">
      <c r="A428" s="187"/>
      <c r="B428" s="187"/>
      <c r="C428" s="187"/>
      <c r="D428" s="187"/>
      <c r="E428" s="187"/>
    </row>
    <row r="429" spans="1:5" ht="15" customHeight="1" x14ac:dyDescent="0.25">
      <c r="A429" s="190" t="s">
        <v>309</v>
      </c>
      <c r="B429" s="190"/>
      <c r="C429" s="190"/>
      <c r="D429" s="190"/>
      <c r="E429" s="190"/>
    </row>
    <row r="430" spans="1:5" ht="15" customHeight="1" x14ac:dyDescent="0.25">
      <c r="A430" s="190"/>
      <c r="B430" s="190"/>
      <c r="C430" s="190"/>
      <c r="D430" s="190"/>
      <c r="E430" s="190"/>
    </row>
    <row r="431" spans="1:5" ht="15" customHeight="1" x14ac:dyDescent="0.25">
      <c r="A431" s="190"/>
      <c r="B431" s="190"/>
      <c r="C431" s="190"/>
      <c r="D431" s="190"/>
      <c r="E431" s="190"/>
    </row>
    <row r="432" spans="1:5" ht="15" customHeight="1" x14ac:dyDescent="0.25">
      <c r="A432" s="190"/>
      <c r="B432" s="190"/>
      <c r="C432" s="190"/>
      <c r="D432" s="190"/>
      <c r="E432" s="190"/>
    </row>
    <row r="433" spans="1:5" ht="15" customHeight="1" x14ac:dyDescent="0.25">
      <c r="A433" s="190"/>
      <c r="B433" s="190"/>
      <c r="C433" s="190"/>
      <c r="D433" s="190"/>
      <c r="E433" s="190"/>
    </row>
    <row r="434" spans="1:5" ht="15" customHeight="1" x14ac:dyDescent="0.25">
      <c r="A434" s="190"/>
      <c r="B434" s="190"/>
      <c r="C434" s="190"/>
      <c r="D434" s="190"/>
      <c r="E434" s="190"/>
    </row>
    <row r="435" spans="1:5" ht="15" customHeight="1" x14ac:dyDescent="0.25">
      <c r="A435" s="99"/>
      <c r="B435" s="99"/>
      <c r="C435" s="99"/>
      <c r="D435" s="99"/>
      <c r="E435" s="99"/>
    </row>
    <row r="436" spans="1:5" ht="15" customHeight="1" x14ac:dyDescent="0.25">
      <c r="A436" s="38" t="s">
        <v>17</v>
      </c>
      <c r="B436" s="39"/>
      <c r="C436" s="39"/>
      <c r="D436" s="39"/>
      <c r="E436" s="39"/>
    </row>
    <row r="437" spans="1:5" ht="15" customHeight="1" x14ac:dyDescent="0.25">
      <c r="A437" s="67" t="s">
        <v>49</v>
      </c>
      <c r="B437" s="39"/>
      <c r="C437" s="39"/>
      <c r="D437" s="39"/>
      <c r="E437" s="41" t="s">
        <v>50</v>
      </c>
    </row>
    <row r="438" spans="1:5" ht="15" customHeight="1" x14ac:dyDescent="0.25">
      <c r="A438" s="154"/>
      <c r="B438" s="157"/>
      <c r="C438" s="39"/>
      <c r="D438" s="39"/>
      <c r="E438" s="43"/>
    </row>
    <row r="439" spans="1:5" ht="15" customHeight="1" x14ac:dyDescent="0.3">
      <c r="A439" s="36"/>
      <c r="B439" s="174"/>
      <c r="C439" s="175" t="s">
        <v>36</v>
      </c>
      <c r="D439" s="100" t="s">
        <v>37</v>
      </c>
      <c r="E439" s="72" t="s">
        <v>38</v>
      </c>
    </row>
    <row r="440" spans="1:5" ht="15" customHeight="1" x14ac:dyDescent="0.3">
      <c r="A440" s="36"/>
      <c r="B440" s="176"/>
      <c r="C440" s="177">
        <v>3792</v>
      </c>
      <c r="D440" s="98" t="s">
        <v>61</v>
      </c>
      <c r="E440" s="106">
        <v>-350000</v>
      </c>
    </row>
    <row r="441" spans="1:5" ht="15" customHeight="1" x14ac:dyDescent="0.3">
      <c r="A441" s="36"/>
      <c r="B441" s="176"/>
      <c r="C441" s="177">
        <v>3792</v>
      </c>
      <c r="D441" s="98" t="s">
        <v>61</v>
      </c>
      <c r="E441" s="106">
        <v>340000</v>
      </c>
    </row>
    <row r="442" spans="1:5" ht="15" customHeight="1" x14ac:dyDescent="0.3">
      <c r="A442" s="36"/>
      <c r="B442" s="176"/>
      <c r="C442" s="177">
        <v>3792</v>
      </c>
      <c r="D442" s="118" t="s">
        <v>124</v>
      </c>
      <c r="E442" s="106">
        <v>10000</v>
      </c>
    </row>
    <row r="443" spans="1:5" ht="15" customHeight="1" x14ac:dyDescent="0.3">
      <c r="A443" s="36"/>
      <c r="B443" s="176"/>
      <c r="C443" s="178" t="s">
        <v>40</v>
      </c>
      <c r="D443" s="56"/>
      <c r="E443" s="57">
        <f>SUM(E440:E442)</f>
        <v>0</v>
      </c>
    </row>
    <row r="444" spans="1:5" ht="15" customHeight="1" x14ac:dyDescent="0.25"/>
    <row r="445" spans="1:5" ht="15" customHeight="1" x14ac:dyDescent="0.25"/>
    <row r="446" spans="1:5" ht="15" customHeight="1" x14ac:dyDescent="0.3">
      <c r="A446" s="82" t="s">
        <v>310</v>
      </c>
    </row>
    <row r="447" spans="1:5" ht="15" customHeight="1" x14ac:dyDescent="0.25">
      <c r="A447" s="187" t="s">
        <v>311</v>
      </c>
      <c r="B447" s="187"/>
      <c r="C447" s="187"/>
      <c r="D447" s="187"/>
      <c r="E447" s="187"/>
    </row>
    <row r="448" spans="1:5" ht="15" customHeight="1" x14ac:dyDescent="0.25">
      <c r="A448" s="187"/>
      <c r="B448" s="187"/>
      <c r="C448" s="187"/>
      <c r="D448" s="187"/>
      <c r="E448" s="187"/>
    </row>
    <row r="449" spans="1:5" ht="15" customHeight="1" x14ac:dyDescent="0.25">
      <c r="A449" s="190" t="s">
        <v>312</v>
      </c>
      <c r="B449" s="190"/>
      <c r="C449" s="190"/>
      <c r="D449" s="190"/>
      <c r="E449" s="190"/>
    </row>
    <row r="450" spans="1:5" ht="15" customHeight="1" x14ac:dyDescent="0.25">
      <c r="A450" s="190"/>
      <c r="B450" s="190"/>
      <c r="C450" s="190"/>
      <c r="D450" s="190"/>
      <c r="E450" s="190"/>
    </row>
    <row r="451" spans="1:5" ht="15" customHeight="1" x14ac:dyDescent="0.25">
      <c r="A451" s="190"/>
      <c r="B451" s="190"/>
      <c r="C451" s="190"/>
      <c r="D451" s="190"/>
      <c r="E451" s="190"/>
    </row>
    <row r="452" spans="1:5" ht="15" customHeight="1" x14ac:dyDescent="0.25">
      <c r="A452" s="190"/>
      <c r="B452" s="190"/>
      <c r="C452" s="190"/>
      <c r="D452" s="190"/>
      <c r="E452" s="190"/>
    </row>
    <row r="453" spans="1:5" ht="15" customHeight="1" x14ac:dyDescent="0.25">
      <c r="A453" s="190"/>
      <c r="B453" s="190"/>
      <c r="C453" s="190"/>
      <c r="D453" s="190"/>
      <c r="E453" s="190"/>
    </row>
    <row r="454" spans="1:5" ht="15" customHeight="1" x14ac:dyDescent="0.25">
      <c r="A454" s="190"/>
      <c r="B454" s="190"/>
      <c r="C454" s="190"/>
      <c r="D454" s="190"/>
      <c r="E454" s="190"/>
    </row>
    <row r="455" spans="1:5" ht="15" customHeight="1" x14ac:dyDescent="0.25">
      <c r="A455" s="99"/>
      <c r="B455" s="99"/>
      <c r="C455" s="99"/>
      <c r="D455" s="99"/>
      <c r="E455" s="99"/>
    </row>
    <row r="456" spans="1:5" ht="15" customHeight="1" x14ac:dyDescent="0.25">
      <c r="A456" s="38" t="s">
        <v>17</v>
      </c>
      <c r="B456" s="39"/>
      <c r="C456" s="39"/>
      <c r="D456" s="39"/>
      <c r="E456" s="39"/>
    </row>
    <row r="457" spans="1:5" ht="15" customHeight="1" x14ac:dyDescent="0.25">
      <c r="A457" s="67" t="s">
        <v>250</v>
      </c>
      <c r="B457" s="39"/>
      <c r="C457" s="39"/>
      <c r="D457" s="39"/>
      <c r="E457" s="41" t="s">
        <v>313</v>
      </c>
    </row>
    <row r="458" spans="1:5" ht="15" customHeight="1" x14ac:dyDescent="0.25">
      <c r="A458" s="154"/>
      <c r="B458" s="157"/>
      <c r="C458" s="39"/>
      <c r="D458" s="39"/>
      <c r="E458" s="43"/>
    </row>
    <row r="459" spans="1:5" ht="15" customHeight="1" x14ac:dyDescent="0.3">
      <c r="A459" s="36"/>
      <c r="B459" s="174"/>
      <c r="C459" s="175" t="s">
        <v>36</v>
      </c>
      <c r="D459" s="100" t="s">
        <v>37</v>
      </c>
      <c r="E459" s="72" t="s">
        <v>38</v>
      </c>
    </row>
    <row r="460" spans="1:5" ht="15" customHeight="1" x14ac:dyDescent="0.3">
      <c r="A460" s="36"/>
      <c r="B460" s="176"/>
      <c r="C460" s="177">
        <v>6172</v>
      </c>
      <c r="D460" s="51" t="s">
        <v>44</v>
      </c>
      <c r="E460" s="106">
        <v>-40000</v>
      </c>
    </row>
    <row r="461" spans="1:5" ht="15" customHeight="1" x14ac:dyDescent="0.3">
      <c r="A461" s="36"/>
      <c r="B461" s="176"/>
      <c r="C461" s="177">
        <v>6172</v>
      </c>
      <c r="D461" s="51" t="s">
        <v>43</v>
      </c>
      <c r="E461" s="106">
        <v>40000</v>
      </c>
    </row>
    <row r="462" spans="1:5" ht="15" customHeight="1" x14ac:dyDescent="0.3">
      <c r="A462" s="36"/>
      <c r="B462" s="176"/>
      <c r="C462" s="177">
        <v>6172</v>
      </c>
      <c r="D462" s="51" t="s">
        <v>43</v>
      </c>
      <c r="E462" s="106">
        <v>-50000</v>
      </c>
    </row>
    <row r="463" spans="1:5" ht="15" customHeight="1" x14ac:dyDescent="0.3">
      <c r="A463" s="36"/>
      <c r="B463" s="176"/>
      <c r="C463" s="177">
        <v>6172</v>
      </c>
      <c r="D463" s="51" t="s">
        <v>44</v>
      </c>
      <c r="E463" s="106">
        <v>50000</v>
      </c>
    </row>
    <row r="464" spans="1:5" ht="15" customHeight="1" x14ac:dyDescent="0.3">
      <c r="A464" s="36"/>
      <c r="B464" s="176"/>
      <c r="C464" s="178" t="s">
        <v>40</v>
      </c>
      <c r="D464" s="56"/>
      <c r="E464" s="57">
        <f>SUM(E460:E463)</f>
        <v>0</v>
      </c>
    </row>
    <row r="465" spans="1:5" ht="15" customHeight="1" x14ac:dyDescent="0.25"/>
    <row r="466" spans="1:5" ht="15" customHeight="1" x14ac:dyDescent="0.25"/>
    <row r="467" spans="1:5" ht="15" customHeight="1" x14ac:dyDescent="0.3">
      <c r="A467" s="36" t="s">
        <v>314</v>
      </c>
      <c r="B467" s="42"/>
      <c r="C467" s="42"/>
      <c r="D467" s="42"/>
      <c r="E467" s="42"/>
    </row>
    <row r="468" spans="1:5" ht="15" customHeight="1" x14ac:dyDescent="0.25">
      <c r="A468" s="187" t="s">
        <v>186</v>
      </c>
      <c r="B468" s="187"/>
      <c r="C468" s="187"/>
      <c r="D468" s="187"/>
      <c r="E468" s="187"/>
    </row>
    <row r="469" spans="1:5" ht="15" customHeight="1" x14ac:dyDescent="0.25">
      <c r="A469" s="187"/>
      <c r="B469" s="187"/>
      <c r="C469" s="187"/>
      <c r="D469" s="187"/>
      <c r="E469" s="187"/>
    </row>
    <row r="470" spans="1:5" ht="15" customHeight="1" x14ac:dyDescent="0.25">
      <c r="A470" s="188" t="s">
        <v>315</v>
      </c>
      <c r="B470" s="188"/>
      <c r="C470" s="188"/>
      <c r="D470" s="188"/>
      <c r="E470" s="188"/>
    </row>
    <row r="471" spans="1:5" ht="15" customHeight="1" x14ac:dyDescent="0.25">
      <c r="A471" s="188"/>
      <c r="B471" s="188"/>
      <c r="C471" s="188"/>
      <c r="D471" s="188"/>
      <c r="E471" s="188"/>
    </row>
    <row r="472" spans="1:5" ht="15" customHeight="1" x14ac:dyDescent="0.25">
      <c r="A472" s="188"/>
      <c r="B472" s="188"/>
      <c r="C472" s="188"/>
      <c r="D472" s="188"/>
      <c r="E472" s="188"/>
    </row>
    <row r="473" spans="1:5" ht="15" customHeight="1" x14ac:dyDescent="0.25">
      <c r="A473" s="188"/>
      <c r="B473" s="188"/>
      <c r="C473" s="188"/>
      <c r="D473" s="188"/>
      <c r="E473" s="188"/>
    </row>
    <row r="474" spans="1:5" ht="15" customHeight="1" x14ac:dyDescent="0.25">
      <c r="A474" s="188"/>
      <c r="B474" s="188"/>
      <c r="C474" s="188"/>
      <c r="D474" s="188"/>
      <c r="E474" s="188"/>
    </row>
    <row r="475" spans="1:5" ht="15" customHeight="1" x14ac:dyDescent="0.25">
      <c r="A475" s="188"/>
      <c r="B475" s="188"/>
      <c r="C475" s="188"/>
      <c r="D475" s="188"/>
      <c r="E475" s="188"/>
    </row>
    <row r="476" spans="1:5" ht="15" customHeight="1" x14ac:dyDescent="0.25">
      <c r="A476" s="39"/>
      <c r="B476" s="154"/>
      <c r="C476" s="155"/>
      <c r="D476" s="39"/>
      <c r="E476" s="156"/>
    </row>
    <row r="477" spans="1:5" ht="15" customHeight="1" x14ac:dyDescent="0.25">
      <c r="A477" s="39"/>
      <c r="B477" s="154"/>
      <c r="C477" s="155"/>
      <c r="D477" s="39"/>
      <c r="E477" s="156"/>
    </row>
    <row r="478" spans="1:5" ht="15" customHeight="1" x14ac:dyDescent="0.25">
      <c r="A478" s="39"/>
      <c r="B478" s="154"/>
      <c r="C478" s="155"/>
      <c r="D478" s="39"/>
      <c r="E478" s="156"/>
    </row>
    <row r="479" spans="1:5" ht="15" customHeight="1" x14ac:dyDescent="0.25">
      <c r="A479" s="38" t="s">
        <v>17</v>
      </c>
      <c r="B479" s="39"/>
      <c r="C479" s="39"/>
      <c r="D479" s="39"/>
      <c r="E479" s="42"/>
    </row>
    <row r="480" spans="1:5" ht="15" customHeight="1" x14ac:dyDescent="0.25">
      <c r="A480" s="40" t="s">
        <v>41</v>
      </c>
      <c r="B480" s="39"/>
      <c r="C480" s="39"/>
      <c r="D480" s="39"/>
      <c r="E480" s="41" t="s">
        <v>42</v>
      </c>
    </row>
    <row r="481" spans="1:5" ht="15" customHeight="1" x14ac:dyDescent="0.25">
      <c r="A481" s="40"/>
      <c r="B481" s="42"/>
      <c r="C481" s="39"/>
      <c r="D481" s="39"/>
      <c r="E481" s="43"/>
    </row>
    <row r="482" spans="1:5" ht="15" customHeight="1" x14ac:dyDescent="0.25">
      <c r="A482" s="44"/>
      <c r="B482" s="44"/>
      <c r="C482" s="45" t="s">
        <v>36</v>
      </c>
      <c r="D482" s="46" t="s">
        <v>37</v>
      </c>
      <c r="E482" s="72" t="s">
        <v>38</v>
      </c>
    </row>
    <row r="483" spans="1:5" ht="15" customHeight="1" x14ac:dyDescent="0.25">
      <c r="A483" s="48"/>
      <c r="B483" s="49"/>
      <c r="C483" s="58">
        <v>5273</v>
      </c>
      <c r="D483" s="51" t="s">
        <v>39</v>
      </c>
      <c r="E483" s="59">
        <v>-605000</v>
      </c>
    </row>
    <row r="484" spans="1:5" ht="15" customHeight="1" x14ac:dyDescent="0.25">
      <c r="A484" s="48"/>
      <c r="B484" s="49"/>
      <c r="C484" s="58">
        <v>3900</v>
      </c>
      <c r="D484" s="118" t="s">
        <v>124</v>
      </c>
      <c r="E484" s="59">
        <v>605000</v>
      </c>
    </row>
    <row r="485" spans="1:5" ht="15" customHeight="1" x14ac:dyDescent="0.25">
      <c r="A485" s="60"/>
      <c r="B485" s="60"/>
      <c r="C485" s="55" t="s">
        <v>40</v>
      </c>
      <c r="D485" s="98"/>
      <c r="E485" s="57">
        <f>SUM(E483:E484)</f>
        <v>0</v>
      </c>
    </row>
    <row r="486" spans="1:5" ht="15" customHeight="1" x14ac:dyDescent="0.25"/>
    <row r="487" spans="1:5" ht="15" customHeight="1" x14ac:dyDescent="0.25"/>
    <row r="488" spans="1:5" ht="15" customHeight="1" x14ac:dyDescent="0.3">
      <c r="A488" s="36" t="s">
        <v>316</v>
      </c>
    </row>
    <row r="489" spans="1:5" ht="15" customHeight="1" x14ac:dyDescent="0.25">
      <c r="A489" s="187" t="s">
        <v>224</v>
      </c>
      <c r="B489" s="187"/>
      <c r="C489" s="187"/>
      <c r="D489" s="187"/>
      <c r="E489" s="187"/>
    </row>
    <row r="490" spans="1:5" ht="15" customHeight="1" x14ac:dyDescent="0.25">
      <c r="A490" s="187"/>
      <c r="B490" s="187"/>
      <c r="C490" s="187"/>
      <c r="D490" s="187"/>
      <c r="E490" s="187"/>
    </row>
    <row r="491" spans="1:5" ht="15" customHeight="1" x14ac:dyDescent="0.25">
      <c r="A491" s="188" t="s">
        <v>317</v>
      </c>
      <c r="B491" s="188"/>
      <c r="C491" s="188"/>
      <c r="D491" s="188"/>
      <c r="E491" s="188"/>
    </row>
    <row r="492" spans="1:5" ht="15" customHeight="1" x14ac:dyDescent="0.25">
      <c r="A492" s="188"/>
      <c r="B492" s="188"/>
      <c r="C492" s="188"/>
      <c r="D492" s="188"/>
      <c r="E492" s="188"/>
    </row>
    <row r="493" spans="1:5" ht="15" customHeight="1" x14ac:dyDescent="0.25">
      <c r="A493" s="188"/>
      <c r="B493" s="188"/>
      <c r="C493" s="188"/>
      <c r="D493" s="188"/>
      <c r="E493" s="188"/>
    </row>
    <row r="494" spans="1:5" ht="15" customHeight="1" x14ac:dyDescent="0.25">
      <c r="A494" s="188"/>
      <c r="B494" s="188"/>
      <c r="C494" s="188"/>
      <c r="D494" s="188"/>
      <c r="E494" s="188"/>
    </row>
    <row r="495" spans="1:5" ht="15" customHeight="1" x14ac:dyDescent="0.25">
      <c r="A495" s="188"/>
      <c r="B495" s="188"/>
      <c r="C495" s="188"/>
      <c r="D495" s="188"/>
      <c r="E495" s="188"/>
    </row>
    <row r="496" spans="1:5" ht="15" customHeight="1" x14ac:dyDescent="0.25">
      <c r="A496" s="188"/>
      <c r="B496" s="188"/>
      <c r="C496" s="188"/>
      <c r="D496" s="188"/>
      <c r="E496" s="188"/>
    </row>
    <row r="497" spans="1:5" ht="15" customHeight="1" x14ac:dyDescent="0.25">
      <c r="A497" s="188"/>
      <c r="B497" s="188"/>
      <c r="C497" s="188"/>
      <c r="D497" s="188"/>
      <c r="E497" s="188"/>
    </row>
    <row r="498" spans="1:5" ht="15" customHeight="1" x14ac:dyDescent="0.25">
      <c r="A498" s="42"/>
      <c r="B498" s="145"/>
      <c r="C498" s="42"/>
      <c r="D498" s="42"/>
      <c r="E498" s="42"/>
    </row>
    <row r="499" spans="1:5" ht="15" customHeight="1" x14ac:dyDescent="0.25">
      <c r="A499" s="38" t="s">
        <v>17</v>
      </c>
      <c r="B499" s="39"/>
      <c r="C499" s="39"/>
      <c r="D499" s="39"/>
      <c r="E499" s="39"/>
    </row>
    <row r="500" spans="1:5" ht="15" customHeight="1" x14ac:dyDescent="0.25">
      <c r="A500" s="40" t="s">
        <v>122</v>
      </c>
      <c r="B500" s="129"/>
      <c r="C500" s="129"/>
      <c r="D500" s="129"/>
      <c r="E500" s="129" t="s">
        <v>123</v>
      </c>
    </row>
    <row r="501" spans="1:5" ht="15" customHeight="1" x14ac:dyDescent="0.25">
      <c r="A501" s="129"/>
      <c r="B501" s="107"/>
      <c r="C501" s="39"/>
      <c r="D501" s="129"/>
      <c r="E501" s="108"/>
    </row>
    <row r="502" spans="1:5" ht="15" customHeight="1" x14ac:dyDescent="0.25">
      <c r="B502" s="72" t="s">
        <v>51</v>
      </c>
      <c r="C502" s="45" t="s">
        <v>36</v>
      </c>
      <c r="D502" s="109" t="s">
        <v>52</v>
      </c>
      <c r="E502" s="47" t="s">
        <v>38</v>
      </c>
    </row>
    <row r="503" spans="1:5" ht="15" customHeight="1" x14ac:dyDescent="0.25">
      <c r="B503" s="148">
        <v>13307</v>
      </c>
      <c r="C503" s="137"/>
      <c r="D503" s="86" t="s">
        <v>128</v>
      </c>
      <c r="E503" s="114">
        <v>-1000000</v>
      </c>
    </row>
    <row r="504" spans="1:5" ht="15" customHeight="1" x14ac:dyDescent="0.25">
      <c r="B504" s="142"/>
      <c r="C504" s="55" t="s">
        <v>40</v>
      </c>
      <c r="D504" s="111"/>
      <c r="E504" s="112">
        <f>SUM(E503:E503)</f>
        <v>-1000000</v>
      </c>
    </row>
    <row r="505" spans="1:5" ht="15" customHeight="1" x14ac:dyDescent="0.25">
      <c r="A505" s="42"/>
      <c r="B505" s="146"/>
      <c r="C505" s="39"/>
      <c r="D505" s="42"/>
      <c r="E505" s="108"/>
    </row>
    <row r="506" spans="1:5" ht="15" customHeight="1" x14ac:dyDescent="0.25">
      <c r="B506" s="94"/>
      <c r="C506" s="45" t="s">
        <v>36</v>
      </c>
      <c r="D506" s="95" t="s">
        <v>37</v>
      </c>
      <c r="E506" s="45" t="s">
        <v>38</v>
      </c>
    </row>
    <row r="507" spans="1:5" ht="15" customHeight="1" x14ac:dyDescent="0.25">
      <c r="B507" s="60"/>
      <c r="C507" s="58">
        <v>4324</v>
      </c>
      <c r="D507" s="118" t="s">
        <v>124</v>
      </c>
      <c r="E507" s="144">
        <v>1000000</v>
      </c>
    </row>
    <row r="508" spans="1:5" ht="15" customHeight="1" x14ac:dyDescent="0.25">
      <c r="B508" s="131"/>
      <c r="C508" s="55" t="s">
        <v>40</v>
      </c>
      <c r="D508" s="111"/>
      <c r="E508" s="112">
        <f>SUM(E507:E507)</f>
        <v>1000000</v>
      </c>
    </row>
    <row r="509" spans="1:5" ht="15" customHeight="1" x14ac:dyDescent="0.25"/>
    <row r="510" spans="1:5" ht="15" customHeight="1" x14ac:dyDescent="0.25"/>
    <row r="511" spans="1:5" ht="15" customHeight="1" x14ac:dyDescent="0.25"/>
    <row r="512" spans="1:5"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sheetData>
  <mergeCells count="46">
    <mergeCell ref="A86:E90"/>
    <mergeCell ref="A2:E2"/>
    <mergeCell ref="A3:E3"/>
    <mergeCell ref="A4:E7"/>
    <mergeCell ref="A26:E26"/>
    <mergeCell ref="A27:E27"/>
    <mergeCell ref="A28:E35"/>
    <mergeCell ref="A56:E56"/>
    <mergeCell ref="A57:E57"/>
    <mergeCell ref="A58:E64"/>
    <mergeCell ref="A84:E84"/>
    <mergeCell ref="A85:E85"/>
    <mergeCell ref="A225:E231"/>
    <mergeCell ref="A109:E110"/>
    <mergeCell ref="A111:E119"/>
    <mergeCell ref="A144:E144"/>
    <mergeCell ref="A145:E150"/>
    <mergeCell ref="A169:E169"/>
    <mergeCell ref="A170:E170"/>
    <mergeCell ref="A171:E178"/>
    <mergeCell ref="A196:E196"/>
    <mergeCell ref="A197:E197"/>
    <mergeCell ref="A198:E204"/>
    <mergeCell ref="A223:E224"/>
    <mergeCell ref="A383:E389"/>
    <mergeCell ref="A251:E252"/>
    <mergeCell ref="A253:E259"/>
    <mergeCell ref="A283:E284"/>
    <mergeCell ref="A285:E291"/>
    <mergeCell ref="A309:E310"/>
    <mergeCell ref="A311:E316"/>
    <mergeCell ref="A330:E331"/>
    <mergeCell ref="A332:E337"/>
    <mergeCell ref="A355:E355"/>
    <mergeCell ref="A356:E363"/>
    <mergeCell ref="A382:E382"/>
    <mergeCell ref="A468:E469"/>
    <mergeCell ref="A470:E475"/>
    <mergeCell ref="A489:E490"/>
    <mergeCell ref="A491:E497"/>
    <mergeCell ref="A407:E408"/>
    <mergeCell ref="A409:E415"/>
    <mergeCell ref="A427:E428"/>
    <mergeCell ref="A429:E434"/>
    <mergeCell ref="A447:E448"/>
    <mergeCell ref="A449:E454"/>
  </mergeCells>
  <pageMargins left="0.98425196850393704" right="0.98425196850393704" top="0.98425196850393704" bottom="0.98425196850393704" header="0.51181102362204722" footer="0.51181102362204722"/>
  <pageSetup paperSize="9" scale="92" firstPageNumber="40" orientation="portrait" useFirstPageNumber="1" r:id="rId1"/>
  <headerFooter alignWithMargins="0">
    <oddHeader>&amp;C&amp;"Arial,Kurzíva"Příloha č. 3: Rozpočtové změny č. 233/16 - 250/16 a 252/16 - 253/16 schválené Radou Olomouckého kraje 2.6.2016</oddHeader>
    <oddFooter xml:space="preserve">&amp;L&amp;"Arial,Kurzíva"Zastupitelstvo OK 24.6.2016
5.1. - Rozpočet Olomouckého kraje 2016 - rozpočtové změny 
Příloha č.3: Rozpočtové změny č. 233/16 - 250/16 a 252/16 - 253/16 schválené Radou Olomouckého kraje 2.6.2016&amp;R&amp;"Arial,Kurzíva"Strana &amp;P (celkem 52)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ColWidth="9.109375" defaultRowHeight="13.2" x14ac:dyDescent="0.25"/>
  <cols>
    <col min="1" max="1" width="9.6640625" style="179" customWidth="1"/>
    <col min="2" max="2" width="12.88671875" style="179" customWidth="1"/>
    <col min="3" max="3" width="8.33203125" style="179" customWidth="1"/>
    <col min="4" max="4" width="39.109375" style="179" customWidth="1"/>
    <col min="5" max="5" width="18.88671875" style="179" customWidth="1"/>
    <col min="6" max="16384" width="9.109375" style="179"/>
  </cols>
  <sheetData>
    <row r="1" spans="1:5" ht="15" customHeight="1" x14ac:dyDescent="0.3">
      <c r="A1" s="82" t="s">
        <v>322</v>
      </c>
    </row>
    <row r="2" spans="1:5" ht="15" customHeight="1" x14ac:dyDescent="0.25">
      <c r="A2" s="192" t="s">
        <v>46</v>
      </c>
      <c r="B2" s="192"/>
      <c r="C2" s="192"/>
      <c r="D2" s="192"/>
      <c r="E2" s="192"/>
    </row>
    <row r="3" spans="1:5" ht="15" customHeight="1" x14ac:dyDescent="0.25">
      <c r="A3" s="188" t="s">
        <v>323</v>
      </c>
      <c r="B3" s="188"/>
      <c r="C3" s="188"/>
      <c r="D3" s="188"/>
      <c r="E3" s="188"/>
    </row>
    <row r="4" spans="1:5" ht="15" customHeight="1" x14ac:dyDescent="0.25">
      <c r="A4" s="188"/>
      <c r="B4" s="188"/>
      <c r="C4" s="188"/>
      <c r="D4" s="188"/>
      <c r="E4" s="188"/>
    </row>
    <row r="5" spans="1:5" ht="15" customHeight="1" x14ac:dyDescent="0.25">
      <c r="A5" s="188"/>
      <c r="B5" s="188"/>
      <c r="C5" s="188"/>
      <c r="D5" s="188"/>
      <c r="E5" s="188"/>
    </row>
    <row r="6" spans="1:5" ht="15" customHeight="1" x14ac:dyDescent="0.25">
      <c r="A6" s="188"/>
      <c r="B6" s="188"/>
      <c r="C6" s="188"/>
      <c r="D6" s="188"/>
      <c r="E6" s="188"/>
    </row>
    <row r="7" spans="1:5" ht="15" customHeight="1" x14ac:dyDescent="0.25">
      <c r="A7" s="188"/>
      <c r="B7" s="188"/>
      <c r="C7" s="188"/>
      <c r="D7" s="188"/>
      <c r="E7" s="188"/>
    </row>
    <row r="8" spans="1:5" ht="15" customHeight="1" x14ac:dyDescent="0.25">
      <c r="A8" s="188"/>
      <c r="B8" s="188"/>
      <c r="C8" s="188"/>
      <c r="D8" s="188"/>
      <c r="E8" s="188"/>
    </row>
    <row r="9" spans="1:5" ht="15" customHeight="1" x14ac:dyDescent="0.25">
      <c r="A9" s="188"/>
      <c r="B9" s="188"/>
      <c r="C9" s="188"/>
      <c r="D9" s="188"/>
      <c r="E9" s="188"/>
    </row>
    <row r="10" spans="1:5" ht="15" customHeight="1" x14ac:dyDescent="0.25">
      <c r="A10" s="37"/>
      <c r="B10" s="37"/>
      <c r="C10" s="37"/>
      <c r="D10" s="37"/>
      <c r="E10" s="37"/>
    </row>
    <row r="11" spans="1:5" ht="15" customHeight="1" x14ac:dyDescent="0.25">
      <c r="A11" s="64" t="s">
        <v>1</v>
      </c>
      <c r="B11" s="39"/>
      <c r="C11" s="39"/>
      <c r="D11" s="39"/>
      <c r="E11" s="39"/>
    </row>
    <row r="12" spans="1:5" ht="15" customHeight="1" x14ac:dyDescent="0.25">
      <c r="A12" s="67" t="s">
        <v>87</v>
      </c>
      <c r="B12" s="39"/>
      <c r="C12" s="39"/>
      <c r="D12" s="39"/>
      <c r="E12" s="41" t="s">
        <v>88</v>
      </c>
    </row>
    <row r="13" spans="1:5" ht="15" customHeight="1" x14ac:dyDescent="0.25">
      <c r="A13" s="38"/>
      <c r="B13" s="42"/>
      <c r="C13" s="39"/>
      <c r="D13" s="39"/>
      <c r="E13" s="43"/>
    </row>
    <row r="14" spans="1:5" ht="15" customHeight="1" x14ac:dyDescent="0.25">
      <c r="A14" s="44"/>
      <c r="B14" s="44"/>
      <c r="C14" s="45" t="s">
        <v>36</v>
      </c>
      <c r="D14" s="100" t="s">
        <v>52</v>
      </c>
      <c r="E14" s="47" t="s">
        <v>38</v>
      </c>
    </row>
    <row r="15" spans="1:5" ht="15" customHeight="1" x14ac:dyDescent="0.25">
      <c r="A15" s="127"/>
      <c r="B15" s="127"/>
      <c r="C15" s="58">
        <v>5273</v>
      </c>
      <c r="D15" s="184" t="s">
        <v>324</v>
      </c>
      <c r="E15" s="59">
        <v>95208.92</v>
      </c>
    </row>
    <row r="16" spans="1:5" ht="15" customHeight="1" x14ac:dyDescent="0.25">
      <c r="A16" s="60"/>
      <c r="B16" s="60"/>
      <c r="C16" s="55" t="s">
        <v>40</v>
      </c>
      <c r="D16" s="56"/>
      <c r="E16" s="57">
        <f>SUM(E15:E15)</f>
        <v>95208.92</v>
      </c>
    </row>
    <row r="17" spans="1:5" ht="15" customHeight="1" x14ac:dyDescent="0.25">
      <c r="A17" s="42"/>
      <c r="B17" s="60"/>
      <c r="C17" s="155"/>
      <c r="D17" s="39"/>
      <c r="E17" s="173"/>
    </row>
    <row r="18" spans="1:5" ht="15" customHeight="1" x14ac:dyDescent="0.25">
      <c r="A18" s="38" t="s">
        <v>17</v>
      </c>
      <c r="B18" s="39"/>
      <c r="C18" s="39"/>
      <c r="D18" s="39"/>
      <c r="E18" s="39"/>
    </row>
    <row r="19" spans="1:5" ht="15" customHeight="1" x14ac:dyDescent="0.25">
      <c r="A19" s="40" t="s">
        <v>34</v>
      </c>
      <c r="B19" s="39"/>
      <c r="C19" s="39"/>
      <c r="D19" s="39"/>
      <c r="E19" s="41" t="s">
        <v>35</v>
      </c>
    </row>
    <row r="20" spans="1:5" ht="15" customHeight="1" x14ac:dyDescent="0.25">
      <c r="A20" s="38"/>
      <c r="B20" s="42"/>
      <c r="C20" s="39"/>
      <c r="D20" s="39"/>
      <c r="E20" s="43"/>
    </row>
    <row r="21" spans="1:5" ht="15" customHeight="1" x14ac:dyDescent="0.25">
      <c r="A21" s="44"/>
      <c r="B21" s="44"/>
      <c r="C21" s="45" t="s">
        <v>36</v>
      </c>
      <c r="D21" s="46" t="s">
        <v>37</v>
      </c>
      <c r="E21" s="47" t="s">
        <v>38</v>
      </c>
    </row>
    <row r="22" spans="1:5" ht="15" customHeight="1" x14ac:dyDescent="0.25">
      <c r="A22" s="48"/>
      <c r="B22" s="49"/>
      <c r="C22" s="50">
        <v>6409</v>
      </c>
      <c r="D22" s="51" t="s">
        <v>39</v>
      </c>
      <c r="E22" s="52">
        <v>95208.92</v>
      </c>
    </row>
    <row r="23" spans="1:5" ht="15" customHeight="1" x14ac:dyDescent="0.25">
      <c r="A23" s="53"/>
      <c r="B23" s="54"/>
      <c r="C23" s="55" t="s">
        <v>40</v>
      </c>
      <c r="D23" s="56"/>
      <c r="E23" s="57">
        <f>E22</f>
        <v>95208.92</v>
      </c>
    </row>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sheetData>
  <mergeCells count="2">
    <mergeCell ref="A2:E2"/>
    <mergeCell ref="A3:E9"/>
  </mergeCells>
  <phoneticPr fontId="1" type="noConversion"/>
  <pageMargins left="0.98425196850393704" right="0.98425196850393704" top="0.98425196850393704" bottom="0.98425196850393704" header="0.51181102362204722" footer="0.51181102362204722"/>
  <pageSetup paperSize="9" scale="92" firstPageNumber="50" orientation="portrait" useFirstPageNumber="1" r:id="rId1"/>
  <headerFooter alignWithMargins="0">
    <oddHeader>&amp;C&amp;"Arial,Kurzíva"Příloha č. 4: Rozpočtová změna č. 232/16 navržená Radou Olomouckého kraje 19.5.2016 ke schválení</oddHeader>
    <oddFooter xml:space="preserve">&amp;L&amp;"Arial,Kurzíva"Zastupitelstvo OK 24.6.2016
5.1. - Rozpočet Olomouckého kraje 2016 - rozpočtové změny 
Příloha č.4: Rozpočtová změna č. 232/16 navržená Radou Olomouckého kraje 19.5.2016 ke schválení&amp;R&amp;"Arial,Kurzíva"Strana &amp;P (celkem 52)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zoomScale="92" zoomScaleNormal="92" zoomScaleSheetLayoutView="92" workbookViewId="0"/>
  </sheetViews>
  <sheetFormatPr defaultColWidth="9.109375" defaultRowHeight="13.2" x14ac:dyDescent="0.25"/>
  <cols>
    <col min="1" max="1" width="9.6640625" style="179" customWidth="1"/>
    <col min="2" max="2" width="12.88671875" style="179" customWidth="1"/>
    <col min="3" max="3" width="8.33203125" style="179" customWidth="1"/>
    <col min="4" max="4" width="39.109375" style="179" customWidth="1"/>
    <col min="5" max="5" width="18.88671875" style="179" customWidth="1"/>
    <col min="6" max="16384" width="9.109375" style="179"/>
  </cols>
  <sheetData>
    <row r="1" spans="1:5" ht="15" customHeight="1" x14ac:dyDescent="0.3">
      <c r="A1" s="82" t="s">
        <v>318</v>
      </c>
    </row>
    <row r="2" spans="1:5" ht="15" customHeight="1" x14ac:dyDescent="0.25">
      <c r="A2" s="193" t="s">
        <v>46</v>
      </c>
      <c r="B2" s="193"/>
      <c r="C2" s="193"/>
      <c r="D2" s="193"/>
      <c r="E2" s="193"/>
    </row>
    <row r="3" spans="1:5" s="84" customFormat="1" ht="15" customHeight="1" x14ac:dyDescent="0.25">
      <c r="A3" s="191" t="s">
        <v>319</v>
      </c>
      <c r="B3" s="191"/>
      <c r="C3" s="191"/>
      <c r="D3" s="191"/>
      <c r="E3" s="191"/>
    </row>
    <row r="4" spans="1:5" ht="15" customHeight="1" x14ac:dyDescent="0.25">
      <c r="A4" s="188" t="s">
        <v>320</v>
      </c>
      <c r="B4" s="188"/>
      <c r="C4" s="188"/>
      <c r="D4" s="188"/>
      <c r="E4" s="188"/>
    </row>
    <row r="5" spans="1:5" ht="15" customHeight="1" x14ac:dyDescent="0.25">
      <c r="A5" s="188"/>
      <c r="B5" s="188"/>
      <c r="C5" s="188"/>
      <c r="D5" s="188"/>
      <c r="E5" s="188"/>
    </row>
    <row r="6" spans="1:5" ht="15" customHeight="1" x14ac:dyDescent="0.25">
      <c r="A6" s="188"/>
      <c r="B6" s="188"/>
      <c r="C6" s="188"/>
      <c r="D6" s="188"/>
      <c r="E6" s="188"/>
    </row>
    <row r="7" spans="1:5" ht="15" customHeight="1" x14ac:dyDescent="0.25">
      <c r="A7" s="188"/>
      <c r="B7" s="188"/>
      <c r="C7" s="188"/>
      <c r="D7" s="188"/>
      <c r="E7" s="188"/>
    </row>
    <row r="8" spans="1:5" ht="15" customHeight="1" x14ac:dyDescent="0.25">
      <c r="A8" s="188"/>
      <c r="B8" s="188"/>
      <c r="C8" s="188"/>
      <c r="D8" s="188"/>
      <c r="E8" s="188"/>
    </row>
    <row r="9" spans="1:5" ht="15" customHeight="1" x14ac:dyDescent="0.25">
      <c r="A9" s="37"/>
      <c r="B9" s="37"/>
      <c r="C9" s="37"/>
      <c r="D9" s="37"/>
      <c r="E9" s="37"/>
    </row>
    <row r="10" spans="1:5" ht="15" customHeight="1" x14ac:dyDescent="0.25">
      <c r="A10" s="64" t="s">
        <v>1</v>
      </c>
      <c r="B10" s="39"/>
      <c r="C10" s="39"/>
      <c r="D10" s="39"/>
      <c r="E10" s="39"/>
    </row>
    <row r="11" spans="1:5" ht="15" customHeight="1" x14ac:dyDescent="0.25">
      <c r="A11" s="67" t="s">
        <v>49</v>
      </c>
      <c r="B11" s="66"/>
      <c r="C11" s="66"/>
      <c r="D11" s="66"/>
      <c r="E11" s="68" t="s">
        <v>50</v>
      </c>
    </row>
    <row r="12" spans="1:5" ht="15" customHeight="1" x14ac:dyDescent="0.25">
      <c r="A12" s="64"/>
      <c r="B12" s="69"/>
      <c r="C12" s="66"/>
      <c r="D12" s="66"/>
      <c r="E12" s="71"/>
    </row>
    <row r="13" spans="1:5" ht="15" customHeight="1" x14ac:dyDescent="0.25">
      <c r="A13" s="94"/>
      <c r="B13" s="72" t="s">
        <v>51</v>
      </c>
      <c r="C13" s="72" t="s">
        <v>36</v>
      </c>
      <c r="D13" s="73" t="s">
        <v>52</v>
      </c>
      <c r="E13" s="167" t="s">
        <v>38</v>
      </c>
    </row>
    <row r="14" spans="1:5" ht="15" customHeight="1" x14ac:dyDescent="0.25">
      <c r="A14" s="153"/>
      <c r="B14" s="74">
        <v>515</v>
      </c>
      <c r="C14" s="103">
        <v>6172</v>
      </c>
      <c r="D14" s="180" t="s">
        <v>321</v>
      </c>
      <c r="E14" s="123">
        <v>4612042</v>
      </c>
    </row>
    <row r="15" spans="1:5" ht="15" customHeight="1" x14ac:dyDescent="0.25">
      <c r="A15" s="181"/>
      <c r="B15" s="78"/>
      <c r="C15" s="79" t="s">
        <v>40</v>
      </c>
      <c r="D15" s="80"/>
      <c r="E15" s="81">
        <f>SUM(E14:E14)</f>
        <v>4612042</v>
      </c>
    </row>
    <row r="16" spans="1:5" ht="15" customHeight="1" x14ac:dyDescent="0.25">
      <c r="A16" s="69"/>
      <c r="B16" s="181"/>
      <c r="C16" s="182"/>
      <c r="D16" s="66"/>
      <c r="E16" s="183"/>
    </row>
    <row r="17" spans="1:5" ht="15" customHeight="1" x14ac:dyDescent="0.25">
      <c r="A17" s="64" t="s">
        <v>17</v>
      </c>
      <c r="B17" s="66"/>
      <c r="C17" s="66"/>
      <c r="D17" s="66"/>
      <c r="E17" s="66"/>
    </row>
    <row r="18" spans="1:5" ht="15" customHeight="1" x14ac:dyDescent="0.25">
      <c r="A18" s="67" t="s">
        <v>49</v>
      </c>
      <c r="B18" s="66"/>
      <c r="C18" s="66"/>
      <c r="D18" s="66"/>
      <c r="E18" s="68" t="s">
        <v>50</v>
      </c>
    </row>
    <row r="19" spans="1:5" ht="15" customHeight="1" x14ac:dyDescent="0.25">
      <c r="A19" s="64"/>
      <c r="B19" s="69"/>
      <c r="C19" s="66"/>
      <c r="D19" s="66"/>
      <c r="E19" s="71"/>
    </row>
    <row r="20" spans="1:5" ht="15" customHeight="1" x14ac:dyDescent="0.25">
      <c r="A20" s="44"/>
      <c r="B20" s="72" t="s">
        <v>51</v>
      </c>
      <c r="C20" s="45" t="s">
        <v>36</v>
      </c>
      <c r="D20" s="46" t="s">
        <v>37</v>
      </c>
      <c r="E20" s="47" t="s">
        <v>38</v>
      </c>
    </row>
    <row r="21" spans="1:5" ht="15" customHeight="1" x14ac:dyDescent="0.25">
      <c r="A21" s="48"/>
      <c r="B21" s="74">
        <v>515</v>
      </c>
      <c r="C21" s="50">
        <v>3419</v>
      </c>
      <c r="D21" s="51" t="s">
        <v>124</v>
      </c>
      <c r="E21" s="52">
        <v>4612042</v>
      </c>
    </row>
    <row r="22" spans="1:5" ht="15" customHeight="1" x14ac:dyDescent="0.25">
      <c r="A22" s="53"/>
      <c r="B22" s="78"/>
      <c r="C22" s="55" t="s">
        <v>40</v>
      </c>
      <c r="D22" s="56"/>
      <c r="E22" s="57">
        <f>E21</f>
        <v>4612042</v>
      </c>
    </row>
    <row r="23" spans="1:5" ht="15" customHeight="1" x14ac:dyDescent="0.25"/>
    <row r="24" spans="1:5" ht="15" customHeight="1" x14ac:dyDescent="0.25"/>
    <row r="25" spans="1:5" ht="15" customHeight="1" x14ac:dyDescent="0.25"/>
    <row r="26" spans="1:5" ht="13.2" customHeight="1" x14ac:dyDescent="0.25"/>
    <row r="27" spans="1:5" ht="13.2" customHeight="1" x14ac:dyDescent="0.25"/>
    <row r="28" spans="1:5" ht="13.2" customHeight="1" x14ac:dyDescent="0.25"/>
    <row r="29" spans="1:5" ht="13.2" customHeight="1" x14ac:dyDescent="0.25"/>
    <row r="30" spans="1:5" ht="13.2" customHeight="1" x14ac:dyDescent="0.25"/>
    <row r="31" spans="1:5" ht="13.2" customHeight="1" x14ac:dyDescent="0.25"/>
    <row r="32" spans="1:5" ht="13.2"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sheetData>
  <mergeCells count="3">
    <mergeCell ref="A2:E2"/>
    <mergeCell ref="A3:E3"/>
    <mergeCell ref="A4:E8"/>
  </mergeCells>
  <pageMargins left="0.98425196850393704" right="0.98425196850393704" top="0.98425196850393704" bottom="0.98425196850393704" header="0.51181102362204722" footer="0.51181102362204722"/>
  <pageSetup paperSize="9" scale="92" firstPageNumber="51" orientation="portrait" useFirstPageNumber="1" r:id="rId1"/>
  <headerFooter alignWithMargins="0">
    <oddHeader>&amp;C&amp;"Arial,Kurzíva"Příloha č. 5: Rozpočtová změna č. 251/16 navržená Radou Olomouckého kraje 2.6.2016 ke schválení</oddHeader>
    <oddFooter xml:space="preserve">&amp;L&amp;"Arial,Kurzíva"Zastupitelstvo OK 24.6.2016
5.1. - Rozpočet Olomouckého kraje 2016 - rozpočtové změny 
Příloha č.5: Rozpočtová změna č. 251/16 navržená Radou Olomouckého kraje 2.6.2016 ke schválení&amp;R&amp;"Arial,Kurzíva"Strana &amp;P (celkem 52)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showGridLines="0" zoomScale="92" zoomScaleNormal="92" zoomScaleSheetLayoutView="92" workbookViewId="0"/>
  </sheetViews>
  <sheetFormatPr defaultColWidth="9.109375" defaultRowHeight="13.2" x14ac:dyDescent="0.25"/>
  <cols>
    <col min="1" max="1" width="52.6640625" style="1" customWidth="1"/>
    <col min="2" max="3" width="18" style="2" customWidth="1"/>
    <col min="4" max="16384" width="9.109375" style="1"/>
  </cols>
  <sheetData>
    <row r="1" spans="1:3" ht="14.25" customHeight="1" x14ac:dyDescent="0.25">
      <c r="C1" s="3" t="s">
        <v>0</v>
      </c>
    </row>
    <row r="2" spans="1:3" ht="15.75" customHeight="1" x14ac:dyDescent="0.25">
      <c r="A2" s="4" t="s">
        <v>1</v>
      </c>
      <c r="B2" s="5" t="s">
        <v>2</v>
      </c>
      <c r="C2" s="5" t="s">
        <v>3</v>
      </c>
    </row>
    <row r="3" spans="1:3" ht="14.25" customHeight="1" x14ac:dyDescent="0.25">
      <c r="A3" s="6" t="s">
        <v>26</v>
      </c>
      <c r="B3" s="18">
        <v>3828000</v>
      </c>
      <c r="C3" s="7">
        <v>3828000</v>
      </c>
    </row>
    <row r="4" spans="1:3" ht="14.25" customHeight="1" x14ac:dyDescent="0.25">
      <c r="A4" s="6" t="s">
        <v>4</v>
      </c>
      <c r="B4" s="18">
        <v>980</v>
      </c>
      <c r="C4" s="7">
        <v>980</v>
      </c>
    </row>
    <row r="5" spans="1:3" ht="14.25" customHeight="1" x14ac:dyDescent="0.25">
      <c r="A5" s="6" t="s">
        <v>325</v>
      </c>
      <c r="B5" s="18">
        <v>1000</v>
      </c>
      <c r="C5" s="7">
        <v>1000</v>
      </c>
    </row>
    <row r="6" spans="1:3" ht="14.25" customHeight="1" x14ac:dyDescent="0.25">
      <c r="A6" s="6" t="s">
        <v>5</v>
      </c>
      <c r="B6" s="18">
        <v>38231</v>
      </c>
      <c r="C6" s="7">
        <v>30424</v>
      </c>
    </row>
    <row r="7" spans="1:3" ht="14.25" customHeight="1" x14ac:dyDescent="0.25">
      <c r="A7" s="6" t="s">
        <v>6</v>
      </c>
      <c r="B7" s="18">
        <v>2380</v>
      </c>
      <c r="C7" s="7">
        <v>2475</v>
      </c>
    </row>
    <row r="8" spans="1:3" ht="14.25" customHeight="1" x14ac:dyDescent="0.25">
      <c r="A8" s="6" t="s">
        <v>27</v>
      </c>
      <c r="B8" s="18">
        <v>38495</v>
      </c>
      <c r="C8" s="7">
        <f>40707+61+4612</f>
        <v>45380</v>
      </c>
    </row>
    <row r="9" spans="1:3" ht="14.25" customHeight="1" x14ac:dyDescent="0.25">
      <c r="A9" s="6" t="s">
        <v>7</v>
      </c>
      <c r="B9" s="18">
        <v>54900</v>
      </c>
      <c r="C9" s="7">
        <v>54900</v>
      </c>
    </row>
    <row r="10" spans="1:3" ht="14.25" customHeight="1" x14ac:dyDescent="0.25">
      <c r="A10" s="6" t="s">
        <v>8</v>
      </c>
      <c r="B10" s="18">
        <v>1801</v>
      </c>
      <c r="C10" s="7">
        <v>1801</v>
      </c>
    </row>
    <row r="11" spans="1:3" ht="14.25" customHeight="1" x14ac:dyDescent="0.25">
      <c r="A11" s="6" t="s">
        <v>9</v>
      </c>
      <c r="B11" s="18">
        <v>76028</v>
      </c>
      <c r="C11" s="7">
        <v>76028</v>
      </c>
    </row>
    <row r="12" spans="1:3" ht="14.25" customHeight="1" x14ac:dyDescent="0.25">
      <c r="A12" s="185" t="s">
        <v>326</v>
      </c>
      <c r="B12" s="18"/>
      <c r="C12" s="7">
        <f>5500206+133+5746</f>
        <v>5506085</v>
      </c>
    </row>
    <row r="13" spans="1:3" ht="14.25" customHeight="1" x14ac:dyDescent="0.25">
      <c r="A13" s="185" t="s">
        <v>327</v>
      </c>
      <c r="B13" s="18"/>
      <c r="C13" s="7">
        <v>655402</v>
      </c>
    </row>
    <row r="14" spans="1:3" ht="14.25" customHeight="1" x14ac:dyDescent="0.25">
      <c r="A14" s="185" t="s">
        <v>328</v>
      </c>
      <c r="B14" s="18"/>
      <c r="C14" s="7">
        <f>256+200</f>
        <v>456</v>
      </c>
    </row>
    <row r="15" spans="1:3" ht="14.25" customHeight="1" x14ac:dyDescent="0.25">
      <c r="A15" s="185" t="s">
        <v>329</v>
      </c>
      <c r="B15" s="18"/>
      <c r="C15" s="7">
        <v>40787</v>
      </c>
    </row>
    <row r="16" spans="1:3" ht="14.25" customHeight="1" x14ac:dyDescent="0.25">
      <c r="A16" s="186" t="s">
        <v>330</v>
      </c>
      <c r="B16" s="18"/>
      <c r="C16" s="7">
        <v>502</v>
      </c>
    </row>
    <row r="17" spans="1:3" ht="14.25" customHeight="1" x14ac:dyDescent="0.25">
      <c r="A17" s="186" t="s">
        <v>331</v>
      </c>
      <c r="B17" s="18"/>
      <c r="C17" s="7">
        <f>15+444</f>
        <v>459</v>
      </c>
    </row>
    <row r="18" spans="1:3" ht="14.25" customHeight="1" x14ac:dyDescent="0.25">
      <c r="A18" s="186" t="s">
        <v>332</v>
      </c>
      <c r="B18" s="18"/>
      <c r="C18" s="7">
        <f>89072+4134+6729</f>
        <v>99935</v>
      </c>
    </row>
    <row r="19" spans="1:3" ht="14.25" customHeight="1" x14ac:dyDescent="0.25">
      <c r="A19" s="8" t="s">
        <v>10</v>
      </c>
      <c r="B19" s="19">
        <v>158757</v>
      </c>
      <c r="C19" s="9">
        <f>162127</f>
        <v>162127</v>
      </c>
    </row>
    <row r="20" spans="1:3" ht="14.25" customHeight="1" x14ac:dyDescent="0.25">
      <c r="A20" s="10" t="s">
        <v>21</v>
      </c>
      <c r="B20" s="20">
        <v>8085</v>
      </c>
      <c r="C20" s="11">
        <v>8085</v>
      </c>
    </row>
    <row r="21" spans="1:3" ht="14.25" customHeight="1" x14ac:dyDescent="0.25">
      <c r="A21" s="10" t="s">
        <v>11</v>
      </c>
      <c r="B21" s="20">
        <v>50000</v>
      </c>
      <c r="C21" s="11">
        <v>50000</v>
      </c>
    </row>
    <row r="22" spans="1:3" ht="14.25" customHeight="1" x14ac:dyDescent="0.25">
      <c r="A22" s="185" t="s">
        <v>333</v>
      </c>
      <c r="B22" s="20"/>
      <c r="C22" s="11">
        <f>298787+5</f>
        <v>298792</v>
      </c>
    </row>
    <row r="23" spans="1:3" ht="14.25" customHeight="1" x14ac:dyDescent="0.25">
      <c r="A23" s="10" t="s">
        <v>334</v>
      </c>
      <c r="B23" s="20"/>
      <c r="C23" s="11">
        <v>1885</v>
      </c>
    </row>
    <row r="24" spans="1:3" ht="14.25" customHeight="1" x14ac:dyDescent="0.25">
      <c r="A24" s="10" t="s">
        <v>12</v>
      </c>
      <c r="B24" s="20">
        <v>9218</v>
      </c>
      <c r="C24" s="11">
        <v>9218</v>
      </c>
    </row>
    <row r="25" spans="1:3" ht="14.25" customHeight="1" x14ac:dyDescent="0.25">
      <c r="A25" s="10" t="s">
        <v>335</v>
      </c>
      <c r="B25" s="20"/>
      <c r="C25" s="11">
        <f>702+260</f>
        <v>962</v>
      </c>
    </row>
    <row r="26" spans="1:3" ht="14.25" customHeight="1" x14ac:dyDescent="0.25">
      <c r="A26" s="4" t="s">
        <v>13</v>
      </c>
      <c r="B26" s="21">
        <f>SUM(B3:B24)</f>
        <v>4267875</v>
      </c>
      <c r="C26" s="12">
        <f>SUM(C3:C25)</f>
        <v>10875683</v>
      </c>
    </row>
    <row r="27" spans="1:3" ht="14.25" customHeight="1" x14ac:dyDescent="0.3">
      <c r="A27" s="13" t="s">
        <v>14</v>
      </c>
      <c r="B27" s="22">
        <v>-8083</v>
      </c>
      <c r="C27" s="26">
        <v>-8083</v>
      </c>
    </row>
    <row r="28" spans="1:3" ht="14.4" thickBot="1" x14ac:dyDescent="0.3">
      <c r="A28" s="14" t="s">
        <v>15</v>
      </c>
      <c r="B28" s="15">
        <f>B26+B27</f>
        <v>4259792</v>
      </c>
      <c r="C28" s="15">
        <f>C26+C27</f>
        <v>10867600</v>
      </c>
    </row>
    <row r="29" spans="1:3" ht="13.8" thickTop="1" x14ac:dyDescent="0.25">
      <c r="A29" s="16"/>
      <c r="B29" s="23"/>
    </row>
    <row r="30" spans="1:3" ht="15.75" customHeight="1" x14ac:dyDescent="0.25">
      <c r="A30" s="4" t="s">
        <v>17</v>
      </c>
      <c r="B30" s="24" t="s">
        <v>2</v>
      </c>
      <c r="C30" s="5" t="s">
        <v>3</v>
      </c>
    </row>
    <row r="31" spans="1:3" ht="13.8" x14ac:dyDescent="0.25">
      <c r="A31" s="8" t="s">
        <v>336</v>
      </c>
      <c r="B31" s="25">
        <v>968003</v>
      </c>
      <c r="C31" s="27">
        <f>1283214+6729+4612</f>
        <v>1294555</v>
      </c>
    </row>
    <row r="32" spans="1:3" ht="13.8" x14ac:dyDescent="0.25">
      <c r="A32" s="8" t="s">
        <v>18</v>
      </c>
      <c r="B32" s="25">
        <v>2395371</v>
      </c>
      <c r="C32" s="27">
        <f>2389267+61</f>
        <v>2389328</v>
      </c>
    </row>
    <row r="33" spans="1:3" ht="13.8" x14ac:dyDescent="0.25">
      <c r="A33" s="185" t="s">
        <v>326</v>
      </c>
      <c r="B33" s="25"/>
      <c r="C33" s="7">
        <f>5500206+133+5746</f>
        <v>5506085</v>
      </c>
    </row>
    <row r="34" spans="1:3" ht="13.8" x14ac:dyDescent="0.25">
      <c r="A34" s="185" t="s">
        <v>327</v>
      </c>
      <c r="B34" s="25"/>
      <c r="C34" s="7">
        <v>655402</v>
      </c>
    </row>
    <row r="35" spans="1:3" ht="13.8" x14ac:dyDescent="0.25">
      <c r="A35" s="185" t="s">
        <v>328</v>
      </c>
      <c r="B35" s="25"/>
      <c r="C35" s="7">
        <f>256+200</f>
        <v>456</v>
      </c>
    </row>
    <row r="36" spans="1:3" ht="13.8" x14ac:dyDescent="0.25">
      <c r="A36" s="185" t="s">
        <v>329</v>
      </c>
      <c r="B36" s="25"/>
      <c r="C36" s="27">
        <v>40787</v>
      </c>
    </row>
    <row r="37" spans="1:3" ht="13.8" x14ac:dyDescent="0.25">
      <c r="A37" s="186" t="s">
        <v>330</v>
      </c>
      <c r="B37" s="25"/>
      <c r="C37" s="27">
        <v>153</v>
      </c>
    </row>
    <row r="38" spans="1:3" ht="13.8" x14ac:dyDescent="0.25">
      <c r="A38" s="186" t="s">
        <v>331</v>
      </c>
      <c r="B38" s="25"/>
      <c r="C38" s="27">
        <f>15+444</f>
        <v>459</v>
      </c>
    </row>
    <row r="39" spans="1:3" ht="13.8" x14ac:dyDescent="0.25">
      <c r="A39" s="186" t="s">
        <v>332</v>
      </c>
      <c r="B39" s="25"/>
      <c r="C39" s="27">
        <f>25423+4134</f>
        <v>29557</v>
      </c>
    </row>
    <row r="40" spans="1:3" ht="13.8" x14ac:dyDescent="0.25">
      <c r="A40" s="10" t="s">
        <v>21</v>
      </c>
      <c r="B40" s="25">
        <v>8085</v>
      </c>
      <c r="C40" s="27">
        <v>8085</v>
      </c>
    </row>
    <row r="41" spans="1:3" ht="13.8" x14ac:dyDescent="0.25">
      <c r="A41" s="10" t="s">
        <v>11</v>
      </c>
      <c r="B41" s="25">
        <v>50000</v>
      </c>
      <c r="C41" s="27">
        <v>62500</v>
      </c>
    </row>
    <row r="42" spans="1:3" ht="13.8" x14ac:dyDescent="0.25">
      <c r="A42" s="10" t="s">
        <v>24</v>
      </c>
      <c r="B42" s="25">
        <v>21114</v>
      </c>
      <c r="C42" s="27">
        <v>21114</v>
      </c>
    </row>
    <row r="43" spans="1:3" ht="13.8" x14ac:dyDescent="0.25">
      <c r="A43" s="185" t="s">
        <v>333</v>
      </c>
      <c r="B43" s="25"/>
      <c r="C43" s="27">
        <f>317924+5</f>
        <v>317929</v>
      </c>
    </row>
    <row r="44" spans="1:3" ht="13.8" x14ac:dyDescent="0.25">
      <c r="A44" s="10" t="s">
        <v>25</v>
      </c>
      <c r="B44" s="25">
        <v>846115</v>
      </c>
      <c r="C44" s="27">
        <v>849007</v>
      </c>
    </row>
    <row r="45" spans="1:3" ht="13.8" x14ac:dyDescent="0.25">
      <c r="A45" s="10" t="s">
        <v>335</v>
      </c>
      <c r="B45" s="25"/>
      <c r="C45" s="27">
        <f>6058+260</f>
        <v>6318</v>
      </c>
    </row>
    <row r="46" spans="1:3" ht="14.25" customHeight="1" x14ac:dyDescent="0.25">
      <c r="A46" s="4" t="s">
        <v>19</v>
      </c>
      <c r="B46" s="21">
        <f>SUM(B31:B44)</f>
        <v>4288688</v>
      </c>
      <c r="C46" s="12">
        <f>SUM(C31:C45)</f>
        <v>11181735</v>
      </c>
    </row>
    <row r="47" spans="1:3" ht="14.4" x14ac:dyDescent="0.3">
      <c r="A47" s="13" t="s">
        <v>14</v>
      </c>
      <c r="B47" s="22">
        <v>-8083</v>
      </c>
      <c r="C47" s="26">
        <v>-8083</v>
      </c>
    </row>
    <row r="48" spans="1:3" ht="14.4" thickBot="1" x14ac:dyDescent="0.3">
      <c r="A48" s="14" t="s">
        <v>20</v>
      </c>
      <c r="B48" s="15">
        <f>+B46+B47</f>
        <v>4280605</v>
      </c>
      <c r="C48" s="15">
        <f>+C46+C47</f>
        <v>11173652</v>
      </c>
    </row>
    <row r="49" spans="1:3" ht="13.8" thickTop="1" x14ac:dyDescent="0.25">
      <c r="A49" s="16" t="s">
        <v>16</v>
      </c>
      <c r="B49" s="23"/>
    </row>
    <row r="50" spans="1:3" ht="13.8" x14ac:dyDescent="0.25">
      <c r="B50" s="1"/>
      <c r="C50" s="9"/>
    </row>
    <row r="51" spans="1:3" ht="13.8" x14ac:dyDescent="0.25">
      <c r="A51" s="10" t="s">
        <v>23</v>
      </c>
      <c r="B51" s="20">
        <v>245400</v>
      </c>
      <c r="C51" s="11">
        <v>530639</v>
      </c>
    </row>
    <row r="52" spans="1:3" ht="13.8" x14ac:dyDescent="0.25">
      <c r="A52" s="28" t="s">
        <v>22</v>
      </c>
      <c r="B52" s="29">
        <v>224587</v>
      </c>
      <c r="C52" s="30">
        <v>224587</v>
      </c>
    </row>
    <row r="53" spans="1:3" ht="14.4" thickBot="1" x14ac:dyDescent="0.3">
      <c r="A53" s="14" t="s">
        <v>28</v>
      </c>
      <c r="B53" s="15">
        <f>+B51-B52</f>
        <v>20813</v>
      </c>
      <c r="C53" s="15">
        <f>+C51-C52</f>
        <v>306052</v>
      </c>
    </row>
    <row r="54" spans="1:3" ht="14.4" thickTop="1" x14ac:dyDescent="0.25">
      <c r="A54" s="10"/>
      <c r="B54" s="31"/>
      <c r="C54" s="32"/>
    </row>
    <row r="55" spans="1:3" ht="14.4" thickBot="1" x14ac:dyDescent="0.3">
      <c r="A55" s="10"/>
      <c r="B55" s="31"/>
      <c r="C55" s="32"/>
    </row>
    <row r="56" spans="1:3" ht="14.4" thickBot="1" x14ac:dyDescent="0.3">
      <c r="A56" s="33" t="s">
        <v>29</v>
      </c>
      <c r="B56" s="34">
        <f>+B28+B51</f>
        <v>4505192</v>
      </c>
      <c r="C56" s="35">
        <f>+C28+C51</f>
        <v>11398239</v>
      </c>
    </row>
    <row r="57" spans="1:3" ht="14.4" thickBot="1" x14ac:dyDescent="0.3">
      <c r="A57" s="33" t="s">
        <v>30</v>
      </c>
      <c r="B57" s="34">
        <f>+B48+B52</f>
        <v>4505192</v>
      </c>
      <c r="C57" s="35">
        <f>+C48+C52</f>
        <v>11398239</v>
      </c>
    </row>
    <row r="58" spans="1:3" x14ac:dyDescent="0.25">
      <c r="B58" s="1"/>
    </row>
    <row r="59" spans="1:3" ht="13.8" x14ac:dyDescent="0.25">
      <c r="B59" s="1"/>
      <c r="C59" s="17"/>
    </row>
    <row r="60" spans="1:3" ht="13.8" x14ac:dyDescent="0.25">
      <c r="B60" s="1"/>
      <c r="C60" s="17"/>
    </row>
    <row r="61" spans="1:3" x14ac:dyDescent="0.25">
      <c r="B61" s="1"/>
    </row>
    <row r="62" spans="1:3" x14ac:dyDescent="0.25">
      <c r="B62" s="1"/>
    </row>
    <row r="63" spans="1:3" x14ac:dyDescent="0.25">
      <c r="B63" s="1"/>
    </row>
    <row r="64" spans="1:3" x14ac:dyDescent="0.25">
      <c r="B64" s="1"/>
    </row>
    <row r="65" spans="2:3" x14ac:dyDescent="0.25">
      <c r="B65" s="1"/>
    </row>
    <row r="66" spans="2:3" ht="13.2" customHeight="1" x14ac:dyDescent="0.25"/>
    <row r="69" spans="2:3" x14ac:dyDescent="0.25">
      <c r="B69" s="1"/>
      <c r="C69" s="1"/>
    </row>
    <row r="70" spans="2:3" x14ac:dyDescent="0.25">
      <c r="B70" s="1"/>
      <c r="C70" s="1"/>
    </row>
    <row r="71" spans="2:3" x14ac:dyDescent="0.25">
      <c r="B71" s="1"/>
      <c r="C71" s="1"/>
    </row>
    <row r="72" spans="2:3" x14ac:dyDescent="0.25">
      <c r="B72" s="1"/>
      <c r="C72" s="1"/>
    </row>
    <row r="73" spans="2:3" x14ac:dyDescent="0.25">
      <c r="B73" s="1"/>
      <c r="C73" s="1"/>
    </row>
    <row r="74" spans="2:3" x14ac:dyDescent="0.25">
      <c r="B74" s="1"/>
      <c r="C74" s="1"/>
    </row>
    <row r="80" spans="2:3" x14ac:dyDescent="0.25">
      <c r="B80" s="1"/>
      <c r="C80" s="1"/>
    </row>
    <row r="81" spans="2:3" x14ac:dyDescent="0.25">
      <c r="B81" s="1"/>
      <c r="C81" s="1"/>
    </row>
    <row r="84" spans="2:3" x14ac:dyDescent="0.25">
      <c r="B84" s="1"/>
      <c r="C84" s="1"/>
    </row>
    <row r="85" spans="2:3" x14ac:dyDescent="0.25">
      <c r="B85" s="1"/>
      <c r="C85" s="1"/>
    </row>
    <row r="90" spans="2:3" x14ac:dyDescent="0.25">
      <c r="B90" s="1"/>
      <c r="C90" s="1"/>
    </row>
    <row r="91" spans="2:3" x14ac:dyDescent="0.25">
      <c r="B91" s="1"/>
      <c r="C91" s="1"/>
    </row>
    <row r="94" spans="2:3" x14ac:dyDescent="0.25">
      <c r="B94" s="1"/>
      <c r="C94" s="1"/>
    </row>
    <row r="95" spans="2:3" x14ac:dyDescent="0.25">
      <c r="B95" s="1"/>
      <c r="C95" s="1"/>
    </row>
  </sheetData>
  <phoneticPr fontId="1" type="noConversion"/>
  <pageMargins left="0.98425196850393704" right="0.98425196850393704" top="0.55118110236220474" bottom="0.9055118110236221" header="0.31496062992125984" footer="0.39370078740157483"/>
  <pageSetup paperSize="9" scale="92" firstPageNumber="52" orientation="portrait" useFirstPageNumber="1" r:id="rId1"/>
  <headerFooter alignWithMargins="0">
    <oddHeader>&amp;C&amp;"Arial,Kurzíva"Příloha č. 6 - Upravený rozpočet Olomouckého kraje na rok 2016 po schválení rozpočtových změn</oddHeader>
    <oddFooter xml:space="preserve">&amp;L&amp;"Arial,Kurzíva"Zastupitelstvo OK 24.6.2016
5.1. - Rozpočet Olomouckého kraje 2016 - rozpočtové změny 
Příloha č.6: Upravený rozpočet OK na rok 2016 po schválení rozpočtových změn&amp;R&amp;"Arial,Kurzíva"Strana &amp;P (celkem 52)&amp;"Arial,Obyčejné"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Příloha č. 1</vt:lpstr>
      <vt:lpstr>Příloha č. 2</vt:lpstr>
      <vt:lpstr>Příloha č. 3</vt:lpstr>
      <vt:lpstr>Příloha č. 4</vt:lpstr>
      <vt:lpstr>Příloha č. 5</vt:lpstr>
      <vt:lpstr>Příloha  č. 6</vt:lpstr>
      <vt:lpstr>'Příloha č. 1'!Oblast_tisku</vt:lpstr>
      <vt:lpstr>'Příloha č. 2'!Oblast_tisku</vt:lpstr>
      <vt:lpstr>'Příloha č. 3'!Oblast_tisku</vt:lpstr>
      <vt:lpstr>'Příloha č. 4'!Oblast_tisku</vt:lpstr>
      <vt:lpstr>'Příloha č. 5'!Oblast_tisku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2016-06-02T11:45:55Z</cp:lastPrinted>
  <dcterms:created xsi:type="dcterms:W3CDTF">2007-02-21T09:44:06Z</dcterms:created>
  <dcterms:modified xsi:type="dcterms:W3CDTF">2016-06-02T11:45:56Z</dcterms:modified>
</cp:coreProperties>
</file>