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0" windowWidth="15180" windowHeight="9795"/>
  </bookViews>
  <sheets>
    <sheet name="rekapitulace" sheetId="7" r:id="rId1"/>
    <sheet name="8a) EIB - Evropské programy" sheetId="4" r:id="rId2"/>
    <sheet name="8b) ČS - revolvingový úvěr" sheetId="11" r:id="rId3"/>
    <sheet name="8c) OK 2015" sheetId="8" r:id="rId4"/>
    <sheet name="d) dotace" sheetId="10" r:id="rId5"/>
  </sheets>
  <definedNames>
    <definedName name="_xlnm.Print_Area" localSheetId="1">'8a) EIB - Evropské programy'!$A$1:$E$55</definedName>
    <definedName name="_xlnm.Print_Area" localSheetId="2">'8b) ČS - revolvingový úvěr'!$A$1:$E$89</definedName>
    <definedName name="_xlnm.Print_Area" localSheetId="3">'8c) OK 2015'!$A$1:$E$559</definedName>
    <definedName name="_xlnm.Print_Area" localSheetId="4">'d) dotace'!$A$1:$E$114</definedName>
    <definedName name="_xlnm.Print_Area" localSheetId="0">rekapitulace!$A$1:$D$51</definedName>
  </definedNames>
  <calcPr calcId="145621"/>
</workbook>
</file>

<file path=xl/calcChain.xml><?xml version="1.0" encoding="utf-8"?>
<calcChain xmlns="http://schemas.openxmlformats.org/spreadsheetml/2006/main">
  <c r="C254" i="8" l="1"/>
  <c r="D254" i="8"/>
  <c r="B254" i="8"/>
  <c r="C432" i="8"/>
  <c r="H448" i="8"/>
  <c r="H430" i="8"/>
  <c r="H78" i="10"/>
  <c r="H325" i="8"/>
  <c r="H66" i="10"/>
  <c r="H302" i="8"/>
  <c r="H405" i="8" l="1"/>
  <c r="B7" i="8"/>
  <c r="B54" i="8"/>
  <c r="B174" i="8" s="1"/>
  <c r="B169" i="8"/>
  <c r="B180" i="8"/>
  <c r="B219" i="8"/>
  <c r="B261" i="8"/>
  <c r="B329" i="8"/>
  <c r="B383" i="8"/>
  <c r="B395" i="8"/>
  <c r="B410" i="8"/>
  <c r="B423" i="8"/>
  <c r="B450" i="8"/>
  <c r="B467" i="8"/>
  <c r="B502" i="8"/>
  <c r="B506" i="8" s="1"/>
  <c r="B555" i="8" s="1"/>
  <c r="B512" i="8"/>
  <c r="B515" i="8" s="1"/>
  <c r="B556" i="8" s="1"/>
  <c r="B521" i="8"/>
  <c r="B524" i="8" s="1"/>
  <c r="B557" i="8" s="1"/>
  <c r="B530" i="8"/>
  <c r="B535" i="8"/>
  <c r="B546" i="8" s="1"/>
  <c r="B558" i="8" s="1"/>
  <c r="B537" i="8"/>
  <c r="B542" i="8"/>
  <c r="H215" i="8"/>
  <c r="I37" i="10"/>
  <c r="I35" i="10"/>
  <c r="H208" i="8"/>
  <c r="H206" i="8"/>
  <c r="B551" i="8" l="1"/>
  <c r="B388" i="8"/>
  <c r="B552" i="8" s="1"/>
  <c r="B496" i="8"/>
  <c r="B554" i="8" s="1"/>
  <c r="B550" i="8"/>
  <c r="B417" i="8"/>
  <c r="B553" i="8" s="1"/>
  <c r="I21" i="10"/>
  <c r="H50" i="8"/>
  <c r="H43" i="8"/>
  <c r="I20" i="10"/>
  <c r="H34" i="8"/>
  <c r="B559" i="8" l="1"/>
  <c r="D7" i="10"/>
  <c r="C7" i="10"/>
  <c r="B7" i="10"/>
  <c r="D379" i="8" l="1"/>
  <c r="C379" i="8"/>
  <c r="E249" i="8" l="1"/>
  <c r="E248" i="8"/>
  <c r="E246" i="8"/>
  <c r="E245" i="8"/>
  <c r="E242" i="8"/>
  <c r="E239" i="8"/>
  <c r="E236" i="8"/>
  <c r="E234" i="8"/>
  <c r="E231" i="8"/>
  <c r="E230" i="8"/>
  <c r="E226" i="8"/>
  <c r="E225" i="8"/>
  <c r="E221" i="8"/>
  <c r="E113" i="10" l="1"/>
  <c r="E112" i="10"/>
  <c r="E111" i="10"/>
  <c r="E110" i="10"/>
  <c r="C110" i="10"/>
  <c r="D110" i="10"/>
  <c r="B110" i="10"/>
  <c r="B109" i="10"/>
  <c r="B114" i="10" s="1"/>
  <c r="E99" i="10"/>
  <c r="E97" i="10"/>
  <c r="E96" i="10"/>
  <c r="E95" i="10"/>
  <c r="D95" i="10"/>
  <c r="C95" i="10"/>
  <c r="B95" i="10"/>
  <c r="D87" i="10"/>
  <c r="C87" i="10"/>
  <c r="B87" i="10"/>
  <c r="E85" i="10"/>
  <c r="E84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D57" i="10"/>
  <c r="C57" i="10"/>
  <c r="B57" i="10"/>
  <c r="E47" i="10"/>
  <c r="D47" i="10"/>
  <c r="C47" i="10"/>
  <c r="B47" i="10"/>
  <c r="E39" i="10"/>
  <c r="D39" i="10"/>
  <c r="C39" i="10"/>
  <c r="B39" i="10"/>
  <c r="E37" i="10"/>
  <c r="E36" i="10"/>
  <c r="E35" i="10"/>
  <c r="E34" i="10"/>
  <c r="E33" i="10"/>
  <c r="E32" i="10"/>
  <c r="E31" i="10"/>
  <c r="E30" i="10"/>
  <c r="D30" i="10"/>
  <c r="C30" i="10"/>
  <c r="B30" i="10"/>
  <c r="D22" i="10"/>
  <c r="C22" i="10"/>
  <c r="B22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544" i="8"/>
  <c r="E543" i="8"/>
  <c r="D542" i="8"/>
  <c r="C542" i="8"/>
  <c r="E539" i="8"/>
  <c r="E538" i="8"/>
  <c r="D537" i="8"/>
  <c r="C537" i="8"/>
  <c r="E536" i="8"/>
  <c r="E534" i="8"/>
  <c r="E533" i="8"/>
  <c r="E532" i="8"/>
  <c r="E531" i="8"/>
  <c r="D530" i="8"/>
  <c r="C530" i="8"/>
  <c r="D521" i="8"/>
  <c r="C521" i="8"/>
  <c r="E504" i="8"/>
  <c r="E503" i="8"/>
  <c r="D502" i="8"/>
  <c r="C502" i="8"/>
  <c r="D467" i="8"/>
  <c r="C467" i="8"/>
  <c r="D450" i="8"/>
  <c r="C450" i="8"/>
  <c r="E424" i="8"/>
  <c r="D423" i="8"/>
  <c r="C423" i="8"/>
  <c r="D410" i="8"/>
  <c r="C410" i="8"/>
  <c r="E396" i="8"/>
  <c r="D395" i="8"/>
  <c r="C395" i="8"/>
  <c r="D383" i="8"/>
  <c r="C383" i="8"/>
  <c r="D329" i="8"/>
  <c r="D261" i="8"/>
  <c r="C261" i="8"/>
  <c r="D219" i="8"/>
  <c r="C219" i="8"/>
  <c r="D180" i="8"/>
  <c r="C180" i="8"/>
  <c r="C54" i="8"/>
  <c r="D7" i="8"/>
  <c r="C7" i="8"/>
  <c r="E59" i="11"/>
  <c r="D59" i="11"/>
  <c r="C59" i="11"/>
  <c r="B59" i="11"/>
  <c r="E53" i="11"/>
  <c r="D41" i="11"/>
  <c r="C41" i="11"/>
  <c r="B41" i="11"/>
  <c r="D7" i="11"/>
  <c r="C7" i="11"/>
  <c r="B7" i="11"/>
  <c r="D55" i="4"/>
  <c r="C55" i="4"/>
  <c r="B55" i="4"/>
  <c r="D43" i="4"/>
  <c r="C43" i="4"/>
  <c r="B43" i="4"/>
  <c r="D38" i="4"/>
  <c r="C38" i="4"/>
  <c r="B38" i="4"/>
  <c r="D35" i="4"/>
  <c r="C35" i="4"/>
  <c r="B35" i="4"/>
  <c r="D28" i="4"/>
  <c r="C28" i="4"/>
  <c r="B28" i="4"/>
  <c r="E9" i="4"/>
  <c r="D19" i="4"/>
  <c r="C19" i="4"/>
  <c r="B19" i="4"/>
  <c r="D7" i="4"/>
  <c r="C7" i="4"/>
  <c r="B7" i="4"/>
  <c r="E502" i="8" l="1"/>
  <c r="E542" i="8"/>
  <c r="E410" i="8"/>
  <c r="E521" i="8"/>
  <c r="E467" i="8"/>
  <c r="E537" i="8"/>
  <c r="E180" i="8"/>
  <c r="E383" i="8"/>
  <c r="E395" i="8"/>
  <c r="C417" i="8"/>
  <c r="C553" i="8" s="1"/>
  <c r="E423" i="8"/>
  <c r="E450" i="8"/>
  <c r="D417" i="8"/>
  <c r="E530" i="8"/>
  <c r="E261" i="8"/>
  <c r="E22" i="10"/>
  <c r="E219" i="8"/>
  <c r="E385" i="8"/>
  <c r="E417" i="8" l="1"/>
  <c r="D553" i="8"/>
  <c r="E553" i="8" s="1"/>
  <c r="J534" i="8"/>
  <c r="J567" i="8" s="1"/>
  <c r="K534" i="8"/>
  <c r="K567" i="8" s="1"/>
  <c r="I534" i="8"/>
  <c r="I567" i="8" s="1"/>
  <c r="E163" i="8"/>
  <c r="E158" i="8"/>
  <c r="E157" i="8"/>
  <c r="E156" i="8"/>
  <c r="E155" i="8"/>
  <c r="E154" i="8"/>
  <c r="E153" i="8"/>
  <c r="E151" i="8"/>
  <c r="E150" i="8"/>
  <c r="E149" i="8"/>
  <c r="E147" i="8"/>
  <c r="E144" i="8"/>
  <c r="E143" i="8"/>
  <c r="E141" i="8"/>
  <c r="E137" i="8"/>
  <c r="E133" i="8"/>
  <c r="E132" i="8"/>
  <c r="E131" i="8"/>
  <c r="E127" i="8" l="1"/>
  <c r="E126" i="8"/>
  <c r="E125" i="8"/>
  <c r="E124" i="8"/>
  <c r="E123" i="8"/>
  <c r="E117" i="8"/>
  <c r="E116" i="8"/>
  <c r="E115" i="8"/>
  <c r="E113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6" i="8"/>
  <c r="E95" i="8"/>
  <c r="E93" i="8"/>
  <c r="E92" i="8"/>
  <c r="E91" i="8"/>
  <c r="E90" i="8"/>
  <c r="E89" i="8"/>
  <c r="E88" i="8"/>
  <c r="E87" i="8"/>
  <c r="E86" i="8"/>
  <c r="E84" i="8"/>
  <c r="E83" i="8"/>
  <c r="E82" i="8"/>
  <c r="E80" i="8"/>
  <c r="E75" i="8"/>
  <c r="E74" i="8"/>
  <c r="E71" i="8"/>
  <c r="E70" i="8"/>
  <c r="E68" i="8"/>
  <c r="E67" i="8"/>
  <c r="E59" i="8"/>
  <c r="E60" i="8"/>
  <c r="E56" i="8"/>
  <c r="J29" i="4" l="1"/>
  <c r="J83" i="11"/>
  <c r="K83" i="11"/>
  <c r="I83" i="11"/>
  <c r="J84" i="11"/>
  <c r="K84" i="11"/>
  <c r="I84" i="11"/>
  <c r="K86" i="11"/>
  <c r="J85" i="11"/>
  <c r="K85" i="11"/>
  <c r="I85" i="11"/>
  <c r="K76" i="11"/>
  <c r="J76" i="11"/>
  <c r="I76" i="11"/>
  <c r="J62" i="11"/>
  <c r="K62" i="11"/>
  <c r="I62" i="11"/>
  <c r="J61" i="11"/>
  <c r="K61" i="11"/>
  <c r="I61" i="11"/>
  <c r="J60" i="11"/>
  <c r="K60" i="11"/>
  <c r="I60" i="11"/>
  <c r="J42" i="11"/>
  <c r="K42" i="11"/>
  <c r="I42" i="11"/>
  <c r="I31" i="11"/>
  <c r="K31" i="11"/>
  <c r="J31" i="11"/>
  <c r="J20" i="11"/>
  <c r="K20" i="11"/>
  <c r="I20" i="11"/>
  <c r="J8" i="11"/>
  <c r="K8" i="11"/>
  <c r="I8" i="11"/>
  <c r="K109" i="10"/>
  <c r="L109" i="10"/>
  <c r="J109" i="10"/>
  <c r="K108" i="10"/>
  <c r="L108" i="10"/>
  <c r="J108" i="10"/>
  <c r="K107" i="10"/>
  <c r="L107" i="10"/>
  <c r="J107" i="10"/>
  <c r="K106" i="10"/>
  <c r="L106" i="10"/>
  <c r="J106" i="10"/>
  <c r="K105" i="10"/>
  <c r="L105" i="10"/>
  <c r="J105" i="10"/>
  <c r="K96" i="10"/>
  <c r="L96" i="10"/>
  <c r="J96" i="10"/>
  <c r="K95" i="10"/>
  <c r="L95" i="10"/>
  <c r="J95" i="10"/>
  <c r="J97" i="10"/>
  <c r="L97" i="10"/>
  <c r="K97" i="10"/>
  <c r="K62" i="10"/>
  <c r="L62" i="10"/>
  <c r="J62" i="10"/>
  <c r="K59" i="10"/>
  <c r="L59" i="10"/>
  <c r="J59" i="10"/>
  <c r="K61" i="10"/>
  <c r="L61" i="10"/>
  <c r="J61" i="10"/>
  <c r="K60" i="10"/>
  <c r="L60" i="10"/>
  <c r="J60" i="10"/>
  <c r="K48" i="10"/>
  <c r="L48" i="10"/>
  <c r="J48" i="10"/>
  <c r="K31" i="10"/>
  <c r="K32" i="10" s="1"/>
  <c r="L31" i="10"/>
  <c r="J31" i="10"/>
  <c r="K30" i="10"/>
  <c r="L30" i="10"/>
  <c r="J30" i="10"/>
  <c r="J32" i="10" s="1"/>
  <c r="J86" i="11" l="1"/>
  <c r="I86" i="11"/>
  <c r="K110" i="10"/>
  <c r="L110" i="10"/>
  <c r="J110" i="10"/>
  <c r="L32" i="10"/>
  <c r="K10" i="10"/>
  <c r="L10" i="10"/>
  <c r="J10" i="10"/>
  <c r="K9" i="10"/>
  <c r="L9" i="10"/>
  <c r="J9" i="10"/>
  <c r="K8" i="10"/>
  <c r="L8" i="10"/>
  <c r="J8" i="10"/>
  <c r="K522" i="8"/>
  <c r="K523" i="8" s="1"/>
  <c r="J522" i="8"/>
  <c r="J523" i="8" s="1"/>
  <c r="I522" i="8"/>
  <c r="I523" i="8" s="1"/>
  <c r="J513" i="8"/>
  <c r="J514" i="8" s="1"/>
  <c r="K513" i="8"/>
  <c r="K514" i="8" s="1"/>
  <c r="I513" i="8"/>
  <c r="I514" i="8" s="1"/>
  <c r="J503" i="8"/>
  <c r="J504" i="8" s="1"/>
  <c r="K503" i="8"/>
  <c r="K504" i="8" s="1"/>
  <c r="I503" i="8"/>
  <c r="I504" i="8" s="1"/>
  <c r="J435" i="8"/>
  <c r="K435" i="8"/>
  <c r="I435" i="8"/>
  <c r="J434" i="8"/>
  <c r="K434" i="8"/>
  <c r="I434" i="8"/>
  <c r="J433" i="8"/>
  <c r="K433" i="8"/>
  <c r="I433" i="8"/>
  <c r="J432" i="8"/>
  <c r="K432" i="8"/>
  <c r="I432" i="8"/>
  <c r="J416" i="8"/>
  <c r="K416" i="8"/>
  <c r="I416" i="8"/>
  <c r="J415" i="8"/>
  <c r="K415" i="8"/>
  <c r="I415" i="8"/>
  <c r="J414" i="8"/>
  <c r="K414" i="8"/>
  <c r="I414" i="8"/>
  <c r="K310" i="8"/>
  <c r="I310" i="8"/>
  <c r="J309" i="8"/>
  <c r="J565" i="8" s="1"/>
  <c r="K309" i="8"/>
  <c r="K565" i="8" s="1"/>
  <c r="K38" i="7" s="1"/>
  <c r="I309" i="8"/>
  <c r="I565" i="8" s="1"/>
  <c r="I38" i="7" s="1"/>
  <c r="J308" i="8"/>
  <c r="K308" i="8"/>
  <c r="I308" i="8"/>
  <c r="J307" i="8"/>
  <c r="K307" i="8"/>
  <c r="I307" i="8"/>
  <c r="K212" i="8"/>
  <c r="J212" i="8"/>
  <c r="J211" i="8"/>
  <c r="K211" i="8"/>
  <c r="I211" i="8"/>
  <c r="J210" i="8"/>
  <c r="K210" i="8"/>
  <c r="I210" i="8"/>
  <c r="J209" i="8"/>
  <c r="K209" i="8"/>
  <c r="I209" i="8"/>
  <c r="J171" i="8"/>
  <c r="K171" i="8"/>
  <c r="I171" i="8"/>
  <c r="J170" i="8"/>
  <c r="K170" i="8"/>
  <c r="I170" i="8"/>
  <c r="J169" i="8"/>
  <c r="K169" i="8"/>
  <c r="I169" i="8"/>
  <c r="J168" i="8"/>
  <c r="K168" i="8"/>
  <c r="K563" i="8" s="1"/>
  <c r="I168" i="8"/>
  <c r="K417" i="8" l="1"/>
  <c r="J563" i="8"/>
  <c r="I563" i="8"/>
  <c r="K561" i="8"/>
  <c r="K39" i="7" s="1"/>
  <c r="K566" i="8"/>
  <c r="K41" i="7" s="1"/>
  <c r="I561" i="8"/>
  <c r="I39" i="7" s="1"/>
  <c r="J561" i="8"/>
  <c r="J39" i="7" s="1"/>
  <c r="I564" i="8"/>
  <c r="I40" i="7" s="1"/>
  <c r="J417" i="8"/>
  <c r="K564" i="8"/>
  <c r="K40" i="7" s="1"/>
  <c r="J564" i="8"/>
  <c r="J40" i="7" s="1"/>
  <c r="I417" i="8"/>
  <c r="E448" i="8"/>
  <c r="E447" i="8"/>
  <c r="E446" i="8"/>
  <c r="E445" i="8"/>
  <c r="E444" i="8"/>
  <c r="E443" i="8"/>
  <c r="E442" i="8"/>
  <c r="E441" i="8"/>
  <c r="E440" i="8"/>
  <c r="E439" i="8"/>
  <c r="E438" i="8"/>
  <c r="E437" i="8"/>
  <c r="E436" i="8"/>
  <c r="E435" i="8"/>
  <c r="E434" i="8"/>
  <c r="C506" i="8"/>
  <c r="D506" i="8"/>
  <c r="B28" i="7" l="1"/>
  <c r="B27" i="7" s="1"/>
  <c r="D555" i="8"/>
  <c r="D28" i="7" s="1"/>
  <c r="D27" i="7" s="1"/>
  <c r="E506" i="8"/>
  <c r="C555" i="8"/>
  <c r="C28" i="7" s="1"/>
  <c r="C27" i="7" s="1"/>
  <c r="E555" i="8" l="1"/>
  <c r="E162" i="8"/>
  <c r="E161" i="8"/>
  <c r="E160" i="8"/>
  <c r="E159" i="8"/>
  <c r="E152" i="8"/>
  <c r="E148" i="8"/>
  <c r="E146" i="8"/>
  <c r="E145" i="8"/>
  <c r="E142" i="8"/>
  <c r="E140" i="8"/>
  <c r="E139" i="8"/>
  <c r="E138" i="8"/>
  <c r="E135" i="8"/>
  <c r="E134" i="8"/>
  <c r="E130" i="8"/>
  <c r="E129" i="8"/>
  <c r="E128" i="8"/>
  <c r="E119" i="8"/>
  <c r="E118" i="8"/>
  <c r="E114" i="8"/>
  <c r="E112" i="8"/>
  <c r="E97" i="8"/>
  <c r="E94" i="8"/>
  <c r="E85" i="8"/>
  <c r="E81" i="8"/>
  <c r="E79" i="8"/>
  <c r="E78" i="8"/>
  <c r="E77" i="8"/>
  <c r="E76" i="8"/>
  <c r="E73" i="8"/>
  <c r="E72" i="8"/>
  <c r="E55" i="8"/>
  <c r="E57" i="8"/>
  <c r="E58" i="8"/>
  <c r="E61" i="8"/>
  <c r="E62" i="8"/>
  <c r="E63" i="8"/>
  <c r="E64" i="8"/>
  <c r="E65" i="8"/>
  <c r="E66" i="8"/>
  <c r="E69" i="8"/>
  <c r="E136" i="8"/>
  <c r="E164" i="8"/>
  <c r="D54" i="8"/>
  <c r="E412" i="8" l="1"/>
  <c r="E477" i="8" l="1"/>
  <c r="E478" i="8"/>
  <c r="E479" i="8"/>
  <c r="E480" i="8"/>
  <c r="E481" i="8"/>
  <c r="E482" i="8"/>
  <c r="E483" i="8"/>
  <c r="E484" i="8"/>
  <c r="E485" i="8"/>
  <c r="E486" i="8"/>
  <c r="E487" i="8"/>
  <c r="E488" i="8"/>
  <c r="E489" i="8"/>
  <c r="E490" i="8"/>
  <c r="E491" i="8"/>
  <c r="E492" i="8"/>
  <c r="E493" i="8"/>
  <c r="E494" i="8"/>
  <c r="E476" i="8"/>
  <c r="E475" i="8"/>
  <c r="C26" i="7" l="1"/>
  <c r="D26" i="7"/>
  <c r="C22" i="7"/>
  <c r="D22" i="7"/>
  <c r="B22" i="7"/>
  <c r="C34" i="7"/>
  <c r="D34" i="7"/>
  <c r="B34" i="7"/>
  <c r="C25" i="7"/>
  <c r="D25" i="7"/>
  <c r="B25" i="7"/>
  <c r="C17" i="7"/>
  <c r="D17" i="7"/>
  <c r="B17" i="7"/>
  <c r="C21" i="7"/>
  <c r="D21" i="7"/>
  <c r="B21" i="7"/>
  <c r="C12" i="7"/>
  <c r="D12" i="7"/>
  <c r="B12" i="7"/>
  <c r="C113" i="10" l="1"/>
  <c r="D113" i="10"/>
  <c r="B113" i="10"/>
  <c r="B26" i="7" s="1"/>
  <c r="C99" i="10"/>
  <c r="D99" i="10"/>
  <c r="B99" i="10"/>
  <c r="C111" i="10"/>
  <c r="D111" i="10"/>
  <c r="B111" i="10"/>
  <c r="E48" i="10"/>
  <c r="D50" i="10"/>
  <c r="C50" i="10"/>
  <c r="B50" i="10"/>
  <c r="E430" i="8"/>
  <c r="E208" i="8"/>
  <c r="E207" i="8"/>
  <c r="E50" i="10" l="1"/>
  <c r="C53" i="11"/>
  <c r="C86" i="11" s="1"/>
  <c r="E86" i="11" s="1"/>
  <c r="B12" i="11"/>
  <c r="B83" i="11" s="1"/>
  <c r="B7" i="7" s="1"/>
  <c r="D12" i="11"/>
  <c r="C12" i="11"/>
  <c r="C88" i="11"/>
  <c r="D88" i="11"/>
  <c r="B88" i="11"/>
  <c r="E87" i="11"/>
  <c r="C87" i="11"/>
  <c r="D87" i="11"/>
  <c r="D86" i="11"/>
  <c r="B86" i="11"/>
  <c r="C85" i="11"/>
  <c r="D85" i="11"/>
  <c r="B85" i="11"/>
  <c r="D78" i="11"/>
  <c r="D75" i="11"/>
  <c r="C75" i="11"/>
  <c r="C78" i="11" s="1"/>
  <c r="B75" i="11"/>
  <c r="B78" i="11" s="1"/>
  <c r="E61" i="11"/>
  <c r="D68" i="11"/>
  <c r="D65" i="11"/>
  <c r="C65" i="11"/>
  <c r="B65" i="11"/>
  <c r="D53" i="11"/>
  <c r="B53" i="11"/>
  <c r="E49" i="11"/>
  <c r="E48" i="11"/>
  <c r="C83" i="11"/>
  <c r="C7" i="7" s="1"/>
  <c r="E10" i="11"/>
  <c r="E9" i="11"/>
  <c r="C133" i="11"/>
  <c r="C128" i="11" s="1"/>
  <c r="D128" i="11"/>
  <c r="B128" i="11"/>
  <c r="D99" i="11"/>
  <c r="C99" i="11"/>
  <c r="B99" i="11"/>
  <c r="D98" i="11"/>
  <c r="C98" i="11"/>
  <c r="B98" i="11"/>
  <c r="D97" i="11"/>
  <c r="C97" i="11"/>
  <c r="B97" i="11"/>
  <c r="D96" i="11"/>
  <c r="C96" i="11"/>
  <c r="B96" i="11"/>
  <c r="D95" i="11"/>
  <c r="C95" i="11"/>
  <c r="B95" i="11"/>
  <c r="D94" i="11"/>
  <c r="C94" i="11"/>
  <c r="B94" i="11"/>
  <c r="D93" i="11"/>
  <c r="D92" i="11" s="1"/>
  <c r="C93" i="11"/>
  <c r="C92" i="11" s="1"/>
  <c r="B93" i="11"/>
  <c r="B92" i="11" s="1"/>
  <c r="E60" i="11"/>
  <c r="D30" i="11"/>
  <c r="D33" i="11" s="1"/>
  <c r="C30" i="11"/>
  <c r="C33" i="11" s="1"/>
  <c r="B30" i="11"/>
  <c r="B33" i="11" s="1"/>
  <c r="E20" i="11"/>
  <c r="D19" i="11"/>
  <c r="D22" i="11" s="1"/>
  <c r="C19" i="11"/>
  <c r="C22" i="11" s="1"/>
  <c r="C84" i="11" s="1"/>
  <c r="B19" i="11"/>
  <c r="B22" i="11" s="1"/>
  <c r="B84" i="11" s="1"/>
  <c r="E474" i="8"/>
  <c r="E473" i="8"/>
  <c r="E470" i="8"/>
  <c r="E471" i="8"/>
  <c r="E469" i="8"/>
  <c r="C68" i="11" l="1"/>
  <c r="B68" i="11"/>
  <c r="B87" i="11" s="1"/>
  <c r="E41" i="11"/>
  <c r="E7" i="11"/>
  <c r="D84" i="11"/>
  <c r="E84" i="11" s="1"/>
  <c r="E22" i="11"/>
  <c r="E12" i="11"/>
  <c r="D83" i="11"/>
  <c r="D7" i="7" s="1"/>
  <c r="E19" i="11"/>
  <c r="B89" i="11" l="1"/>
  <c r="B46" i="7" s="1"/>
  <c r="C89" i="11"/>
  <c r="C46" i="7" s="1"/>
  <c r="E68" i="11"/>
  <c r="E83" i="11"/>
  <c r="D89" i="11" l="1"/>
  <c r="E89" i="11" l="1"/>
  <c r="D46" i="7"/>
  <c r="H379" i="8"/>
  <c r="E379" i="8"/>
  <c r="E378" i="8"/>
  <c r="E377" i="8"/>
  <c r="E376" i="8"/>
  <c r="E375" i="8"/>
  <c r="E374" i="8"/>
  <c r="E373" i="8"/>
  <c r="E372" i="8"/>
  <c r="E371" i="8"/>
  <c r="E370" i="8"/>
  <c r="E369" i="8"/>
  <c r="E368" i="8"/>
  <c r="E367" i="8"/>
  <c r="E366" i="8"/>
  <c r="E365" i="8"/>
  <c r="C333" i="8"/>
  <c r="C332" i="8"/>
  <c r="C331" i="8"/>
  <c r="C330" i="8"/>
  <c r="C329" i="8" l="1"/>
  <c r="J310" i="8"/>
  <c r="J566" i="8" s="1"/>
  <c r="J41" i="7" s="1"/>
  <c r="H364" i="8"/>
  <c r="H357" i="8" l="1"/>
  <c r="H361" i="8"/>
  <c r="E360" i="8"/>
  <c r="E359" i="8"/>
  <c r="E358" i="8"/>
  <c r="E357" i="8" l="1"/>
  <c r="E356" i="8"/>
  <c r="E355" i="8"/>
  <c r="E415" i="8"/>
  <c r="E414" i="8"/>
  <c r="I212" i="8" l="1"/>
  <c r="I566" i="8" s="1"/>
  <c r="E250" i="8"/>
  <c r="E247" i="8"/>
  <c r="E244" i="8"/>
  <c r="E243" i="8"/>
  <c r="E241" i="8"/>
  <c r="E240" i="8"/>
  <c r="E238" i="8" l="1"/>
  <c r="E237" i="8"/>
  <c r="E235" i="8"/>
  <c r="E233" i="8"/>
  <c r="E232" i="8"/>
  <c r="E229" i="8"/>
  <c r="E223" i="8"/>
  <c r="E220" i="8" l="1"/>
  <c r="E222" i="8"/>
  <c r="E224" i="8"/>
  <c r="E330" i="8" l="1"/>
  <c r="E331" i="8"/>
  <c r="E332" i="8"/>
  <c r="E333" i="8"/>
  <c r="E334" i="8"/>
  <c r="E335" i="8"/>
  <c r="E336" i="8"/>
  <c r="E461" i="8" l="1"/>
  <c r="E460" i="8"/>
  <c r="E459" i="8"/>
  <c r="E458" i="8"/>
  <c r="E522" i="8"/>
  <c r="D524" i="8"/>
  <c r="C524" i="8"/>
  <c r="C557" i="8" s="1"/>
  <c r="C33" i="7" s="1"/>
  <c r="C32" i="7" s="1"/>
  <c r="B33" i="7"/>
  <c r="B32" i="7" s="1"/>
  <c r="D512" i="8"/>
  <c r="D515" i="8" s="1"/>
  <c r="D556" i="8" s="1"/>
  <c r="D30" i="7" s="1"/>
  <c r="C512" i="8"/>
  <c r="C515" i="8" s="1"/>
  <c r="C556" i="8" s="1"/>
  <c r="C30" i="7" s="1"/>
  <c r="B30" i="7" l="1"/>
  <c r="D557" i="8"/>
  <c r="E524" i="8"/>
  <c r="E406" i="8"/>
  <c r="E50" i="8"/>
  <c r="E49" i="8"/>
  <c r="D33" i="7" l="1"/>
  <c r="D32" i="7" s="1"/>
  <c r="E557" i="8"/>
  <c r="E325" i="8"/>
  <c r="E324" i="8"/>
  <c r="E323" i="8"/>
  <c r="E303" i="8" l="1"/>
  <c r="E429" i="8" l="1"/>
  <c r="E302" i="8" l="1"/>
  <c r="E301" i="8"/>
  <c r="E300" i="8"/>
  <c r="E299" i="8"/>
  <c r="E298" i="8"/>
  <c r="E297" i="8"/>
  <c r="E296" i="8"/>
  <c r="E295" i="8"/>
  <c r="E294" i="8"/>
  <c r="E293" i="8"/>
  <c r="E292" i="8"/>
  <c r="E291" i="8"/>
  <c r="E290" i="8"/>
  <c r="E289" i="8"/>
  <c r="E288" i="8"/>
  <c r="E287" i="8"/>
  <c r="E286" i="8"/>
  <c r="E285" i="8"/>
  <c r="E284" i="8"/>
  <c r="E283" i="8"/>
  <c r="E268" i="8"/>
  <c r="E262" i="8"/>
  <c r="E405" i="8"/>
  <c r="E404" i="8"/>
  <c r="E403" i="8"/>
  <c r="E402" i="8"/>
  <c r="E401" i="8"/>
  <c r="E400" i="8"/>
  <c r="E397" i="8"/>
  <c r="E206" i="8"/>
  <c r="E205" i="8"/>
  <c r="E199" i="8"/>
  <c r="E200" i="8"/>
  <c r="E201" i="8"/>
  <c r="E202" i="8"/>
  <c r="E203" i="8"/>
  <c r="E204" i="8"/>
  <c r="E184" i="8" l="1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17" i="8" l="1"/>
  <c r="E15" i="8"/>
  <c r="E14" i="8"/>
  <c r="E13" i="8"/>
  <c r="E11" i="8" l="1"/>
  <c r="E10" i="8"/>
  <c r="E9" i="8"/>
  <c r="J30" i="4"/>
  <c r="J108" i="4" s="1"/>
  <c r="I30" i="4"/>
  <c r="I108" i="4" s="1"/>
  <c r="I41" i="7" s="1"/>
  <c r="K30" i="4"/>
  <c r="K108" i="4" s="1"/>
  <c r="E36" i="4"/>
  <c r="E35" i="4" l="1"/>
  <c r="J9" i="4" l="1"/>
  <c r="K9" i="4"/>
  <c r="I9" i="4"/>
  <c r="K10" i="4"/>
  <c r="I21" i="4"/>
  <c r="I20" i="4"/>
  <c r="J20" i="4"/>
  <c r="J57" i="4" s="1"/>
  <c r="K20" i="4"/>
  <c r="K57" i="4" s="1"/>
  <c r="J8" i="4"/>
  <c r="K8" i="4"/>
  <c r="I8" i="4"/>
  <c r="I57" i="4" s="1"/>
  <c r="J10" i="4" l="1"/>
  <c r="I10" i="4"/>
  <c r="I22" i="4"/>
  <c r="E44" i="4" l="1"/>
  <c r="E31" i="4"/>
  <c r="E30" i="4"/>
  <c r="E29" i="4"/>
  <c r="E21" i="4"/>
  <c r="E20" i="4"/>
  <c r="E11" i="4"/>
  <c r="E10" i="4"/>
  <c r="E8" i="4"/>
  <c r="D84" i="10"/>
  <c r="C84" i="10"/>
  <c r="B84" i="10"/>
  <c r="C496" i="8" l="1"/>
  <c r="C554" i="8" s="1"/>
  <c r="D551" i="8"/>
  <c r="D169" i="8"/>
  <c r="D174" i="8" s="1"/>
  <c r="C169" i="8"/>
  <c r="C174" i="8" s="1"/>
  <c r="D14" i="4"/>
  <c r="C14" i="4"/>
  <c r="B14" i="4"/>
  <c r="C550" i="8" l="1"/>
  <c r="K530" i="8"/>
  <c r="K568" i="8" s="1"/>
  <c r="K33" i="7" s="1"/>
  <c r="D388" i="8"/>
  <c r="D552" i="8" s="1"/>
  <c r="D496" i="8"/>
  <c r="C388" i="8"/>
  <c r="E43" i="4"/>
  <c r="E7" i="4"/>
  <c r="E19" i="4"/>
  <c r="E28" i="4"/>
  <c r="E38" i="4"/>
  <c r="J436" i="8"/>
  <c r="I436" i="8"/>
  <c r="K436" i="8"/>
  <c r="E350" i="8"/>
  <c r="E351" i="8"/>
  <c r="E352" i="8"/>
  <c r="E353" i="8"/>
  <c r="E354" i="8"/>
  <c r="E361" i="8"/>
  <c r="E362" i="8"/>
  <c r="E349" i="8"/>
  <c r="E348" i="8"/>
  <c r="E343" i="8"/>
  <c r="E344" i="8"/>
  <c r="E345" i="8"/>
  <c r="D554" i="8" l="1"/>
  <c r="E554" i="8" s="1"/>
  <c r="E496" i="8"/>
  <c r="E388" i="8"/>
  <c r="C552" i="8"/>
  <c r="E552" i="8" s="1"/>
  <c r="E254" i="8"/>
  <c r="C551" i="8"/>
  <c r="E174" i="8"/>
  <c r="D550" i="8"/>
  <c r="E165" i="8"/>
  <c r="E551" i="8" l="1"/>
  <c r="E550" i="8"/>
  <c r="I530" i="8"/>
  <c r="I568" i="8" s="1"/>
  <c r="I33" i="7" s="1"/>
  <c r="J530" i="8" l="1"/>
  <c r="J568" i="8" s="1"/>
  <c r="J33" i="7" s="1"/>
  <c r="J535" i="8" l="1"/>
  <c r="J569" i="8" s="1"/>
  <c r="J34" i="7" s="1"/>
  <c r="K535" i="8"/>
  <c r="K569" i="8" s="1"/>
  <c r="K34" i="7" s="1"/>
  <c r="I535" i="8"/>
  <c r="I569" i="8" s="1"/>
  <c r="I34" i="7" s="1"/>
  <c r="J536" i="8" l="1"/>
  <c r="J570" i="8" s="1"/>
  <c r="J35" i="7" s="1"/>
  <c r="K536" i="8"/>
  <c r="K570" i="8" s="1"/>
  <c r="K35" i="7" s="1"/>
  <c r="I536" i="8"/>
  <c r="I570" i="8" s="1"/>
  <c r="I35" i="7" s="1"/>
  <c r="I37" i="7" l="1"/>
  <c r="E337" i="8" l="1"/>
  <c r="E338" i="8"/>
  <c r="E339" i="8"/>
  <c r="E364" i="8"/>
  <c r="E363" i="8"/>
  <c r="E347" i="8"/>
  <c r="E346" i="8"/>
  <c r="E342" i="8"/>
  <c r="E341" i="8"/>
  <c r="E340" i="8"/>
  <c r="E329" i="8" l="1"/>
  <c r="E472" i="8"/>
  <c r="E227" i="8" l="1"/>
  <c r="E228" i="8" l="1"/>
  <c r="E457" i="8" l="1"/>
  <c r="E456" i="8"/>
  <c r="E455" i="8"/>
  <c r="E454" i="8"/>
  <c r="E451" i="8"/>
  <c r="D112" i="10" l="1"/>
  <c r="D18" i="7" s="1"/>
  <c r="C112" i="10"/>
  <c r="B112" i="10"/>
  <c r="C18" i="7" l="1"/>
  <c r="B18" i="7"/>
  <c r="E87" i="10" l="1"/>
  <c r="E322" i="8" l="1"/>
  <c r="E321" i="8"/>
  <c r="E320" i="8"/>
  <c r="E319" i="8"/>
  <c r="E318" i="8"/>
  <c r="E305" i="8"/>
  <c r="E215" i="8" l="1"/>
  <c r="E214" i="8"/>
  <c r="E213" i="8"/>
  <c r="E212" i="8"/>
  <c r="E211" i="8"/>
  <c r="E209" i="8"/>
  <c r="E48" i="8"/>
  <c r="E47" i="8"/>
  <c r="E46" i="8"/>
  <c r="E45" i="8"/>
  <c r="E39" i="8" l="1"/>
  <c r="E38" i="8"/>
  <c r="E37" i="8"/>
  <c r="E36" i="8"/>
  <c r="E35" i="8"/>
  <c r="E427" i="8"/>
  <c r="E425" i="8"/>
  <c r="E426" i="8"/>
  <c r="I213" i="8" l="1"/>
  <c r="K213" i="8"/>
  <c r="J213" i="8"/>
  <c r="E282" i="8"/>
  <c r="E281" i="8"/>
  <c r="E280" i="8"/>
  <c r="E278" i="8"/>
  <c r="E276" i="8"/>
  <c r="E275" i="8"/>
  <c r="E273" i="8"/>
  <c r="E272" i="8"/>
  <c r="E271" i="8"/>
  <c r="E267" i="8"/>
  <c r="E265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2" i="8" l="1"/>
  <c r="E21" i="8"/>
  <c r="J44" i="4" l="1"/>
  <c r="K44" i="4"/>
  <c r="I44" i="4"/>
  <c r="I107" i="4" s="1"/>
  <c r="D46" i="4"/>
  <c r="C46" i="4"/>
  <c r="C54" i="4" s="1"/>
  <c r="C31" i="7" s="1"/>
  <c r="C29" i="7" s="1"/>
  <c r="B46" i="4"/>
  <c r="B54" i="4" s="1"/>
  <c r="B31" i="7" s="1"/>
  <c r="B29" i="7" s="1"/>
  <c r="D54" i="4" l="1"/>
  <c r="E46" i="4"/>
  <c r="E14" i="4"/>
  <c r="E54" i="4" l="1"/>
  <c r="D31" i="7"/>
  <c r="D29" i="7" s="1"/>
  <c r="E431" i="8"/>
  <c r="E433" i="8" l="1"/>
  <c r="E399" i="8"/>
  <c r="K29" i="4" l="1"/>
  <c r="K56" i="4" s="1"/>
  <c r="J56" i="4"/>
  <c r="J38" i="7" s="1"/>
  <c r="I29" i="4"/>
  <c r="K21" i="4"/>
  <c r="J21" i="4"/>
  <c r="I56" i="4" l="1"/>
  <c r="I109" i="4" s="1"/>
  <c r="I31" i="4"/>
  <c r="K22" i="4"/>
  <c r="K107" i="4"/>
  <c r="K109" i="4" s="1"/>
  <c r="J22" i="4"/>
  <c r="J107" i="4"/>
  <c r="J109" i="4" s="1"/>
  <c r="K311" i="8" l="1"/>
  <c r="J311" i="8"/>
  <c r="I311" i="8"/>
  <c r="K31" i="4" l="1"/>
  <c r="J31" i="4"/>
  <c r="E411" i="8" l="1"/>
  <c r="E413" i="8"/>
  <c r="E462" i="8" l="1"/>
  <c r="E398" i="8" l="1"/>
  <c r="E317" i="8"/>
  <c r="E316" i="8"/>
  <c r="E315" i="8"/>
  <c r="E313" i="8"/>
  <c r="E312" i="8"/>
  <c r="E311" i="8"/>
  <c r="E310" i="8"/>
  <c r="E181" i="8" l="1"/>
  <c r="E183" i="8"/>
  <c r="E42" i="8"/>
  <c r="E41" i="8"/>
  <c r="E40" i="8"/>
  <c r="C53" i="4" l="1"/>
  <c r="C16" i="7" l="1"/>
  <c r="D53" i="4" l="1"/>
  <c r="E53" i="4" l="1"/>
  <c r="D16" i="7"/>
  <c r="E384" i="8" l="1"/>
  <c r="D535" i="8" l="1"/>
  <c r="C535" i="8"/>
  <c r="C546" i="8" s="1"/>
  <c r="E264" i="8"/>
  <c r="E263" i="8"/>
  <c r="E535" i="8" l="1"/>
  <c r="D546" i="8"/>
  <c r="E546" i="8" s="1"/>
  <c r="C558" i="8"/>
  <c r="C559" i="8" s="1"/>
  <c r="D558" i="8"/>
  <c r="J37" i="7"/>
  <c r="K37" i="7"/>
  <c r="K32" i="7"/>
  <c r="I32" i="7"/>
  <c r="E558" i="8" l="1"/>
  <c r="D559" i="8"/>
  <c r="I537" i="8"/>
  <c r="K537" i="8"/>
  <c r="C99" i="4"/>
  <c r="C94" i="4" s="1"/>
  <c r="D94" i="4"/>
  <c r="B94" i="4"/>
  <c r="K95" i="4" l="1"/>
  <c r="I95" i="4"/>
  <c r="J95" i="4"/>
  <c r="E432" i="8" l="1"/>
  <c r="E304" i="8"/>
  <c r="E306" i="8"/>
  <c r="E307" i="8"/>
  <c r="E314" i="8"/>
  <c r="J32" i="7" l="1"/>
  <c r="J537" i="8" l="1"/>
  <c r="E452" i="8" l="1"/>
  <c r="E386" i="8"/>
  <c r="E269" i="8"/>
  <c r="E270" i="8"/>
  <c r="E43" i="8" l="1"/>
  <c r="E12" i="8"/>
  <c r="E16" i="8"/>
  <c r="E18" i="8"/>
  <c r="E19" i="8"/>
  <c r="E20" i="8"/>
  <c r="E170" i="8"/>
  <c r="C13" i="7"/>
  <c r="B13" i="7"/>
  <c r="K167" i="8" l="1"/>
  <c r="J167" i="8"/>
  <c r="I167" i="8"/>
  <c r="E169" i="8"/>
  <c r="I562" i="8" l="1"/>
  <c r="I36" i="7" s="1"/>
  <c r="I42" i="7" s="1"/>
  <c r="I174" i="8"/>
  <c r="J562" i="8"/>
  <c r="J36" i="7" s="1"/>
  <c r="J42" i="7" s="1"/>
  <c r="J174" i="8"/>
  <c r="K562" i="8"/>
  <c r="K36" i="7" s="1"/>
  <c r="K42" i="7" s="1"/>
  <c r="K174" i="8"/>
  <c r="C59" i="4"/>
  <c r="D59" i="4"/>
  <c r="B59" i="4"/>
  <c r="C64" i="4"/>
  <c r="D64" i="4"/>
  <c r="B64" i="4"/>
  <c r="C65" i="4"/>
  <c r="D65" i="4"/>
  <c r="B65" i="4"/>
  <c r="E463" i="8"/>
  <c r="I540" i="8"/>
  <c r="D109" i="10"/>
  <c r="D114" i="10" s="1"/>
  <c r="E540" i="8"/>
  <c r="E428" i="8"/>
  <c r="E8" i="8"/>
  <c r="D62" i="4"/>
  <c r="C62" i="4"/>
  <c r="B62" i="4"/>
  <c r="D61" i="4"/>
  <c r="C61" i="4"/>
  <c r="B61" i="4"/>
  <c r="C23" i="4"/>
  <c r="C52" i="4" s="1"/>
  <c r="C11" i="7" s="1"/>
  <c r="D23" i="4"/>
  <c r="B23" i="4"/>
  <c r="B52" i="4" s="1"/>
  <c r="B11" i="7" s="1"/>
  <c r="J572" i="8" l="1"/>
  <c r="K572" i="8"/>
  <c r="I572" i="8"/>
  <c r="D52" i="4"/>
  <c r="E23" i="4"/>
  <c r="D8" i="7"/>
  <c r="B47" i="7"/>
  <c r="B8" i="7"/>
  <c r="K540" i="8"/>
  <c r="J540" i="8"/>
  <c r="B36" i="7"/>
  <c r="B35" i="7" s="1"/>
  <c r="C60" i="4"/>
  <c r="D24" i="7"/>
  <c r="D23" i="7" s="1"/>
  <c r="C24" i="7"/>
  <c r="C23" i="7" s="1"/>
  <c r="B20" i="7"/>
  <c r="B19" i="7" s="1"/>
  <c r="C15" i="7"/>
  <c r="C14" i="7" s="1"/>
  <c r="D15" i="7"/>
  <c r="D14" i="7" s="1"/>
  <c r="B15" i="7"/>
  <c r="B14" i="7" s="1"/>
  <c r="E7" i="8"/>
  <c r="E54" i="8"/>
  <c r="B63" i="4"/>
  <c r="D51" i="4"/>
  <c r="D63" i="4"/>
  <c r="D60" i="4"/>
  <c r="C109" i="10"/>
  <c r="C63" i="4"/>
  <c r="B51" i="4"/>
  <c r="B60" i="4"/>
  <c r="C51" i="4"/>
  <c r="C114" i="10" l="1"/>
  <c r="E114" i="10" s="1"/>
  <c r="E109" i="10"/>
  <c r="D13" i="7"/>
  <c r="D47" i="7"/>
  <c r="B24" i="7"/>
  <c r="B23" i="7" s="1"/>
  <c r="B6" i="7"/>
  <c r="D6" i="7"/>
  <c r="E51" i="4"/>
  <c r="D11" i="7"/>
  <c r="E52" i="4"/>
  <c r="C6" i="7"/>
  <c r="D5" i="7"/>
  <c r="D4" i="7" s="1"/>
  <c r="C8" i="7"/>
  <c r="J541" i="8"/>
  <c r="C58" i="4"/>
  <c r="I98" i="4"/>
  <c r="I102" i="4" s="1"/>
  <c r="J98" i="4"/>
  <c r="K98" i="4"/>
  <c r="K102" i="4" s="1"/>
  <c r="C47" i="7"/>
  <c r="I541" i="8"/>
  <c r="E541" i="8"/>
  <c r="C20" i="7"/>
  <c r="C19" i="7" s="1"/>
  <c r="C36" i="7"/>
  <c r="C35" i="7" s="1"/>
  <c r="B58" i="4"/>
  <c r="D58" i="4"/>
  <c r="E55" i="4" l="1"/>
  <c r="B5" i="7"/>
  <c r="B4" i="7" s="1"/>
  <c r="C5" i="7"/>
  <c r="C4" i="7" s="1"/>
  <c r="J102" i="4"/>
  <c r="D45" i="7"/>
  <c r="K541" i="8"/>
  <c r="C45" i="7"/>
  <c r="D36" i="7"/>
  <c r="D35" i="7" s="1"/>
  <c r="D20" i="7"/>
  <c r="D19" i="7" s="1"/>
  <c r="E559" i="8" l="1"/>
  <c r="D10" i="7"/>
  <c r="D9" i="7" s="1"/>
  <c r="D37" i="7" s="1"/>
  <c r="C44" i="7"/>
  <c r="C48" i="7" s="1"/>
  <c r="C10" i="7"/>
  <c r="C9" i="7" s="1"/>
  <c r="C37" i="7" s="1"/>
  <c r="D44" i="7" l="1"/>
  <c r="D48" i="7" s="1"/>
  <c r="B10" i="7" l="1"/>
  <c r="B9" i="7" s="1"/>
  <c r="B37" i="7" s="1"/>
  <c r="B44" i="7"/>
  <c r="B53" i="4"/>
  <c r="B16" i="7" s="1"/>
  <c r="B45" i="7" l="1"/>
  <c r="B48" i="7" s="1"/>
</calcChain>
</file>

<file path=xl/sharedStrings.xml><?xml version="1.0" encoding="utf-8"?>
<sst xmlns="http://schemas.openxmlformats.org/spreadsheetml/2006/main" count="1608" uniqueCount="627">
  <si>
    <t>schválený rozpočet</t>
  </si>
  <si>
    <t>upravený rozpočet</t>
  </si>
  <si>
    <t>ORG</t>
  </si>
  <si>
    <t>Celkem</t>
  </si>
  <si>
    <t>skutečnost</t>
  </si>
  <si>
    <t>název akce</t>
  </si>
  <si>
    <t xml:space="preserve"> %</t>
  </si>
  <si>
    <t>oblast školství</t>
  </si>
  <si>
    <t>oblast kultury</t>
  </si>
  <si>
    <t>oblast sociální</t>
  </si>
  <si>
    <t>oblast zdravotnictví</t>
  </si>
  <si>
    <t>oblast dopravy</t>
  </si>
  <si>
    <t>Rekapitulace:</t>
  </si>
  <si>
    <t xml:space="preserve"> - oblast dopravy</t>
  </si>
  <si>
    <t xml:space="preserve"> - oblast zdravotnictví</t>
  </si>
  <si>
    <t xml:space="preserve"> - oblast sociální</t>
  </si>
  <si>
    <t xml:space="preserve"> - oblast školství</t>
  </si>
  <si>
    <t xml:space="preserve"> - oblast kultury</t>
  </si>
  <si>
    <t>v Kč</t>
  </si>
  <si>
    <t>ORG 60004</t>
  </si>
  <si>
    <t>ORG 6002</t>
  </si>
  <si>
    <t>ORG 6001</t>
  </si>
  <si>
    <t>a) Financovano z úvěrového rámce Evropské investiční banky ( 3 000 tis.Kč)</t>
  </si>
  <si>
    <t>1. Oblast školství</t>
  </si>
  <si>
    <t xml:space="preserve">Oblast školství celkem </t>
  </si>
  <si>
    <t xml:space="preserve">Oblast sociální celkem </t>
  </si>
  <si>
    <t>2. Oblast sociální</t>
  </si>
  <si>
    <t xml:space="preserve">Oblast kultury celkem </t>
  </si>
  <si>
    <t xml:space="preserve">Oblast zdravotnictví celkem </t>
  </si>
  <si>
    <t xml:space="preserve">Oblast dopravy celkem </t>
  </si>
  <si>
    <t xml:space="preserve"> - rozpočet kraje</t>
  </si>
  <si>
    <t xml:space="preserve"> - úvěr EIB</t>
  </si>
  <si>
    <t>oblast krajské správy</t>
  </si>
  <si>
    <t>CELKEM</t>
  </si>
  <si>
    <t xml:space="preserve">Rekapitulace dle zdrojů: </t>
  </si>
  <si>
    <t>rozpočet Olomouckého kraje</t>
  </si>
  <si>
    <t>úvěrový rámec EIB</t>
  </si>
  <si>
    <t xml:space="preserve">2. Oblast sociální </t>
  </si>
  <si>
    <t>4. Oblast kultury</t>
  </si>
  <si>
    <t>3. Oblast dopravy</t>
  </si>
  <si>
    <t>b/ akce zajišťované příspěvkovými organizacemi</t>
  </si>
  <si>
    <t xml:space="preserve">5. Oblast zdravotnictví </t>
  </si>
  <si>
    <t>oblast zdravotnictví - nájemné NOK</t>
  </si>
  <si>
    <t>odbor informačních technologií</t>
  </si>
  <si>
    <t>odbor strategického rozvoje kraje</t>
  </si>
  <si>
    <t>Investiční výdaje odborů</t>
  </si>
  <si>
    <t xml:space="preserve">UZ </t>
  </si>
  <si>
    <t>UZ</t>
  </si>
  <si>
    <t>ORJ 17</t>
  </si>
  <si>
    <t>ORJ 17 zaplatilo 40000Kč z POU1011572 z UZ 12 z EIB</t>
  </si>
  <si>
    <t>zůstalo na ORJ 59</t>
  </si>
  <si>
    <t xml:space="preserve"> zůstalo na ORJ 50</t>
  </si>
  <si>
    <t>zapojit od rozpočtu 2012</t>
  </si>
  <si>
    <t>8115 -2012</t>
  </si>
  <si>
    <t>jako RZ 18/12 ze dne 7.2.2012</t>
  </si>
  <si>
    <t>Nové Zámky - poskytovatel sociálních služeb  - komunikace a zpevněné plochy</t>
  </si>
  <si>
    <t>Mohelnice - křížení s železniční tratí</t>
  </si>
  <si>
    <t>Prostějov - přeložka silnice II/366 od Tesca</t>
  </si>
  <si>
    <t xml:space="preserve">c) Financováno z rozpočtu Olomouckého kraje </t>
  </si>
  <si>
    <t>c) akce zajišťované odborem majetkovým a právním</t>
  </si>
  <si>
    <t xml:space="preserve">II/447, II/446, III/44621 Pňovice - průtah </t>
  </si>
  <si>
    <t>oblast informačních technologií</t>
  </si>
  <si>
    <t>PO</t>
  </si>
  <si>
    <t>Centrum vzdělávání na SPŠ strojnické Olomouc</t>
  </si>
  <si>
    <t>Realizace energeticky úsporných opatření - SŠ zemědělská Přerov</t>
  </si>
  <si>
    <t>Podpora technického vybavení dílen - 1. část</t>
  </si>
  <si>
    <t>ORJ 04</t>
  </si>
  <si>
    <t>ORJ 59</t>
  </si>
  <si>
    <t>Realizace energeticky úsporných opatření - Domov důchodců Šumperk</t>
  </si>
  <si>
    <t>II/570 Hněvotín - rekonstrukce silnice</t>
  </si>
  <si>
    <t>Vypořádání staveb po jejich dokončení z minulých let - výkupy pozemků a jiné</t>
  </si>
  <si>
    <t>II/315 a III/31527 Zábřeh na Moravě - okružní křižovatka ul. Postřelmovská, Čsl. armády</t>
  </si>
  <si>
    <t>PO - UZ 886</t>
  </si>
  <si>
    <t>PO - UZ 870 - SSOK</t>
  </si>
  <si>
    <t>ORJ 50</t>
  </si>
  <si>
    <t>Orj 03</t>
  </si>
  <si>
    <t>Orj 06</t>
  </si>
  <si>
    <t>Orj 08</t>
  </si>
  <si>
    <t>Orj 14</t>
  </si>
  <si>
    <t>Uničov - Šternberk - II/444</t>
  </si>
  <si>
    <t>III/43510 Blatec - průtah</t>
  </si>
  <si>
    <t>III/36719 Pivín - rekonstrukce silnice</t>
  </si>
  <si>
    <t>Valšovský Žleb - Dlouhá Loučka - II/449</t>
  </si>
  <si>
    <t>Transformace Vincentina Šternberk - I. Etapa</t>
  </si>
  <si>
    <t>ORJ 8</t>
  </si>
  <si>
    <t>ORJ 14</t>
  </si>
  <si>
    <t>II/434, II/437 Lipník nad Bečvou - okružní křižovatka</t>
  </si>
  <si>
    <t>III/44429 Šternberk, Hvězdné údolí, I. etapa</t>
  </si>
  <si>
    <t>Zdravotnická záchranná služba OK, výjezdové stanoviště Šternberk - kotelna, přípojka, kanalizace</t>
  </si>
  <si>
    <t>ORJ 52</t>
  </si>
  <si>
    <t>II/150 Dub nad Moravou – hranice okresu PV – rekonstrukce silnice</t>
  </si>
  <si>
    <t>II/439 Ústí - průtah a hranice okr. VS</t>
  </si>
  <si>
    <t>II/449 Senice - průtah</t>
  </si>
  <si>
    <t>III/44029 Drahotuše - průtah</t>
  </si>
  <si>
    <t>III/37354 Holubice - Hrochov</t>
  </si>
  <si>
    <t>II/433, III/36711 Výšovice průtah</t>
  </si>
  <si>
    <t>III/3679 Čechůvky – Kralice na Hané</t>
  </si>
  <si>
    <t>III/43415 Radslavice – Grymov</t>
  </si>
  <si>
    <t>Silnice II/444 Uničov – Šternberk, intravilány obcí</t>
  </si>
  <si>
    <t>SMN a. s. – o. z. Nemocnice Přerov – modernizace pavilonu radiodiagnostiky</t>
  </si>
  <si>
    <t xml:space="preserve"> - projekty financované metodou EPC</t>
  </si>
  <si>
    <t>100325</t>
  </si>
  <si>
    <t>Domov Větrný mlýn Skalička - revitalizace zámeckého parku</t>
  </si>
  <si>
    <t>ORJ 59, UZ 88x</t>
  </si>
  <si>
    <t>d) Financováno z účelové dotace poskytnuté ze státního rozpočtu a ROP Střední Morava</t>
  </si>
  <si>
    <t>účelové dotace</t>
  </si>
  <si>
    <t xml:space="preserve"> - účelové dotace</t>
  </si>
  <si>
    <t>akce zajišťované příslušnými odbory</t>
  </si>
  <si>
    <t>Strojní vybavení dílen pro praktickou výuku (SOŠ a SOU Uničov)</t>
  </si>
  <si>
    <t>Technické vybavení dílen Střední škola polygrafická Olomouc</t>
  </si>
  <si>
    <t>Rekonstrukce pavilonu CSS Prostějov – zřízení zařízení pro nemocné Alzeimerovou chorobou</t>
  </si>
  <si>
    <t>ORG 60008</t>
  </si>
  <si>
    <t>Oblast krizového řízení</t>
  </si>
  <si>
    <t>Oblast krizového řízení celkem</t>
  </si>
  <si>
    <t xml:space="preserve">Krajský standardizovaný projekt ZZS Olomouckého kraje </t>
  </si>
  <si>
    <t xml:space="preserve"> - oblast krizového řízení</t>
  </si>
  <si>
    <t>VOŠ a SPŠ elektrotechnická Olomouc - školní tělocvična</t>
  </si>
  <si>
    <t>100352</t>
  </si>
  <si>
    <t>Pasportizace objektů příspěvkových organizací</t>
  </si>
  <si>
    <t>100474</t>
  </si>
  <si>
    <t xml:space="preserve">Dům seniorů FRANTIŠEK Náměšť na Hané - přístavba pavilonu </t>
  </si>
  <si>
    <t>100754</t>
  </si>
  <si>
    <t>100755</t>
  </si>
  <si>
    <t>100756</t>
  </si>
  <si>
    <t>100766</t>
  </si>
  <si>
    <t>100801</t>
  </si>
  <si>
    <t>100851</t>
  </si>
  <si>
    <t>100893</t>
  </si>
  <si>
    <t>100894</t>
  </si>
  <si>
    <t>100895</t>
  </si>
  <si>
    <t>100896</t>
  </si>
  <si>
    <t>100897</t>
  </si>
  <si>
    <t>100909</t>
  </si>
  <si>
    <t>Domov Na zámečku Rokytnice - výměna kabelu hlavního přívodu</t>
  </si>
  <si>
    <t>100910</t>
  </si>
  <si>
    <t>Domov Sněženka Jeseník - výměna oken a mříží</t>
  </si>
  <si>
    <t>100911</t>
  </si>
  <si>
    <t>III/4345 Klenovice na Hané - Iváň</t>
  </si>
  <si>
    <t>II/369 Hanušovice - křižovatka I/11</t>
  </si>
  <si>
    <t>III/37354, III/36618 Horní Štěpánov</t>
  </si>
  <si>
    <t>III/4359, III4353 Velký Týnec - rekonstrukce silnice, IV. Etapa</t>
  </si>
  <si>
    <t>Bělkovice - Lašťany - průtah</t>
  </si>
  <si>
    <t>kř. II/367 - Tovačov</t>
  </si>
  <si>
    <t>Přerov - Doloplazy - kř. II/437</t>
  </si>
  <si>
    <t>ORJ 52, UZ 880, 884</t>
  </si>
  <si>
    <t>Realizace energeticky úsporných opatření - SŠ Logistiky a chemie Olomouc</t>
  </si>
  <si>
    <t>ORJ 52, UZ 884</t>
  </si>
  <si>
    <t>Realizace energeticky úsporných opatření – SŠ sociální péče a služeb Zábřeh</t>
  </si>
  <si>
    <t>Realizace energeticky úsporných opatření – ZŠ a MŠ Hranice</t>
  </si>
  <si>
    <t>Realizace energeticky úsporných opatření – SOŠ obchodu a služeb Olomouc</t>
  </si>
  <si>
    <t>Realizace energeticky úsporných opatření – SŠ technická a obchodní Olomouc</t>
  </si>
  <si>
    <t>Realizace energeticky úsporných opatření – SOŠ a SOU Šumperk, Gen. Krátkého 30</t>
  </si>
  <si>
    <t>Realizace energeticky úsporných opatření – Slovanské gymnázium Olomouc - Pasteurova</t>
  </si>
  <si>
    <t>Realizace energeticky úsporných opatření – SOŠ gastronomie a potravinářství - tělocvična</t>
  </si>
  <si>
    <t>Realizace energeticky úsporných opatření – SOŠ a SOU strojírenské a stavební Jeseník - dílny</t>
  </si>
  <si>
    <t>100883</t>
  </si>
  <si>
    <t>Realizace energeticky úsporných opatření – Domov důchodců Prostějov</t>
  </si>
  <si>
    <t>100884</t>
  </si>
  <si>
    <t>Realizace energeticky úsporných opatření – Sociální služby pro seniory Olomouc II</t>
  </si>
  <si>
    <t>Realizace energeticky úsporných opatření – Nemocnice Šternberk – budova gynekologie</t>
  </si>
  <si>
    <t>ORJ 59, UZ 880, 881</t>
  </si>
  <si>
    <t>ORJ 59, UZ 880-4</t>
  </si>
  <si>
    <t>ORJ 59, UZ 881</t>
  </si>
  <si>
    <t>Podpora technického vybavení dílen - 3. část</t>
  </si>
  <si>
    <t>100407</t>
  </si>
  <si>
    <t>100416</t>
  </si>
  <si>
    <t>Domov seniorů POHODA Chválkovice - rekonstrukce budovy A</t>
  </si>
  <si>
    <t>100441</t>
  </si>
  <si>
    <t>ORJ 59, UZ 884</t>
  </si>
  <si>
    <t>100790</t>
  </si>
  <si>
    <t>Centrum sociálních služeb Prostějov - rekonstrukce budovy 6F - zřízení odlehčovací služby a denního stacionáře</t>
  </si>
  <si>
    <t>100823</t>
  </si>
  <si>
    <t>Zámek Čechy pod Kosířem - rekonstrukce a využití objektů, III. etapa</t>
  </si>
  <si>
    <t>Komplexní program modernizace geriatrického oddělení OLÚ Moravský Beroun</t>
  </si>
  <si>
    <t>Pořízení technologického vybavení a vozidel pro ZZS OK</t>
  </si>
  <si>
    <t>ORJ 50, UZ 88x</t>
  </si>
  <si>
    <t>II/436 Přerov - úprava křižovatky silnic, Dluhonská</t>
  </si>
  <si>
    <t xml:space="preserve">II/439 Ústí - průtah - hr. okresu Vsetín </t>
  </si>
  <si>
    <t>54190877+54515835</t>
  </si>
  <si>
    <t xml:space="preserve">výkup pozemků </t>
  </si>
  <si>
    <t>b) akce zajišťované odborem majetkovým a právním - účelová dotace z MF ČR</t>
  </si>
  <si>
    <t>SMN a.s. - o.z. Nemocnice Prostějov - LDN - ochozy</t>
  </si>
  <si>
    <t>SMN a.s. - o.z. Nemocnice Přerov -  odstavné plochy u lékárny a RDG</t>
  </si>
  <si>
    <t>ORJ 14, UZ 14</t>
  </si>
  <si>
    <t>b/ akce zajišťované Správou silnic Olomouckého kraje (ORG 1600)</t>
  </si>
  <si>
    <t>UZ 12</t>
  </si>
  <si>
    <t>UZ 24</t>
  </si>
  <si>
    <t xml:space="preserve"> - Evropský dům v Olomouckém kraji</t>
  </si>
  <si>
    <t>ORJ 10 UZ 24</t>
  </si>
  <si>
    <t>oblast krizového řízení</t>
  </si>
  <si>
    <t>Orj 17</t>
  </si>
  <si>
    <t>Domov důchodců Kobylá nad Vidnavkou - oprava venkovního schodiště na "Zámku"  a vstupu</t>
  </si>
  <si>
    <t>Penzion pro důchodce Loštice – sanace zdiva</t>
  </si>
  <si>
    <t>Domov důchodců Šumperk - rekonstrukce kuchyně</t>
  </si>
  <si>
    <t>Penzion pro důchodce Loštice - rekonstrukce bytových jader (sociální zařízení, kuchyňky)</t>
  </si>
  <si>
    <t>Střední průmyslová škola elektrotechnická, Mohelnice, Gen. Svobody 2 - rekonstrukce venkovní kanalizace SPŠE Mohelnice</t>
  </si>
  <si>
    <t>Domov pro seniory Tovačov - oprava střechy a výměna oken</t>
  </si>
  <si>
    <t>Domov důchodců Červenka - požární zabezpečení dřevostavby oddělení Litovel</t>
  </si>
  <si>
    <t>Domov důchodců Červenka - požární zabezpečení objektu oddělení Červenka</t>
  </si>
  <si>
    <t>Domov pro seniory Tovačov - rozšíření elektronické požární signalizace</t>
  </si>
  <si>
    <t>Domov pro seniory Radkova Lhota - výtah staré budovy</t>
  </si>
  <si>
    <t>Nové Zámky - poskytovatel sociálních služeb - čistírna odpadních vod</t>
  </si>
  <si>
    <t>Domov pro seniory Javorník - výměna oken</t>
  </si>
  <si>
    <t>Domov seniorů POHODA Chválkovice - modernizace hlavní budovy, část A</t>
  </si>
  <si>
    <t>Domov seniorů POHODA Chválkovice - modernizace hlavní budovy, část B a C</t>
  </si>
  <si>
    <t>Muzeum Komenského v Přerově - zastřešení paláce na hradě Helfštýn</t>
  </si>
  <si>
    <t>Vlastivědné muzeum v Olomouci - Zámek Čechy pod Kosířem - vybavení expozic</t>
  </si>
  <si>
    <t>DCP Šumperk - výtah, přístavba a půdní rekonstrukce</t>
  </si>
  <si>
    <t>SMN a.s. - o.z. Nemocnice Prostějov - parkoviště v areálu nemocnice</t>
  </si>
  <si>
    <t>SMN a.s. - o.z. Nemocnice Prostějov - rekonstrukce neurologie</t>
  </si>
  <si>
    <t>SMN a.s. - o.z. Nemocnice Šternberk - rekonstrukce porodnice</t>
  </si>
  <si>
    <t>SMN a.s. - o.z. Nemocnice Prostějov – vybudování dětské jednotky pro dlouhodobou péči</t>
  </si>
  <si>
    <t>II/315 a III/31527 Zábřeh na Moravě - okružní křižovatka ul. Postřelmovská, Čsl. Armády</t>
  </si>
  <si>
    <t>4. Oblast krizového řízení</t>
  </si>
  <si>
    <t>akce zajišťované odborem veřejných zakázek a investic</t>
  </si>
  <si>
    <t>b) akce zajišťované Správou silnic Olomouckého kraje (ORG 1600)</t>
  </si>
  <si>
    <t xml:space="preserve"> - UZ 886</t>
  </si>
  <si>
    <t>a) akce zajišťované odborem veřejných zakázek a investic</t>
  </si>
  <si>
    <t>Rekonstrukce silnice II/369 Hanušovice - Bohdíkov</t>
  </si>
  <si>
    <t>100524</t>
  </si>
  <si>
    <t>100525</t>
  </si>
  <si>
    <t>100947</t>
  </si>
  <si>
    <t>100948</t>
  </si>
  <si>
    <t>100949</t>
  </si>
  <si>
    <t>100950</t>
  </si>
  <si>
    <t>100951</t>
  </si>
  <si>
    <t>100979</t>
  </si>
  <si>
    <t>100980</t>
  </si>
  <si>
    <t>100993</t>
  </si>
  <si>
    <t>odbor veřejných zakázek a investic</t>
  </si>
  <si>
    <t>Projekty nové plánovací období Česko/Polsko</t>
  </si>
  <si>
    <t>60004xxxxxx</t>
  </si>
  <si>
    <t>ORJ 59, UZ 880-1</t>
  </si>
  <si>
    <t>100326</t>
  </si>
  <si>
    <t>ORJ 59 UZ880-4</t>
  </si>
  <si>
    <t>ORJ 59, UZ 880</t>
  </si>
  <si>
    <t xml:space="preserve"> - investiční výdaje odborů</t>
  </si>
  <si>
    <t>Oblast informačních technologií</t>
  </si>
  <si>
    <t>Oblast informačních technologií celkem</t>
  </si>
  <si>
    <t xml:space="preserve"> - oblast informačních technologií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</si>
  <si>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</si>
  <si>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</si>
  <si>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</si>
  <si>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</si>
  <si>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ORJ 14, UZ 883</t>
  </si>
  <si>
    <t>Vincentinum - poskytovatel sociálních služeb Šternberk - oprava kanalizační přípojky</t>
  </si>
  <si>
    <t>Domov pro seniory Červenka - malířské práce v prostorách domova</t>
  </si>
  <si>
    <t>Sociální služby pro seniory Šumperk - malování prostor</t>
  </si>
  <si>
    <t>Domov Štíty - nákup polohovatelných lůžek</t>
  </si>
  <si>
    <t>Domov "Na Zámku" - malířské práce</t>
  </si>
  <si>
    <t>Domov pro seniory, Radkova Lhota - malování</t>
  </si>
  <si>
    <t>Domov pro seniory Tovačov - oprava oken</t>
  </si>
  <si>
    <t>PO UZ 13</t>
  </si>
  <si>
    <t>Muzeum a galerie v Prostějově - expozice geologie</t>
  </si>
  <si>
    <t>Muzeum Komenského v Přerově - hrad Helfštýn - sanace hradeb a most nad 1. příkopem</t>
  </si>
  <si>
    <t>Vlastivědné muzeum v Šumperku - Nová expozice v Lovecko-lesnickém muzeu v Úsově</t>
  </si>
  <si>
    <t>Kaple - Čelechovice na Hané</t>
  </si>
  <si>
    <t>Grymov - průtah</t>
  </si>
  <si>
    <t>Přerov,ul.9. května</t>
  </si>
  <si>
    <t>Odrlice- průtah</t>
  </si>
  <si>
    <t>Medlov - průtah</t>
  </si>
  <si>
    <t>Olomouc,ul.Sladkovského,ul.Holická</t>
  </si>
  <si>
    <t>Olomouc,ul.Hamerská</t>
  </si>
  <si>
    <t>Uničov,ul. Stromořadí</t>
  </si>
  <si>
    <t>Velká Kraš-kř.se sil. II/457</t>
  </si>
  <si>
    <t>Most ev.č. 3677 - 1 Bedihošť</t>
  </si>
  <si>
    <t>Most ev.č. 44434 - 6 za Domašovem</t>
  </si>
  <si>
    <t>Most ev.č. 43311 - 1 Brodek u Prostějova</t>
  </si>
  <si>
    <t>Most ev.č. 31231 - 3 Janoušov</t>
  </si>
  <si>
    <t>Most ev.č. 44821 - 1 Drahanovice</t>
  </si>
  <si>
    <t>Most ev.č. 635 - 013 Mladeč</t>
  </si>
  <si>
    <t>Most ev.č. 635 - 012 Mladeč</t>
  </si>
  <si>
    <t>Most ev.č. 43415 - 3 Prosenice</t>
  </si>
  <si>
    <t>Most ev.č. 370-4 Brníčko</t>
  </si>
  <si>
    <t>Most ev.č. 446-052 Staré Město</t>
  </si>
  <si>
    <t>Lhota-hr. Kraje</t>
  </si>
  <si>
    <t>Loučka - hranice okr.</t>
  </si>
  <si>
    <t>Niva - hr. Kraje</t>
  </si>
  <si>
    <t>Ludmírov - Dětkovice</t>
  </si>
  <si>
    <t>kř.III/4441 - Litovel</t>
  </si>
  <si>
    <t xml:space="preserve">Savín - Chudobín                     </t>
  </si>
  <si>
    <t>křizovatka II/366 - MÚK Unčovice</t>
  </si>
  <si>
    <t>Drahanovice - Olomouc</t>
  </si>
  <si>
    <t>křižovatka R35 - hranice kraje Moravskoslezského</t>
  </si>
  <si>
    <t>Most ev. č. 44932-2A, Držovice</t>
  </si>
  <si>
    <t>Most ev. č. 4348-7, Říkovice</t>
  </si>
  <si>
    <t>Most ev. č. 446-007B, Strukov</t>
  </si>
  <si>
    <t>UZ 883 + UZ12</t>
  </si>
  <si>
    <t>II/370 Dolní Libina - Mirotínek</t>
  </si>
  <si>
    <t>III/0462 Brodek u Prostějova - průtah</t>
  </si>
  <si>
    <t>III/44928 Olšany u Prostějova - Studenec</t>
  </si>
  <si>
    <t>II/635 MÚK Unčovice - Olomouc</t>
  </si>
  <si>
    <t>III/4465 Horka nad Moravou - Křelov</t>
  </si>
  <si>
    <t>III/45711 Ondřejovice</t>
  </si>
  <si>
    <t>III/5704 Olšany u Prostějova - Bystročice</t>
  </si>
  <si>
    <t>III/44317 Hlubočky - domov důchodců</t>
  </si>
  <si>
    <t>II/570 most ev. č. 570-001 Olomouc - Holice</t>
  </si>
  <si>
    <t>II/453 most ev. č. 453-10 Dolní Údolí</t>
  </si>
  <si>
    <t>II/377 most ev. č. 377-017 Niva</t>
  </si>
  <si>
    <t>III/44311 most ev. č. 44311-3 Jívová</t>
  </si>
  <si>
    <t>III/37728 most ev. č. 37728-5 Otinoves</t>
  </si>
  <si>
    <t>II/635 Mohelnice - Litovel</t>
  </si>
  <si>
    <t>III/44647 Staré Město - Velké Vrbno</t>
  </si>
  <si>
    <t>PO - SFDI</t>
  </si>
  <si>
    <t>Zdravotnická záchranná služba Olomouckého kraje - výměna plynového kotle na VZ Hněvotínská 60, Olomouc</t>
  </si>
  <si>
    <t>Zdravotnická záchranná služba Olomouckého kraje - přístroje na automatickou kompresi hrudníku</t>
  </si>
  <si>
    <t>SŠTZ Mohelnice - přístavba strojních dílen</t>
  </si>
  <si>
    <t>SŠ polytechnická Olomouc - nástavba dílen</t>
  </si>
  <si>
    <t>3. Oblast kultury</t>
  </si>
  <si>
    <t>ORG 60003</t>
  </si>
  <si>
    <t>Oblast zdravotnictví</t>
  </si>
  <si>
    <t>Oblast zdravotnictví celkem</t>
  </si>
  <si>
    <t>ORG 60005</t>
  </si>
  <si>
    <t>b) akce zajišťované příspěvkovými organizacemi</t>
  </si>
  <si>
    <t>PO - 1700</t>
  </si>
  <si>
    <t>Zajištění služby výměny dat ZZ kraje se systémy IZS</t>
  </si>
  <si>
    <t>ORG 60009</t>
  </si>
  <si>
    <t>4. Oblast dopravy</t>
  </si>
  <si>
    <t>5. Oblast zdravotnictví</t>
  </si>
  <si>
    <t>6. Oblast informačních technologií</t>
  </si>
  <si>
    <t>b) Financováno z revolvingového úvěru České spořitelny (300 tis.Kč)</t>
  </si>
  <si>
    <t>Realizace energeticky úsporných opatření - SPŠ Hranice</t>
  </si>
  <si>
    <t>Realizace energeticky úsporných opatření – OU a praktická škola Lipová - lázně</t>
  </si>
  <si>
    <t>SŠ zemědělská a zahradnická Olomouc - rekonstrukce plynové kotelny, Křelov</t>
  </si>
  <si>
    <t xml:space="preserve">Klíč - centrum sociálních služeb rekonstrukce budovy </t>
  </si>
  <si>
    <t>Penzion pro důchodce Loštice - zateplení 1. PP</t>
  </si>
  <si>
    <t>Domov pro seniory Radkova Lhota - úprava čističky odpadních vod</t>
  </si>
  <si>
    <t>Domov pro seniory Javorník – půdní vestavba</t>
  </si>
  <si>
    <t>Ohrozim - obchvat</t>
  </si>
  <si>
    <t>III/43621, III/43622 Velký Týnec, Čechovice - rekonstrukce silnic</t>
  </si>
  <si>
    <t>Silnice III/4469 Bohuňovice - průtah</t>
  </si>
  <si>
    <t>Bernartice - Buková - opěrné zdi</t>
  </si>
  <si>
    <t>II/369 Ostružná – Branná – rekonstrukce komunikace</t>
  </si>
  <si>
    <t>II/433 Prostějov - Mořice</t>
  </si>
  <si>
    <t>II/449 MÚK Unčovice - Litovel</t>
  </si>
  <si>
    <t xml:space="preserve">II/446 Uničov - Strukov </t>
  </si>
  <si>
    <t xml:space="preserve">II/150 Prostějov - Přerov </t>
  </si>
  <si>
    <t xml:space="preserve">II/570 Slatinice - Olomouc </t>
  </si>
  <si>
    <t xml:space="preserve">II/447 Strukov - Šternberk </t>
  </si>
  <si>
    <t xml:space="preserve">II/444 kř. R35 Mohelnice - Úsov </t>
  </si>
  <si>
    <t>Toveř - Dolany</t>
  </si>
  <si>
    <t>Šternberk – průtah</t>
  </si>
  <si>
    <t>Přerov, ul. Tovární</t>
  </si>
  <si>
    <t>Kozlovice - průtah</t>
  </si>
  <si>
    <t>Radslavice - průtah</t>
  </si>
  <si>
    <t>Leština - Hrabišín</t>
  </si>
  <si>
    <t>hr.okr.Ustí nad O - křiž. II/446 před Hanušovicemi</t>
  </si>
  <si>
    <t>Protihluková opatření v obci Luběnice</t>
  </si>
  <si>
    <t>Náklady na výběrové řízení na akce v dopravě</t>
  </si>
  <si>
    <t>II/150 hr. kraje - Prostějov</t>
  </si>
  <si>
    <t>II/437 hr. okr. Kroměříž - Lipník nad Bečvou</t>
  </si>
  <si>
    <t>II/315 hr. okr. Ústí nad Orlicí - Zábřeh - Leština</t>
  </si>
  <si>
    <t>II/448 Olomouc - přeložka silnice</t>
  </si>
  <si>
    <t>Silnice II/446 Hanušovice – Nová Seninka</t>
  </si>
  <si>
    <t>Silnice II/455 a III/4578 Písečná – Velké Kunětice</t>
  </si>
  <si>
    <t>II/446 Chomoutov - Pňovice, křižovatka silnic II/446 a III/44613</t>
  </si>
  <si>
    <t>III/44317 Velká Bystřice – okružní křižovatka</t>
  </si>
  <si>
    <t>III/36916 Šumperk, okružní křižovatka, ul. Temenická</t>
  </si>
  <si>
    <t>II/445 a II/457 Zlaté Hory - hranice kraje</t>
  </si>
  <si>
    <t>Muzeum a galerie v Prostějově – odvlhčení depozitáře</t>
  </si>
  <si>
    <t>Zámek Čechy pod Kosířem - rekonstrukce a využití objektů, IV. etapa</t>
  </si>
  <si>
    <t>Vědecká knihovna v Olomouci – realizace depozitáře</t>
  </si>
  <si>
    <t>SMN a.s. - o.z. Nemocnice Šternberk - Gynekologie - rekonstrukce rozvodů vody, koupelen, wc</t>
  </si>
  <si>
    <t>SMN a.s. - o.z. Nemocnice Přerov - přístřešky</t>
  </si>
  <si>
    <t>SMN a.s. - o.z. Nemocnice Přerov - stavební úpravy pro CT pavilonu RDG</t>
  </si>
  <si>
    <t>038587005+38587505</t>
  </si>
  <si>
    <t>akce zajišťované odborem veřejných zakázek a investic - účelová dotace z MŽP, SFŽP a ROP Střední Morava</t>
  </si>
  <si>
    <t>akce zajišťované odborem veřejných zakázek a investic - účelová dotace z ROP Střední Morava</t>
  </si>
  <si>
    <t>a) akce zajišťované odborem veřejných zakázek a investic - účelová dotace z ROP Střední Morava a SFDI</t>
  </si>
  <si>
    <t xml:space="preserve"> - úvěr ČS</t>
  </si>
  <si>
    <t>revolvingový úvěr ČS</t>
  </si>
  <si>
    <t xml:space="preserve">Odborný léčebný ústav Paseka - zábradlí oddělení VIII. </t>
  </si>
  <si>
    <t xml:space="preserve">Odborný léčebný ústav Paseka - sítě a žaluzie </t>
  </si>
  <si>
    <t>Odborný léčebný ústav Paseka - zábradlí teras budovy "C"</t>
  </si>
  <si>
    <t>Odborný léčebný ústav Paseka - nátěry střech</t>
  </si>
  <si>
    <t>Odborný léčebný ústav Paseka - pavilon 1, opravy, malování, nátěry</t>
  </si>
  <si>
    <t>Odborný léčebný ústav Paseka - pavilon 2, opravy, malování, nátěry</t>
  </si>
  <si>
    <t>Odborný léčebný ústav Paseka - sklad chlazeného odpadu a budova dílen</t>
  </si>
  <si>
    <t xml:space="preserve">Odborný léčebný ústav Paseka - malby a nátěry </t>
  </si>
  <si>
    <t>Odborný léčebný ústav Paseka - kanalizace</t>
  </si>
  <si>
    <t xml:space="preserve">Odborný léčebný ústav Paseka - podlahy  </t>
  </si>
  <si>
    <t>Odborný léčebný ústav Paseka - oplocení areálu Paseka</t>
  </si>
  <si>
    <t>Odborný léčebný ústav Paseka - místnost pro zesnulé</t>
  </si>
  <si>
    <t>Odborný léčebný ústav Paseka - kyslíkárna</t>
  </si>
  <si>
    <t>Odborný léčebný ústav Paseka - automatické dveře</t>
  </si>
  <si>
    <t>Odborný léčebný ústav Paseka - podlahy Moravský Beroun</t>
  </si>
  <si>
    <t>Odborný léčebný ústav Paseka - regulace tepelného hospodářství</t>
  </si>
  <si>
    <t>Odborný léčebný ústav Paseka - rohy - ACROVYN</t>
  </si>
  <si>
    <t>Odborný léčebný ústav Paseka - stabilizace a ošetření porostů v OLÚ Paseka</t>
  </si>
  <si>
    <t>Odborný léčebný ústav Paseka - předláždění parkoviště OLÚ</t>
  </si>
  <si>
    <t>Střední škola technická Přerov, Kouřílkova 8 - zateplení objektu</t>
  </si>
  <si>
    <t>Vlastivědné muzeum v Olomouci - osobnosti Olomouckého kraje - výpravná kniha</t>
  </si>
  <si>
    <t>PO UZ 24</t>
  </si>
  <si>
    <t>ORJ 19 UZ 10</t>
  </si>
  <si>
    <t>6. Oblast cestovního ruchu</t>
  </si>
  <si>
    <t>Oblast cestovního ruchu</t>
  </si>
  <si>
    <t>Oblast cestovního ruchu celkem</t>
  </si>
  <si>
    <t>7. Oblast krizového řízení</t>
  </si>
  <si>
    <t>8. Oblast informačních technologií</t>
  </si>
  <si>
    <t>9. Investiční výdaje odborů</t>
  </si>
  <si>
    <t xml:space="preserve"> - oblast cestovního ruchu</t>
  </si>
  <si>
    <t>oblast cestovního ruchu</t>
  </si>
  <si>
    <t>ORJ 59, UZ 14</t>
  </si>
  <si>
    <t>Odborný léčebný ústav neurologicko-geriatrický Moravský Beroun - Vybudování plynových kotelen pro výrobu tepla a TUV</t>
  </si>
  <si>
    <t>Odborný léčebný ústav Paseka Budova "C" I. etapa, 1. část - nástavba oddělení izolace pro pacienty TBC nad kinosálem</t>
  </si>
  <si>
    <t>Realizace výstavby náhradního zdroje elektrické energie vč. přemístění hlavního elektrického rozvaděče ZZS OK Hněvotínská Olomouc</t>
  </si>
  <si>
    <t>Dodávka 3 ks přenosných defibrilátorů  s monitorem (OLÚ Paseka)</t>
  </si>
  <si>
    <t>Ošetřovatelská dokumentace elektronická (OLÚ Paseka)</t>
  </si>
  <si>
    <t>Částečná digitalizace rentgenu radiologického pracoviště OLÚ Paseka a pracoviště Moravský Beroun</t>
  </si>
  <si>
    <t>Dorozumívací zařízení sestra x pacient (OLÚ Paseka)</t>
  </si>
  <si>
    <t>Telefonní ústředna ZZS OK</t>
  </si>
  <si>
    <t>VPN koncentrátory ZZS OK</t>
  </si>
  <si>
    <t>Centrální datové úložiště ZZS OK</t>
  </si>
  <si>
    <t>Centrální logovací systém ZZS OK</t>
  </si>
  <si>
    <t>Obnova dialyzačních monitorů (NOK)</t>
  </si>
  <si>
    <t>Obnova endoskopů (NOK)</t>
  </si>
  <si>
    <t>Obnova laparoskopické věže (NOK)</t>
  </si>
  <si>
    <t>Obnova echokardiografického přístroje (NOK)</t>
  </si>
  <si>
    <t xml:space="preserve">Střední škola, Základní škola a Mateřská škola Prostějov, Komenského 10 - podezdívka </t>
  </si>
  <si>
    <t xml:space="preserve">Střední škola, Základní škola a Mateřská škola Prostějov, Komenského 10 - střecha </t>
  </si>
  <si>
    <t>Střední škola, Základní škola a Mateřská škola Prostějov, Komenského 10 - komíny</t>
  </si>
  <si>
    <t>Základní škola Uničov, Šternberská 35 - oprava sportovního sálku</t>
  </si>
  <si>
    <t>Základní škola a Mateřská škola Přerov, Malá Dlážka 4 - malování</t>
  </si>
  <si>
    <t xml:space="preserve">Střední škola a Základní škola Lipník nad Bečvou, Osecká 301 - oprava podlah </t>
  </si>
  <si>
    <t>Gymnázium Jana Opletala, Litovel, Opletalova 189 - drobné opravy v budově školy</t>
  </si>
  <si>
    <t>Gymnázium, Olomouc, Čajkovského 9 - malování</t>
  </si>
  <si>
    <t>Slovanské gymnázium, Olomouc, tř. Jiřího z Poděbrad 13 - řešení havarijního stavu v počítačové síti</t>
  </si>
  <si>
    <t>Slovanské gymnázium, Olomouc, tř. Jiřího z Poděbrad 13 - oprava vodovodní přípojky</t>
  </si>
  <si>
    <t>Slovanské gymnázium, Olomouc, tř. Jiřího z Poděbrad 13 - malování vybraných tříd J z P a Pasteurova</t>
  </si>
  <si>
    <t>Gymnázium, Olomouc - Hejčín, Tomkova 45 - výměna oken na budově C</t>
  </si>
  <si>
    <t>Gymnázium, Olomouc - Hejčín, Tomkova 45 - oprava malé terasy na budově B</t>
  </si>
  <si>
    <t>Gymnázium, Olomouc - Hejčín, Tomkova 45 - oprava plotu na budově C</t>
  </si>
  <si>
    <t>Gymnázium, Šumperk, Masarykovo náměstí 8 - oprava osvětlení ve dvou učebnách</t>
  </si>
  <si>
    <t>Gymnázium, Šumperk, Masarykovo náměstí 8 - výměna starého rozvodu studené vody</t>
  </si>
  <si>
    <t>Gymnázium, Šumperk, Masarykovo náměstí 8 - výměna vnitřního zatemnění do dvou učeben</t>
  </si>
  <si>
    <t>Gymnázium, Zábřeh, náměstí Osvobození 20 - oprava datové sítě</t>
  </si>
  <si>
    <t>Gymnázium,  Jeseník,  Komenského 281 - malování, tapetování, nátěry</t>
  </si>
  <si>
    <t>Střední průmyslová škola strojnická, Olomouc, tř. 17. listopadu 49 - oprava rampy a schodiště k dílnám</t>
  </si>
  <si>
    <t>Střední průmyslová škola a Střední odborné učiliště Uničov - oprava sociálního zařízení</t>
  </si>
  <si>
    <t xml:space="preserve">Střední průmyslová škola a Střední odborné učiliště Uničov - malování </t>
  </si>
  <si>
    <t>Střední škola zemědělská a zahradnická, Olomouc, U Hradiska 4 - nákup 3 koní a přívěsného vozíku</t>
  </si>
  <si>
    <t>Střední škola zemědělská a zahradnická, Olomouc, U Hradiska 4 - odhlučnění jazykových učeben</t>
  </si>
  <si>
    <t>Střední škola zemědělská a zahradnická, Olomouc, U Hradiska 4 - malování učeben a kabinetů na škole u Hradiska</t>
  </si>
  <si>
    <t>Švehlova střední škola polytechnická Prostějov - oprava elektroinstalace</t>
  </si>
  <si>
    <t>Švehlova střední škola polytechnická Prostějov - výměna vrat</t>
  </si>
  <si>
    <t>Švehlova střední škola polytechnická Prostějov - oprava betonových podlah</t>
  </si>
  <si>
    <t>Švehlova střední škola polytechnická Prostějov - oprava střešní krytiny</t>
  </si>
  <si>
    <t>Švehlova střední škola polytechnická Prostějov - malířské práce v objektech školy</t>
  </si>
  <si>
    <t>Švehlova střední škola polytechnická Prostějov - oprava sociálního zařízení</t>
  </si>
  <si>
    <t>Švehlova střední škola polytechnická Prostějov - zednické práce</t>
  </si>
  <si>
    <t>Švehlova střední škola polytechnická Prostějov - truhlářské práce</t>
  </si>
  <si>
    <t>Švehlova střední škola polytechnická Prostějov - výměna a údržba podlahových krytin</t>
  </si>
  <si>
    <t>Střední průmyslová škola Hranice - malování prostor školy</t>
  </si>
  <si>
    <t>Střední průmyslová škola Hranice - malování prostor DM</t>
  </si>
  <si>
    <t>Střední průmyslová škola Hranice - malování prostor odborného učiliště</t>
  </si>
  <si>
    <t xml:space="preserve">Střední lesnická škola, Hranice, Jurikova 588 - výměna elektroinstalace </t>
  </si>
  <si>
    <t>Střední lesnická škola, Hranice, Jurikova 588 - zvýšení elektrického příkonu</t>
  </si>
  <si>
    <t>Střední lesnická škola, Hranice, Jurikova 588 - malování</t>
  </si>
  <si>
    <t>Střední lesnická škola, Hranice, Jurikova 588 - oprava komínů</t>
  </si>
  <si>
    <t>Střední lesnická škola, Hranice, Jurikova 588 - oprava sběrného kanálu</t>
  </si>
  <si>
    <t>Střední lesnická škola, Hranice, Jurikova 588 - výměna podlahové krytiny</t>
  </si>
  <si>
    <t>Střední lesnická škola, Hranice, Jurikova 588 - výměna vchodových dveří</t>
  </si>
  <si>
    <t>Střední škola zemědělská, Přerov, Osmek 47 - podlahy a malba v kabinetech</t>
  </si>
  <si>
    <t>Střední škola zemědělská, Přerov, Osmek 47 - výměna oken a oplocení voliér</t>
  </si>
  <si>
    <t>Střední škola zemědělská, Přerov, Osmek 47 - podlahy, malby a oprava WC v bytě v budově jídelny</t>
  </si>
  <si>
    <t>Střední škola zemědělská, Přerov, Osmek 47 - omítky na hospodářských budovách</t>
  </si>
  <si>
    <t>Střední škola zemědělská, Přerov, Osmek 47 - malba vestibulu a schodiště v hlavní budově</t>
  </si>
  <si>
    <t>Střední škola zemědělská, Přerov, Osmek 47 - oprava povrchu parkoviště</t>
  </si>
  <si>
    <t>Střední škola zemědělská, Přerov, Osmek 47 - oprava kanalizace na domově mládeže</t>
  </si>
  <si>
    <t>Vyšší odborná škola a Střední průmyslová škola, Šumperk, Gen. Krátkého 1  - elektroinstalace na tělocvičně domova mládeže</t>
  </si>
  <si>
    <t xml:space="preserve">Vyšší odborná škola a Střední průmyslová škola, Šumperk, Gen. Krátkého 1  - vodorovná kanalizace na domově mládeže a tělocvičně DM </t>
  </si>
  <si>
    <t>Vyšší odborná škola a Střední škola automobilní, Zábřeh, U Dráhy 6  - malování</t>
  </si>
  <si>
    <t>Vyšší odborná škola a Střední škola automobilní, Zábřeh, U Dráhy 6  - oprava válcové zkušebny</t>
  </si>
  <si>
    <t>Vyšší odborná škola a Střední škola automobilní, Zábřeh, U Dráhy 6  - oprava ovládání kotelen</t>
  </si>
  <si>
    <t>Střední odborná škola, Šumperk, Zemědělská 3 - nákup 3 ks varných kotlů</t>
  </si>
  <si>
    <t>Střední škola železniční, technická a služeb, Šumperk - pravidelné málování a ochranné nátěry interiérů budov</t>
  </si>
  <si>
    <t>Střední škola železniční, technická a služeb, Šumperk - pravidelné opravy podlah</t>
  </si>
  <si>
    <t>Střední škola železniční, technická a služeb, Šumperk - oprava dveří</t>
  </si>
  <si>
    <t>Střední škola železniční, technická a služeb, Šumperk - pravidelné sečení trávy, údržba zeleně</t>
  </si>
  <si>
    <t>Střední škola železniční, technická a služeb, Šumperk - pravidelná údržba - všechny kotelny</t>
  </si>
  <si>
    <t>Obchodní akademie, Olomouc, tř. Spojenců 11 - vzduchotechnika tělocvičny</t>
  </si>
  <si>
    <t xml:space="preserve">Obchodní akademie, Prostějov, Palackého 18 - oprava podlah </t>
  </si>
  <si>
    <t>Obchodní akademie a Jazyková škola, Přerov, Bartošova 24 - okruh topení</t>
  </si>
  <si>
    <t>Obchodní akademie a Jazyková škola, Přerov, Bartošova 24 - zářivky - učebny, tělocvična</t>
  </si>
  <si>
    <t>Obchodní akademie a Jazyková škola, Přerov, Bartošova 24 - malování</t>
  </si>
  <si>
    <t xml:space="preserve">Obchodní akademie a Jazyková škola, Přerov, Bartošova 24 - čistící stroj </t>
  </si>
  <si>
    <t xml:space="preserve">Obchodní akademie, Mohelnice, Olomoucká 82 - výměna podlahových krytin </t>
  </si>
  <si>
    <t>Obchodní akademie a Jazyková škola s právem státní jazykové zkoušky, Šumperk, Hlavní třída 31 - malování</t>
  </si>
  <si>
    <t>Střední zdravotnická škola, Hranice, Studentská 1095 - oprava střechy - budova Přerov</t>
  </si>
  <si>
    <t>Střední zdravotnická škola, Hranice, Studentská 1095 - oprava střechy - budova Hranice</t>
  </si>
  <si>
    <t>Střední škola technická, Přerov, Kouřílkova 8 - oprava sprch DM</t>
  </si>
  <si>
    <t>Střední odborná škola Litovel, Komenského 677 - rekonstrukce střechy</t>
  </si>
  <si>
    <t>Střední škola logistiky a chemie, Olomouc, U Hradiska 29 - výměna podlahové krytiny na domově mládeže</t>
  </si>
  <si>
    <t>Střední škola logistiky a chemie, Olomouc, U Hradiska 29 - nákup serveru</t>
  </si>
  <si>
    <t>Střední škola polytechnická, Olomouc, Rooseveltova 79 - tepelný výměník</t>
  </si>
  <si>
    <t>Střední škola polytechnická, Olomouc, Rooseveltova 79 - servis a opravy výtahů</t>
  </si>
  <si>
    <t>Střední škola polytechnická, Olomouc, Rooseveltova 79 - výměna střešních světlíků</t>
  </si>
  <si>
    <t>Střední odborná škola Prostějov - sanace zdiva</t>
  </si>
  <si>
    <t>Odborné učiliště, Křenovice 8 - oprava rozvodů vody na školní zahradě</t>
  </si>
  <si>
    <t>Odborné učiliště, Křenovice 8 - kotelna zahradnictví</t>
  </si>
  <si>
    <t>Střední škola sociální péče a služeb, Zábřeh, nám. 8. května 2  - oprava elektroinstalace</t>
  </si>
  <si>
    <t>Střední škola sociální péče a služeb, Zábřeh, nám. 8. května 2  - stavební elektro úpravy související s inv. akcí Realizace energeticky úsporných opatření</t>
  </si>
  <si>
    <t>Střední škola sociální péče a služeb, Zábřeh, nám. 8. května 2  - server</t>
  </si>
  <si>
    <t>Střední škola sociální péče a služeb, Zábřeh, nám. 8. května 2  - rekonstrukce cvičných kuchyněk a soc. zařízení</t>
  </si>
  <si>
    <t>Střední škola gastronomie a farmářství  Jeseník - malování prostor školy - Jeseník</t>
  </si>
  <si>
    <t>Střední škola gastronomie a farmářství  Jeseník - oprava kompresoru</t>
  </si>
  <si>
    <t>Střední škola gastronomie a farmářství  Jeseník - nákup vakuové plničky</t>
  </si>
  <si>
    <t xml:space="preserve">Střední škola gastronomie a farmářství  Jeseník - nákup zmrzlinového stroje pro cukrářskou výrobu </t>
  </si>
  <si>
    <t>Střední škola gastronomie a farmářství  Jeseník - nákup profesionálního kutru pro uzenářskou výrobu</t>
  </si>
  <si>
    <t>Střední škola gastronomie a farmářství  Jeseník - rekonstrukce osvětlení telocvičny včetně elektroinstalace</t>
  </si>
  <si>
    <t>Základní umělecká škola  Iši Krejčího Olomouc, Na Vozovce 32 - oprava příjezdové cesty  - detašované pracoviště Jílová ulice</t>
  </si>
  <si>
    <t>Základní umělecká škola, Mohelnice, Náměstí Svobody  15 - oprava střechy</t>
  </si>
  <si>
    <t>Dětský domov a Školní jídelna, Olomouc, U Sportovní haly 1a - výměna vzduchotechniky v kuchyni a jídelně</t>
  </si>
  <si>
    <t>Dětský domov a Školní jídelna, Přerov, Sušilova 25 - oprava fasády</t>
  </si>
  <si>
    <t>Dětský domov a Školní jídelna, Přerov, Sušilova 25 - výměna podokapových plechů střechy</t>
  </si>
  <si>
    <t>odbor kancelář ředitele</t>
  </si>
  <si>
    <t xml:space="preserve"> - zabezpečení pokladny v 1. NP (mříže, zámečnické práce), zhotovení příčky a odhlučnění v 10.NP, zabezpečení vstupních dveří vestibulu budovy KÚOK, kabeláž pro utajovanou místnost, stavební úpravy v 10. NP</t>
  </si>
  <si>
    <t xml:space="preserve"> - frankovací stroj, nové zařízení a přístroje (rekonstrukce zasedací místnosti v 10. NP) </t>
  </si>
  <si>
    <t xml:space="preserve"> - mikrobus Volkswagen Caravelle 2,0 (sedmimístný)</t>
  </si>
  <si>
    <t xml:space="preserve"> - obraz „Olomouc IV“, plastická mapa (rekonstrukce 10. NP)</t>
  </si>
  <si>
    <t xml:space="preserve"> - nákup programového vybavení</t>
  </si>
  <si>
    <t xml:space="preserve"> - nákup serverů, komponent diskového pole, pevných disků, pamětí, optických karet, diskového pole, záložních zdrojů</t>
  </si>
  <si>
    <t xml:space="preserve"> - Implementace a péče o území soustavy Natura 2000 v Olomouckém kraji II. část </t>
  </si>
  <si>
    <t>výkupy pozemků pod silnicemi II. a III. třídy</t>
  </si>
  <si>
    <t>Marketingové aktivity Olomouckého kraje II</t>
  </si>
  <si>
    <t>Značení kulturních a turistických cílů v Olomouckém kraji III</t>
  </si>
  <si>
    <t>Odkup části pozemku v k. ú. Slavětín u Litovle, odkup pozemků a budov v k. ú. Bukovice u Jeseníka</t>
  </si>
  <si>
    <t>8. Přehled financování oprav a investic v roce 2015</t>
  </si>
  <si>
    <t>8. Opravy a investice Olomouckého kraje 2015</t>
  </si>
  <si>
    <t>Domov pro seniory Červenka - kuchyňský robot</t>
  </si>
  <si>
    <t>Domov Sněženka Jeseník - malování v prostorách domova</t>
  </si>
  <si>
    <t>Domov Sněženka Jeseník - oprava středové dveřní stěny oddělující suterén</t>
  </si>
  <si>
    <t>1633</t>
  </si>
  <si>
    <t>1635</t>
  </si>
  <si>
    <t>1638</t>
  </si>
  <si>
    <t>Domov seniorů POHODA Chválkovice - malování stravovací provoz</t>
  </si>
  <si>
    <t>Domov seniorů POHODA Chválkovice - oprava garáže v hlavní budově</t>
  </si>
  <si>
    <t>Domov seniorů POHODA Chválkovice - oprava čerpadel topného systému</t>
  </si>
  <si>
    <t>1640</t>
  </si>
  <si>
    <t>1645</t>
  </si>
  <si>
    <t>Sociální služby Libina - koupací lůžko</t>
  </si>
  <si>
    <t>1646</t>
  </si>
  <si>
    <t>Sociální služby Libina - rozšíření stropního zvedacího zařízení</t>
  </si>
  <si>
    <t>1647</t>
  </si>
  <si>
    <t>Domov seniorů Prostějov - nákup 4ks průmyslových praček</t>
  </si>
  <si>
    <t>Domov seniorů Prostějov - vybudování únikového východu</t>
  </si>
  <si>
    <t>1652</t>
  </si>
  <si>
    <t>Domov pro seniory Jesenec - oprava fasády</t>
  </si>
  <si>
    <t xml:space="preserve">Domov pro seniory Jesenec - oprava zpevněné plochy </t>
  </si>
  <si>
    <t>1653</t>
  </si>
  <si>
    <t>1654</t>
  </si>
  <si>
    <t>Centrum sociálních služeb Prostějov - výmalba</t>
  </si>
  <si>
    <t>Centrum sociálních služeb Prostějov - nákup konvektomatu</t>
  </si>
  <si>
    <t>1656</t>
  </si>
  <si>
    <t>1657</t>
  </si>
  <si>
    <t>1658</t>
  </si>
  <si>
    <t>Domov Alfreda Skeneho Pavlovice u Přerova - malování společných prostor budov domova</t>
  </si>
  <si>
    <t>Domov Alfreda Skeneho Pavlovice u Přerova - myčka černého nádobí</t>
  </si>
  <si>
    <t>1659</t>
  </si>
  <si>
    <t>Centrum Dominika Kokory - malování</t>
  </si>
  <si>
    <t>Centrum Dominika Kokory - výměna PVC</t>
  </si>
  <si>
    <t>Centrum Dominika Kokory - sprchovací vozík</t>
  </si>
  <si>
    <t>1661</t>
  </si>
  <si>
    <t>Domov Na zámečku Rokytnice - sanační opatření proti dřevomorce</t>
  </si>
  <si>
    <t>Domov Na zámečku Rokytnice - osvětlení komunikace areálu domova</t>
  </si>
  <si>
    <t>1663</t>
  </si>
  <si>
    <t>Rekonstrukce pavilonu CSS Prostějov – zřízení zařízení pro nemocné Alzheimerovou chorobou</t>
  </si>
  <si>
    <t>Střední průmyslová škola, Přerov, Havlíčkova 2 – tělocvična</t>
  </si>
  <si>
    <t>Střední škola železniční, technická a služeb, Šumperk - výměna oken a úprava fasády</t>
  </si>
  <si>
    <t>Střední odborné učiliště potravinářské, Jeseník, U Jatek 8 - protipovodňová opatření včetně úprav svahu</t>
  </si>
  <si>
    <t>Střední odborná škola a Střední odborné učiliště, Uničov, Moravské nám. 681 - dílny pro praktickou výuku</t>
  </si>
  <si>
    <t>Střední zdravotnická škola a Vyšší odborná škola zdravotnická Emanuela Pöttinga, Olomouc, Pöttingova 2 - sanace krovu školní budovy</t>
  </si>
  <si>
    <t>Střední průmyslová škola a Obchodní akademie, Uničov, Školní 164 - školní kuchyň a jídelna</t>
  </si>
  <si>
    <t>Střední škola technická a zemědělská, Mohelnice - rekonstrukce tělocvičny</t>
  </si>
  <si>
    <t>Gymnázium Jakuba Škody, Přerov - statické zajištění historické budovy</t>
  </si>
  <si>
    <t>Obchodní akademie a Jazyková škola s právem státní jazykové zkoušky, Přerov - střecha</t>
  </si>
  <si>
    <t>Základní škola, Šternberk -  kanalizační přípojka</t>
  </si>
  <si>
    <t xml:space="preserve">Švehlova střední škola polytechnická Prostějov - elektroinstalace </t>
  </si>
  <si>
    <t>Gymnázium Jeseník - podlaha tělocvičny vyššího gymnázia</t>
  </si>
  <si>
    <t xml:space="preserve">Střední škola zemědělská a zahradnická, Olomouc -  sociální zařízení na domově mládeže </t>
  </si>
  <si>
    <t>Odborné učiliště a Praktická škola, Lipová - lázně - plynová kotelna</t>
  </si>
  <si>
    <t>Gymnázium Hranice - výměna oken a nátěr fasády</t>
  </si>
  <si>
    <t>Základní škola Jeseník -  odstranění vlhkosti zdiva - Rudná</t>
  </si>
  <si>
    <t xml:space="preserve">Základní škola Uničov - sociální zařízení </t>
  </si>
  <si>
    <t>SŠ, ZŠ a MŠ prof. V. Vejdovského Olomouc - stavební úpravy pro potřeby MŠ</t>
  </si>
  <si>
    <t>SŠ, ZŠ a MŠ prof. V. Vejdovského Olomouc - střecha</t>
  </si>
  <si>
    <t>SŠ, ZŠ a MŠ prof. V. Vejdovského Olomouc - kotelna</t>
  </si>
  <si>
    <t>ZŠ a MŠ logopedická Olomouc - vybavení MŠ movitým majetkem     </t>
  </si>
  <si>
    <t>ZŠ a MŠ logopedická Olomouc  -  vybudování dětského hřiště  </t>
  </si>
  <si>
    <t>Základní škola a Mateřská škola logopedická Olomouc - elektroinstalace na pavilonu B</t>
  </si>
  <si>
    <t>Základní škola a Mateřská škola logopedická Olomouc - oprava sociálního zařízení</t>
  </si>
  <si>
    <t xml:space="preserve">Střední škola a Základní škola prof. Z. Matějčka Olomouc, Svatoplukova 11 - výměna oken </t>
  </si>
  <si>
    <t>Střední škola, Základní škola a Mateřská škola prof. V. Vejdovského Olomouc - Hejčín  - výměna plastových dveří - hlavní vchod</t>
  </si>
  <si>
    <t>Gymnázium, Šternberk, Horní náměstí 5 - zasíťování budov</t>
  </si>
  <si>
    <t xml:space="preserve">Střední škola zemědělská, Přerov, Osmek 47 - oprava ovládání předávací stanice tepla v budově jídelny </t>
  </si>
  <si>
    <t>Střední škola zemědělská a zahradnická, Olomouc, U Hradiska 4 - oprava dveří, učeben a kabinetů</t>
  </si>
  <si>
    <t>Vyšší odborná škola a Střední škola automobilní, Zábřeh, U Dráhy 6  - oprava fasády - kinosál</t>
  </si>
  <si>
    <t>Střední škola železniční, technická a služeb, Šumperk - pravidelné opravy a údržba rozvodů elektro/plyn/voda</t>
  </si>
  <si>
    <t>Střední škola gastronomie a farmářství  Jeseník - výměna hydrantových uzavíracích ventilů</t>
  </si>
  <si>
    <t>Odkup pozemků v k. ú. Přerov pro potřeby Střední školy zemědělské, Přerov, Osmek 47</t>
  </si>
  <si>
    <t>Domov Paprsek Olšany - půdní vestavba</t>
  </si>
  <si>
    <t xml:space="preserve">Domov důchodců Prostějov - rekonstrukce kuchyně  </t>
  </si>
  <si>
    <t>Domov pro seniory Radkova Lhota - klimatizace servrovny</t>
  </si>
  <si>
    <t>Domov důchodců Hrubá Voda - rekonstrukce šatny a sociální zázemí</t>
  </si>
  <si>
    <t>Domov seniorů POHODA Chválkovice - střecha</t>
  </si>
  <si>
    <t xml:space="preserve">Centrum sociálních služeb Prostějov - pozemní komunikace a veřejné osvětlení </t>
  </si>
  <si>
    <t>Sociální služby Libina - rekonstrukce koupelen + stupačky</t>
  </si>
  <si>
    <t>Domov důchodců Kobylá nad Vidnavkou, p. o. - malování a oprava omítek</t>
  </si>
  <si>
    <t>Domov Na zámečku Rokytnice - nátěry oken</t>
  </si>
  <si>
    <t>Muzeum Komenského v Přerově - rekonstrukce budovy na Nábřeží Dr. E. Beneše 21 pro účely depozitářů</t>
  </si>
  <si>
    <t>Zámek Čechy pod Kosířem - kanalizace v zámeckém parku</t>
  </si>
  <si>
    <t>Vlastivědné muzeum v Šumperku - střecha hlavní budovy Muzea Mohelnice</t>
  </si>
  <si>
    <t>Muzeum a galerie v Prostějově - Červený domek Petra Bezruče v Kostelci na Hané</t>
  </si>
  <si>
    <t>Zámek Čechy pod Kosířem - rekonstrukce a využití objektů - parkoviště</t>
  </si>
  <si>
    <t>Dětské centrum Ostrůvek - přestavba budovy C na zařízení rodinného typu</t>
  </si>
  <si>
    <t>Zdravotnická záchranná služba Olomouckého kraje - výjezdové stanoviště Přerov - zateplení budovy</t>
  </si>
  <si>
    <t>Zdravotnická záchranná služba Olomouckého kraje - Nákup nových sanitek</t>
  </si>
  <si>
    <t>SMN a.s. - o.z. Nemocnice Prostějov - rekonstrukce rehabilitace</t>
  </si>
  <si>
    <t>SMN a.s. - o.z. Nemocnice Prostějov - rekonstrukce topného kanálu</t>
  </si>
  <si>
    <t>SMN a.s. - o.z. Nemocnice Přerov - stavební úpravy budov HTO a interny v souvislosti s realizací projektu "modernizace pavilonu RDG"</t>
  </si>
  <si>
    <t>SMN a.s. - o.z. Nemocnice Přerov - magnetická rezonance</t>
  </si>
  <si>
    <t>Zdravotnická záchranná služba Olomouckého kraje - stupačky Aksamitova, Olomouc</t>
  </si>
  <si>
    <t>Zdravotnická záchranná služba Olomouckého kraje - podlahy a stěny garáže VZ Šumperk</t>
  </si>
  <si>
    <t>Zdravotnická záchranná služba Olomouckého kraje - garážová vrata Aksamitova Olomouc</t>
  </si>
  <si>
    <t>Zdravotnická záchranná služba Olomouckého kraje - malování výjezdové základny ZZS OK</t>
  </si>
  <si>
    <t>Odborný léčebný ústav Paseka - Výměna gumových těsnění plastových oken</t>
  </si>
  <si>
    <t>Rekonstrukce pavilonu CSS Prostějov - zřízení zařízení pro nemocné Alzheimerovou chorobou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</si>
</sst>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1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i/>
      <sz val="10"/>
      <name val="Arial"/>
      <family val="2"/>
      <charset val="238"/>
    </font>
    <font>
      <i/>
      <sz val="10"/>
      <name val="Arial CE"/>
      <family val="2"/>
      <charset val="238"/>
    </font>
    <font>
      <i/>
      <sz val="10"/>
      <name val="Arial"/>
      <family val="2"/>
      <charset val="238"/>
    </font>
    <font>
      <b/>
      <i/>
      <sz val="11"/>
      <name val="Arial"/>
      <family val="2"/>
      <charset val="238"/>
    </font>
    <font>
      <b/>
      <i/>
      <u/>
      <sz val="11"/>
      <name val="Arial"/>
      <family val="2"/>
      <charset val="238"/>
    </font>
    <font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i/>
      <sz val="9"/>
      <name val="Arial"/>
      <family val="2"/>
      <charset val="238"/>
    </font>
    <font>
      <sz val="11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b/>
      <i/>
      <sz val="10"/>
      <name val="Arial"/>
      <family val="2"/>
      <charset val="238"/>
    </font>
    <font>
      <sz val="12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sz val="10"/>
      <color rgb="FFFFFF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0"/>
      <color rgb="FF00B05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sz val="10"/>
      <color rgb="FF7030A0"/>
      <name val="Arial"/>
      <family val="2"/>
      <charset val="238"/>
    </font>
    <font>
      <b/>
      <i/>
      <sz val="10"/>
      <color rgb="FF7030A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rgb="FF00B0F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sz val="10"/>
      <color rgb="FF7030A0"/>
      <name val="Arial"/>
      <family val="2"/>
      <charset val="238"/>
    </font>
    <font>
      <b/>
      <i/>
      <sz val="10"/>
      <color rgb="FF00B0F0"/>
      <name val="Arial"/>
      <family val="2"/>
      <charset val="238"/>
    </font>
    <font>
      <b/>
      <i/>
      <sz val="10"/>
      <color rgb="FF00B050"/>
      <name val="Arial"/>
      <family val="2"/>
      <charset val="238"/>
    </font>
    <font>
      <b/>
      <sz val="10"/>
      <color theme="9"/>
      <name val="Arial"/>
      <family val="2"/>
      <charset val="238"/>
    </font>
    <font>
      <b/>
      <sz val="10"/>
      <color rgb="FFFFC000"/>
      <name val="Arial"/>
      <family val="2"/>
      <charset val="238"/>
    </font>
    <font>
      <i/>
      <sz val="10"/>
      <color rgb="FF00B0F0"/>
      <name val="Arial"/>
      <family val="2"/>
      <charset val="238"/>
    </font>
    <font>
      <b/>
      <i/>
      <sz val="10"/>
      <color rgb="FFFFC000"/>
      <name val="Arial"/>
      <family val="2"/>
      <charset val="238"/>
    </font>
    <font>
      <b/>
      <sz val="10"/>
      <color rgb="FF002060"/>
      <name val="Arial"/>
      <family val="2"/>
      <charset val="238"/>
    </font>
    <font>
      <b/>
      <sz val="10"/>
      <color theme="3"/>
      <name val="Arial"/>
      <family val="2"/>
      <charset val="238"/>
    </font>
    <font>
      <b/>
      <i/>
      <sz val="10"/>
      <color rgb="FF0070C0"/>
      <name val="Arial"/>
      <family val="2"/>
      <charset val="238"/>
    </font>
    <font>
      <i/>
      <sz val="10"/>
      <color rgb="FFFFC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i/>
      <sz val="10"/>
      <color theme="3" tint="-0.249977111117893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sz val="10"/>
      <color rgb="FFFFC000"/>
      <name val="Arial"/>
      <family val="2"/>
      <charset val="238"/>
    </font>
    <font>
      <b/>
      <sz val="10"/>
      <color theme="4" tint="-0.499984740745262"/>
      <name val="Arial"/>
      <family val="2"/>
      <charset val="238"/>
    </font>
    <font>
      <sz val="10"/>
      <color rgb="FF002060"/>
      <name val="Arial"/>
      <family val="2"/>
      <charset val="238"/>
    </font>
    <font>
      <b/>
      <i/>
      <sz val="10"/>
      <color theme="4" tint="-0.499984740745262"/>
      <name val="Arial"/>
      <family val="2"/>
      <charset val="238"/>
    </font>
    <font>
      <b/>
      <sz val="10"/>
      <color theme="3" tint="-0.499984740745262"/>
      <name val="Arial"/>
      <family val="2"/>
      <charset val="238"/>
    </font>
    <font>
      <b/>
      <sz val="11"/>
      <color rgb="FF002060"/>
      <name val="Arial"/>
      <family val="2"/>
      <charset val="238"/>
    </font>
    <font>
      <b/>
      <i/>
      <sz val="10"/>
      <color rgb="FF00206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6" fillId="0" borderId="0"/>
  </cellStyleXfs>
  <cellXfs count="412">
    <xf numFmtId="0" fontId="0" fillId="0" borderId="0" xfId="0"/>
    <xf numFmtId="0" fontId="6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13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right"/>
    </xf>
    <xf numFmtId="0" fontId="8" fillId="0" borderId="0" xfId="0" applyFont="1" applyFill="1"/>
    <xf numFmtId="4" fontId="8" fillId="0" borderId="10" xfId="0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0" fontId="8" fillId="0" borderId="0" xfId="0" applyFont="1" applyFill="1" applyBorder="1" applyAlignment="1">
      <alignment horizontal="left"/>
    </xf>
    <xf numFmtId="0" fontId="0" fillId="0" borderId="0" xfId="0" applyFill="1" applyBorder="1"/>
    <xf numFmtId="0" fontId="3" fillId="0" borderId="0" xfId="1" applyAlignment="1">
      <alignment horizontal="right"/>
    </xf>
    <xf numFmtId="4" fontId="3" fillId="0" borderId="0" xfId="1" applyNumberFormat="1"/>
    <xf numFmtId="0" fontId="3" fillId="0" borderId="0" xfId="1"/>
    <xf numFmtId="0" fontId="7" fillId="0" borderId="14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6" fillId="0" borderId="0" xfId="0" applyFont="1" applyAlignment="1">
      <alignment horizontal="left"/>
    </xf>
    <xf numFmtId="0" fontId="6" fillId="2" borderId="8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0" borderId="0" xfId="1" applyFont="1"/>
    <xf numFmtId="0" fontId="3" fillId="0" borderId="0" xfId="1" applyBorder="1"/>
    <xf numFmtId="0" fontId="6" fillId="0" borderId="16" xfId="1" applyFont="1" applyBorder="1"/>
    <xf numFmtId="0" fontId="3" fillId="0" borderId="16" xfId="1" applyBorder="1"/>
    <xf numFmtId="0" fontId="3" fillId="0" borderId="16" xfId="1" applyBorder="1" applyAlignment="1">
      <alignment horizontal="right"/>
    </xf>
    <xf numFmtId="0" fontId="3" fillId="0" borderId="7" xfId="1" applyBorder="1"/>
    <xf numFmtId="4" fontId="19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4" fontId="5" fillId="0" borderId="19" xfId="1" applyNumberFormat="1" applyFont="1" applyFill="1" applyBorder="1" applyAlignment="1">
      <alignment horizontal="center" vertical="center"/>
    </xf>
    <xf numFmtId="0" fontId="2" fillId="0" borderId="18" xfId="1" applyFont="1" applyBorder="1"/>
    <xf numFmtId="4" fontId="5" fillId="0" borderId="4" xfId="1" applyNumberFormat="1" applyFont="1" applyBorder="1"/>
    <xf numFmtId="4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4" fontId="3" fillId="0" borderId="0" xfId="1" applyNumberFormat="1" applyFont="1" applyFill="1" applyBorder="1" applyAlignment="1">
      <alignment horizontal="center" vertical="center"/>
    </xf>
    <xf numFmtId="0" fontId="2" fillId="0" borderId="7" xfId="1" applyFont="1" applyBorder="1" applyAlignment="1">
      <alignment horizontal="left"/>
    </xf>
    <xf numFmtId="4" fontId="2" fillId="0" borderId="1" xfId="1" applyNumberFormat="1" applyFont="1" applyBorder="1"/>
    <xf numFmtId="4" fontId="2" fillId="0" borderId="19" xfId="1" applyNumberFormat="1" applyFont="1" applyBorder="1"/>
    <xf numFmtId="0" fontId="20" fillId="0" borderId="0" xfId="1" applyFont="1" applyBorder="1" applyAlignment="1">
      <alignment horizontal="left"/>
    </xf>
    <xf numFmtId="4" fontId="2" fillId="0" borderId="0" xfId="1" applyNumberFormat="1" applyFont="1" applyBorder="1"/>
    <xf numFmtId="0" fontId="3" fillId="0" borderId="0" xfId="1" applyFont="1"/>
    <xf numFmtId="0" fontId="8" fillId="0" borderId="0" xfId="1" applyFont="1" applyBorder="1" applyAlignment="1">
      <alignment horizontal="left"/>
    </xf>
    <xf numFmtId="0" fontId="17" fillId="0" borderId="18" xfId="1" applyFont="1" applyBorder="1" applyAlignment="1">
      <alignment horizontal="left"/>
    </xf>
    <xf numFmtId="4" fontId="17" fillId="0" borderId="4" xfId="1" applyNumberFormat="1" applyFont="1" applyBorder="1"/>
    <xf numFmtId="0" fontId="17" fillId="0" borderId="0" xfId="1" applyFont="1"/>
    <xf numFmtId="0" fontId="21" fillId="0" borderId="0" xfId="1" applyFont="1"/>
    <xf numFmtId="0" fontId="2" fillId="0" borderId="0" xfId="1" applyFont="1" applyAlignment="1">
      <alignment horizontal="right"/>
    </xf>
    <xf numFmtId="4" fontId="2" fillId="0" borderId="0" xfId="1" applyNumberFormat="1" applyFont="1"/>
    <xf numFmtId="0" fontId="22" fillId="0" borderId="0" xfId="1" applyFont="1"/>
    <xf numFmtId="0" fontId="8" fillId="0" borderId="20" xfId="0" applyFont="1" applyFill="1" applyBorder="1" applyAlignment="1">
      <alignment horizontal="left" vertical="center"/>
    </xf>
    <xf numFmtId="0" fontId="6" fillId="0" borderId="0" xfId="1" applyFont="1" applyFill="1" applyAlignment="1">
      <alignment horizontal="left"/>
    </xf>
    <xf numFmtId="0" fontId="23" fillId="0" borderId="0" xfId="1" applyFont="1" applyFill="1"/>
    <xf numFmtId="4" fontId="23" fillId="0" borderId="0" xfId="1" applyNumberFormat="1" applyFont="1" applyFill="1"/>
    <xf numFmtId="0" fontId="3" fillId="0" borderId="0" xfId="1" applyFill="1"/>
    <xf numFmtId="0" fontId="2" fillId="0" borderId="0" xfId="1" applyFont="1" applyFill="1" applyAlignment="1">
      <alignment horizontal="left"/>
    </xf>
    <xf numFmtId="0" fontId="5" fillId="0" borderId="0" xfId="1" applyFont="1" applyFill="1" applyAlignment="1">
      <alignment horizontal="left"/>
    </xf>
    <xf numFmtId="0" fontId="3" fillId="0" borderId="0" xfId="1" applyFont="1" applyFill="1"/>
    <xf numFmtId="0" fontId="6" fillId="0" borderId="0" xfId="1" applyFont="1" applyFill="1" applyBorder="1" applyAlignment="1">
      <alignment horizontal="left"/>
    </xf>
    <xf numFmtId="0" fontId="4" fillId="0" borderId="0" xfId="1" applyFont="1" applyFill="1" applyAlignment="1">
      <alignment horizontal="left"/>
    </xf>
    <xf numFmtId="0" fontId="23" fillId="0" borderId="0" xfId="1" applyFont="1"/>
    <xf numFmtId="0" fontId="8" fillId="0" borderId="0" xfId="1" applyFont="1" applyFill="1" applyAlignment="1">
      <alignment horizontal="left"/>
    </xf>
    <xf numFmtId="0" fontId="3" fillId="0" borderId="0" xfId="1" applyFont="1" applyFill="1" applyAlignment="1">
      <alignment horizontal="right"/>
    </xf>
    <xf numFmtId="0" fontId="7" fillId="0" borderId="7" xfId="1" applyFont="1" applyFill="1" applyBorder="1" applyAlignment="1">
      <alignment horizontal="center" vertical="center"/>
    </xf>
    <xf numFmtId="4" fontId="7" fillId="0" borderId="1" xfId="1" applyNumberFormat="1" applyFont="1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/>
    </xf>
    <xf numFmtId="4" fontId="3" fillId="0" borderId="1" xfId="1" applyNumberFormat="1" applyFill="1" applyBorder="1" applyAlignment="1">
      <alignment horizontal="center" vertical="center"/>
    </xf>
    <xf numFmtId="0" fontId="3" fillId="0" borderId="3" xfId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left" vertical="center"/>
    </xf>
    <xf numFmtId="4" fontId="8" fillId="0" borderId="4" xfId="1" applyNumberFormat="1" applyFont="1" applyFill="1" applyBorder="1" applyAlignment="1">
      <alignment horizontal="right" vertical="center"/>
    </xf>
    <xf numFmtId="164" fontId="8" fillId="0" borderId="5" xfId="1" applyNumberFormat="1" applyFont="1" applyFill="1" applyBorder="1"/>
    <xf numFmtId="164" fontId="9" fillId="0" borderId="5" xfId="1" applyNumberFormat="1" applyFont="1" applyFill="1" applyBorder="1" applyAlignment="1">
      <alignment vertical="center"/>
    </xf>
    <xf numFmtId="0" fontId="23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4" fontId="10" fillId="2" borderId="0" xfId="1" applyNumberFormat="1" applyFont="1" applyFill="1" applyBorder="1" applyAlignment="1">
      <alignment horizontal="right" vertical="center"/>
    </xf>
    <xf numFmtId="0" fontId="9" fillId="0" borderId="18" xfId="1" applyFont="1" applyFill="1" applyBorder="1" applyAlignment="1">
      <alignment vertical="center" wrapText="1"/>
    </xf>
    <xf numFmtId="4" fontId="9" fillId="2" borderId="0" xfId="1" applyNumberFormat="1" applyFont="1" applyFill="1" applyBorder="1" applyAlignment="1">
      <alignment vertical="center"/>
    </xf>
    <xf numFmtId="164" fontId="9" fillId="0" borderId="0" xfId="1" applyNumberFormat="1" applyFont="1" applyFill="1" applyBorder="1" applyAlignment="1">
      <alignment vertical="center"/>
    </xf>
    <xf numFmtId="0" fontId="23" fillId="0" borderId="0" xfId="1" applyFont="1" applyBorder="1" applyAlignment="1">
      <alignment vertical="center"/>
    </xf>
    <xf numFmtId="0" fontId="3" fillId="0" borderId="0" xfId="1" applyBorder="1" applyAlignment="1">
      <alignment vertical="center"/>
    </xf>
    <xf numFmtId="3" fontId="10" fillId="2" borderId="0" xfId="1" applyNumberFormat="1" applyFont="1" applyFill="1" applyBorder="1" applyAlignment="1">
      <alignment horizontal="right" vertical="center"/>
    </xf>
    <xf numFmtId="0" fontId="23" fillId="0" borderId="0" xfId="1" applyFont="1" applyBorder="1"/>
    <xf numFmtId="0" fontId="8" fillId="2" borderId="0" xfId="1" applyFont="1" applyFill="1" applyBorder="1" applyAlignment="1">
      <alignment horizontal="left" vertical="center"/>
    </xf>
    <xf numFmtId="164" fontId="12" fillId="0" borderId="5" xfId="1" applyNumberFormat="1" applyFont="1" applyFill="1" applyBorder="1" applyAlignment="1">
      <alignment vertical="center"/>
    </xf>
    <xf numFmtId="0" fontId="24" fillId="0" borderId="0" xfId="1" applyFont="1"/>
    <xf numFmtId="0" fontId="9" fillId="0" borderId="0" xfId="1" applyFont="1"/>
    <xf numFmtId="0" fontId="7" fillId="2" borderId="0" xfId="1" applyFont="1" applyFill="1" applyBorder="1" applyAlignment="1">
      <alignment vertical="center" wrapText="1"/>
    </xf>
    <xf numFmtId="0" fontId="6" fillId="2" borderId="8" xfId="1" applyFont="1" applyFill="1" applyBorder="1" applyAlignment="1">
      <alignment vertical="center" wrapText="1"/>
    </xf>
    <xf numFmtId="4" fontId="2" fillId="2" borderId="8" xfId="1" applyNumberFormat="1" applyFont="1" applyFill="1" applyBorder="1" applyAlignment="1">
      <alignment vertical="center"/>
    </xf>
    <xf numFmtId="164" fontId="15" fillId="0" borderId="8" xfId="1" applyNumberFormat="1" applyFont="1" applyFill="1" applyBorder="1" applyAlignment="1">
      <alignment vertical="center"/>
    </xf>
    <xf numFmtId="0" fontId="25" fillId="0" borderId="0" xfId="1" applyFont="1"/>
    <xf numFmtId="0" fontId="9" fillId="0" borderId="0" xfId="1" applyFont="1" applyBorder="1"/>
    <xf numFmtId="4" fontId="9" fillId="0" borderId="0" xfId="1" applyNumberFormat="1" applyFont="1" applyBorder="1"/>
    <xf numFmtId="4" fontId="8" fillId="0" borderId="13" xfId="1" applyNumberFormat="1" applyFont="1" applyFill="1" applyBorder="1" applyAlignment="1">
      <alignment horizontal="right" vertical="center"/>
    </xf>
    <xf numFmtId="4" fontId="9" fillId="0" borderId="0" xfId="1" applyNumberFormat="1" applyFont="1" applyFill="1" applyBorder="1" applyAlignment="1">
      <alignment horizontal="right"/>
    </xf>
    <xf numFmtId="4" fontId="9" fillId="0" borderId="4" xfId="1" applyNumberFormat="1" applyFont="1" applyBorder="1" applyAlignment="1">
      <alignment vertical="center"/>
    </xf>
    <xf numFmtId="4" fontId="9" fillId="0" borderId="13" xfId="1" applyNumberFormat="1" applyFont="1" applyFill="1" applyBorder="1" applyAlignment="1">
      <alignment vertical="center"/>
    </xf>
    <xf numFmtId="0" fontId="24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3" fillId="0" borderId="0" xfId="1" applyFont="1" applyFill="1" applyBorder="1" applyAlignment="1">
      <alignment horizontal="left"/>
    </xf>
    <xf numFmtId="0" fontId="14" fillId="0" borderId="0" xfId="1" applyFont="1" applyFill="1" applyBorder="1"/>
    <xf numFmtId="0" fontId="14" fillId="0" borderId="0" xfId="1" applyFont="1" applyFill="1" applyBorder="1" applyAlignment="1">
      <alignment horizontal="left"/>
    </xf>
    <xf numFmtId="4" fontId="9" fillId="0" borderId="0" xfId="1" applyNumberFormat="1" applyFont="1" applyFill="1" applyBorder="1"/>
    <xf numFmtId="164" fontId="14" fillId="0" borderId="0" xfId="1" applyNumberFormat="1" applyFont="1" applyFill="1" applyBorder="1"/>
    <xf numFmtId="0" fontId="15" fillId="0" borderId="8" xfId="1" applyFont="1" applyFill="1" applyBorder="1" applyAlignment="1">
      <alignment horizontal="left"/>
    </xf>
    <xf numFmtId="4" fontId="12" fillId="0" borderId="8" xfId="1" applyNumberFormat="1" applyFont="1" applyFill="1" applyBorder="1"/>
    <xf numFmtId="164" fontId="12" fillId="0" borderId="8" xfId="1" applyNumberFormat="1" applyFont="1" applyFill="1" applyBorder="1"/>
    <xf numFmtId="3" fontId="3" fillId="0" borderId="0" xfId="1" applyNumberFormat="1" applyFill="1"/>
    <xf numFmtId="4" fontId="3" fillId="0" borderId="0" xfId="1" applyNumberFormat="1" applyFill="1"/>
    <xf numFmtId="164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/>
    <xf numFmtId="4" fontId="3" fillId="0" borderId="0" xfId="1" applyNumberFormat="1" applyFont="1" applyFill="1"/>
    <xf numFmtId="0" fontId="2" fillId="2" borderId="0" xfId="1" applyFont="1" applyFill="1" applyBorder="1" applyAlignment="1"/>
    <xf numFmtId="0" fontId="3" fillId="2" borderId="0" xfId="1" applyFont="1" applyFill="1" applyBorder="1" applyAlignment="1">
      <alignment horizontal="center" vertical="center"/>
    </xf>
    <xf numFmtId="0" fontId="3" fillId="2" borderId="0" xfId="1" applyFill="1" applyBorder="1"/>
    <xf numFmtId="4" fontId="8" fillId="0" borderId="0" xfId="1" applyNumberFormat="1" applyFont="1" applyFill="1" applyBorder="1" applyAlignment="1">
      <alignment horizontal="right" vertical="center"/>
    </xf>
    <xf numFmtId="164" fontId="8" fillId="0" borderId="5" xfId="1" applyNumberFormat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3" fillId="2" borderId="0" xfId="1" applyFill="1"/>
    <xf numFmtId="0" fontId="3" fillId="2" borderId="0" xfId="1" applyFill="1" applyAlignment="1">
      <alignment vertical="center"/>
    </xf>
    <xf numFmtId="0" fontId="3" fillId="2" borderId="0" xfId="1" applyFill="1" applyAlignment="1">
      <alignment wrapText="1"/>
    </xf>
    <xf numFmtId="0" fontId="3" fillId="2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0" fontId="4" fillId="0" borderId="0" xfId="1" applyFont="1" applyFill="1" applyBorder="1" applyAlignment="1">
      <alignment horizontal="left"/>
    </xf>
    <xf numFmtId="0" fontId="9" fillId="0" borderId="0" xfId="1" applyFont="1" applyFill="1" applyAlignment="1">
      <alignment horizontal="left"/>
    </xf>
    <xf numFmtId="3" fontId="9" fillId="0" borderId="0" xfId="1" applyNumberFormat="1" applyFont="1" applyFill="1" applyBorder="1" applyAlignment="1">
      <alignment horizontal="left"/>
    </xf>
    <xf numFmtId="0" fontId="3" fillId="0" borderId="0" xfId="1" applyFont="1" applyFill="1" applyAlignment="1">
      <alignment horizontal="left"/>
    </xf>
    <xf numFmtId="0" fontId="18" fillId="0" borderId="0" xfId="1" applyFont="1" applyFill="1" applyAlignment="1">
      <alignment horizontal="left"/>
    </xf>
    <xf numFmtId="0" fontId="23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3" fontId="9" fillId="0" borderId="0" xfId="1" applyNumberFormat="1" applyFont="1" applyFill="1" applyBorder="1" applyAlignment="1">
      <alignment horizontal="left" vertical="center"/>
    </xf>
    <xf numFmtId="0" fontId="3" fillId="4" borderId="0" xfId="1" applyFont="1" applyFill="1" applyAlignment="1">
      <alignment horizontal="left"/>
    </xf>
    <xf numFmtId="3" fontId="3" fillId="0" borderId="0" xfId="1" applyNumberFormat="1" applyFont="1" applyFill="1" applyAlignment="1">
      <alignment horizontal="left"/>
    </xf>
    <xf numFmtId="0" fontId="3" fillId="0" borderId="0" xfId="1" applyFont="1" applyAlignment="1">
      <alignment horizontal="left"/>
    </xf>
    <xf numFmtId="4" fontId="27" fillId="0" borderId="0" xfId="1" applyNumberFormat="1" applyFont="1" applyBorder="1"/>
    <xf numFmtId="0" fontId="9" fillId="0" borderId="0" xfId="1" applyFont="1" applyFill="1" applyAlignment="1">
      <alignment horizontal="left" vertical="center"/>
    </xf>
    <xf numFmtId="0" fontId="24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28" fillId="0" borderId="0" xfId="1" applyFont="1" applyFill="1" applyAlignment="1">
      <alignment horizontal="center"/>
    </xf>
    <xf numFmtId="0" fontId="28" fillId="0" borderId="0" xfId="1" applyFont="1" applyFill="1" applyBorder="1" applyAlignment="1">
      <alignment horizontal="center"/>
    </xf>
    <xf numFmtId="0" fontId="29" fillId="0" borderId="0" xfId="1" applyFont="1" applyFill="1" applyAlignment="1">
      <alignment horizontal="center"/>
    </xf>
    <xf numFmtId="4" fontId="23" fillId="0" borderId="0" xfId="1" applyNumberFormat="1" applyFont="1"/>
    <xf numFmtId="4" fontId="24" fillId="0" borderId="0" xfId="1" applyNumberFormat="1" applyFont="1" applyAlignment="1">
      <alignment vertical="center"/>
    </xf>
    <xf numFmtId="0" fontId="3" fillId="5" borderId="0" xfId="1" applyFont="1" applyFill="1" applyAlignment="1">
      <alignment horizontal="left"/>
    </xf>
    <xf numFmtId="0" fontId="3" fillId="3" borderId="0" xfId="1" applyFont="1" applyFill="1" applyAlignment="1">
      <alignment horizontal="left"/>
    </xf>
    <xf numFmtId="0" fontId="3" fillId="6" borderId="0" xfId="1" applyFont="1" applyFill="1" applyAlignment="1">
      <alignment horizontal="left"/>
    </xf>
    <xf numFmtId="0" fontId="3" fillId="7" borderId="0" xfId="1" applyFont="1" applyFill="1" applyAlignment="1">
      <alignment horizontal="left"/>
    </xf>
    <xf numFmtId="0" fontId="6" fillId="3" borderId="0" xfId="1" applyFont="1" applyFill="1" applyAlignment="1">
      <alignment horizontal="left"/>
    </xf>
    <xf numFmtId="0" fontId="4" fillId="7" borderId="0" xfId="1" applyFont="1" applyFill="1" applyAlignment="1">
      <alignment horizontal="left"/>
    </xf>
    <xf numFmtId="0" fontId="6" fillId="6" borderId="0" xfId="1" applyFont="1" applyFill="1" applyAlignment="1">
      <alignment horizontal="left"/>
    </xf>
    <xf numFmtId="0" fontId="6" fillId="4" borderId="0" xfId="1" applyFont="1" applyFill="1" applyAlignment="1">
      <alignment horizontal="left"/>
    </xf>
    <xf numFmtId="4" fontId="0" fillId="0" borderId="0" xfId="0" applyNumberFormat="1" applyFill="1" applyAlignment="1">
      <alignment horizontal="right"/>
    </xf>
    <xf numFmtId="4" fontId="5" fillId="0" borderId="0" xfId="0" applyNumberFormat="1" applyFont="1" applyFill="1" applyAlignment="1">
      <alignment horizontal="right"/>
    </xf>
    <xf numFmtId="0" fontId="31" fillId="0" borderId="0" xfId="0" applyFont="1" applyFill="1" applyAlignment="1">
      <alignment horizontal="center"/>
    </xf>
    <xf numFmtId="0" fontId="31" fillId="0" borderId="0" xfId="0" applyFont="1" applyFill="1"/>
    <xf numFmtId="4" fontId="5" fillId="8" borderId="4" xfId="1" applyNumberFormat="1" applyFont="1" applyFill="1" applyBorder="1"/>
    <xf numFmtId="0" fontId="27" fillId="0" borderId="0" xfId="1" applyFont="1"/>
    <xf numFmtId="164" fontId="15" fillId="0" borderId="8" xfId="0" applyNumberFormat="1" applyFont="1" applyFill="1" applyBorder="1" applyAlignment="1">
      <alignment horizontal="right" vertical="center"/>
    </xf>
    <xf numFmtId="164" fontId="8" fillId="0" borderId="5" xfId="0" applyNumberFormat="1" applyFont="1" applyFill="1" applyBorder="1" applyAlignment="1">
      <alignment horizontal="right"/>
    </xf>
    <xf numFmtId="0" fontId="0" fillId="0" borderId="14" xfId="0" applyFill="1" applyBorder="1" applyAlignment="1">
      <alignment horizontal="right" vertical="center"/>
    </xf>
    <xf numFmtId="164" fontId="15" fillId="0" borderId="0" xfId="0" applyNumberFormat="1" applyFont="1" applyFill="1" applyBorder="1" applyAlignment="1">
      <alignment horizontal="right" vertical="center"/>
    </xf>
    <xf numFmtId="164" fontId="8" fillId="0" borderId="11" xfId="0" applyNumberFormat="1" applyFont="1" applyFill="1" applyBorder="1" applyAlignment="1">
      <alignment horizontal="right"/>
    </xf>
    <xf numFmtId="164" fontId="8" fillId="0" borderId="0" xfId="0" applyNumberFormat="1" applyFont="1" applyFill="1" applyBorder="1" applyAlignment="1">
      <alignment horizontal="right"/>
    </xf>
    <xf numFmtId="3" fontId="14" fillId="0" borderId="0" xfId="0" applyNumberFormat="1" applyFont="1" applyFill="1" applyBorder="1" applyAlignment="1">
      <alignment horizontal="right"/>
    </xf>
    <xf numFmtId="164" fontId="14" fillId="0" borderId="0" xfId="0" applyNumberFormat="1" applyFont="1" applyFill="1" applyBorder="1" applyAlignment="1">
      <alignment horizontal="right"/>
    </xf>
    <xf numFmtId="164" fontId="12" fillId="0" borderId="8" xfId="0" applyNumberFormat="1" applyFont="1" applyFill="1" applyBorder="1" applyAlignment="1">
      <alignment horizontal="right"/>
    </xf>
    <xf numFmtId="0" fontId="31" fillId="0" borderId="0" xfId="0" applyFont="1" applyFill="1" applyAlignment="1">
      <alignment horizontal="right"/>
    </xf>
    <xf numFmtId="0" fontId="0" fillId="4" borderId="0" xfId="0" applyFill="1" applyAlignment="1">
      <alignment horizontal="right"/>
    </xf>
    <xf numFmtId="0" fontId="0" fillId="5" borderId="0" xfId="0" applyFill="1" applyAlignment="1">
      <alignment horizontal="right"/>
    </xf>
    <xf numFmtId="0" fontId="0" fillId="6" borderId="0" xfId="0" applyFill="1" applyAlignment="1">
      <alignment horizontal="right"/>
    </xf>
    <xf numFmtId="3" fontId="0" fillId="0" borderId="0" xfId="0" applyNumberFormat="1" applyFill="1" applyAlignment="1">
      <alignment horizontal="right"/>
    </xf>
    <xf numFmtId="4" fontId="8" fillId="0" borderId="4" xfId="0" applyNumberFormat="1" applyFont="1" applyFill="1" applyBorder="1" applyAlignment="1">
      <alignment horizontal="right"/>
    </xf>
    <xf numFmtId="4" fontId="7" fillId="0" borderId="14" xfId="0" applyNumberFormat="1" applyFont="1" applyFill="1" applyBorder="1" applyAlignment="1">
      <alignment horizontal="right" vertical="center" wrapText="1"/>
    </xf>
    <xf numFmtId="4" fontId="0" fillId="0" borderId="14" xfId="0" applyNumberFormat="1" applyFill="1" applyBorder="1" applyAlignment="1">
      <alignment horizontal="right" vertical="center"/>
    </xf>
    <xf numFmtId="4" fontId="2" fillId="2" borderId="8" xfId="0" applyNumberFormat="1" applyFont="1" applyFill="1" applyBorder="1" applyAlignment="1">
      <alignment horizontal="right" vertical="center"/>
    </xf>
    <xf numFmtId="4" fontId="2" fillId="2" borderId="0" xfId="0" applyNumberFormat="1" applyFont="1" applyFill="1" applyBorder="1" applyAlignment="1">
      <alignment horizontal="right" vertical="center"/>
    </xf>
    <xf numFmtId="4" fontId="8" fillId="0" borderId="0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4" fontId="14" fillId="0" borderId="0" xfId="0" applyNumberFormat="1" applyFont="1" applyFill="1" applyBorder="1" applyAlignment="1">
      <alignment horizontal="right"/>
    </xf>
    <xf numFmtId="4" fontId="12" fillId="0" borderId="8" xfId="0" applyNumberFormat="1" applyFont="1" applyFill="1" applyBorder="1" applyAlignment="1">
      <alignment horizontal="right"/>
    </xf>
    <xf numFmtId="3" fontId="32" fillId="0" borderId="0" xfId="0" applyNumberFormat="1" applyFont="1" applyFill="1" applyAlignment="1">
      <alignment horizontal="right"/>
    </xf>
    <xf numFmtId="0" fontId="32" fillId="0" borderId="0" xfId="0" applyFont="1" applyFill="1" applyAlignment="1">
      <alignment horizontal="right"/>
    </xf>
    <xf numFmtId="4" fontId="32" fillId="0" borderId="0" xfId="0" applyNumberFormat="1" applyFont="1" applyFill="1" applyAlignment="1">
      <alignment horizontal="right"/>
    </xf>
    <xf numFmtId="3" fontId="33" fillId="0" borderId="0" xfId="0" applyNumberFormat="1" applyFont="1" applyFill="1" applyAlignment="1">
      <alignment horizontal="right"/>
    </xf>
    <xf numFmtId="0" fontId="33" fillId="0" borderId="0" xfId="0" applyFont="1" applyFill="1" applyAlignment="1">
      <alignment horizontal="right"/>
    </xf>
    <xf numFmtId="4" fontId="33" fillId="0" borderId="0" xfId="0" applyNumberFormat="1" applyFont="1" applyFill="1" applyAlignment="1">
      <alignment horizontal="right"/>
    </xf>
    <xf numFmtId="0" fontId="3" fillId="0" borderId="0" xfId="0" applyFont="1" applyAlignment="1">
      <alignment horizontal="right"/>
    </xf>
    <xf numFmtId="0" fontId="3" fillId="0" borderId="22" xfId="0" applyFont="1" applyBorder="1" applyAlignment="1">
      <alignment horizontal="right"/>
    </xf>
    <xf numFmtId="3" fontId="5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0" fontId="34" fillId="0" borderId="0" xfId="1" applyFont="1"/>
    <xf numFmtId="0" fontId="35" fillId="0" borderId="0" xfId="1" applyFont="1"/>
    <xf numFmtId="0" fontId="7" fillId="0" borderId="23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4" fontId="8" fillId="0" borderId="10" xfId="1" applyNumberFormat="1" applyFont="1" applyFill="1" applyBorder="1" applyAlignment="1">
      <alignment horizontal="right" vertical="center"/>
    </xf>
    <xf numFmtId="0" fontId="9" fillId="2" borderId="0" xfId="3" applyFont="1" applyFill="1" applyBorder="1" applyAlignment="1">
      <alignment vertical="center" wrapText="1"/>
    </xf>
    <xf numFmtId="0" fontId="9" fillId="0" borderId="0" xfId="3" applyFont="1" applyFill="1" applyBorder="1" applyAlignment="1">
      <alignment vertical="center" wrapText="1"/>
    </xf>
    <xf numFmtId="4" fontId="9" fillId="0" borderId="0" xfId="1" applyNumberFormat="1" applyFont="1" applyFill="1" applyBorder="1" applyAlignment="1">
      <alignment vertical="center"/>
    </xf>
    <xf numFmtId="0" fontId="3" fillId="0" borderId="0" xfId="2" applyNumberFormat="1" applyFont="1" applyFill="1" applyBorder="1" applyAlignment="1">
      <alignment horizontal="center" vertical="center" wrapText="1"/>
    </xf>
    <xf numFmtId="0" fontId="1" fillId="9" borderId="0" xfId="1" applyFont="1" applyFill="1" applyBorder="1" applyAlignment="1">
      <alignment horizontal="center" vertical="center"/>
    </xf>
    <xf numFmtId="0" fontId="3" fillId="9" borderId="0" xfId="2" applyNumberFormat="1" applyFont="1" applyFill="1" applyBorder="1" applyAlignment="1">
      <alignment horizontal="center" vertical="center" wrapText="1"/>
    </xf>
    <xf numFmtId="0" fontId="38" fillId="0" borderId="0" xfId="0" applyFont="1" applyFill="1"/>
    <xf numFmtId="0" fontId="39" fillId="9" borderId="0" xfId="0" applyFont="1" applyFill="1"/>
    <xf numFmtId="49" fontId="1" fillId="0" borderId="0" xfId="1" applyNumberFormat="1" applyFont="1" applyFill="1" applyAlignment="1">
      <alignment horizontal="left"/>
    </xf>
    <xf numFmtId="49" fontId="1" fillId="0" borderId="0" xfId="1" applyNumberFormat="1" applyFont="1" applyFill="1" applyAlignment="1">
      <alignment horizontal="left" vertical="center"/>
    </xf>
    <xf numFmtId="49" fontId="1" fillId="0" borderId="0" xfId="1" applyNumberFormat="1" applyFont="1" applyFill="1" applyBorder="1" applyAlignment="1">
      <alignment horizontal="left" vertical="center"/>
    </xf>
    <xf numFmtId="0" fontId="1" fillId="2" borderId="0" xfId="1" applyFont="1" applyFill="1" applyBorder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1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3" fontId="0" fillId="0" borderId="0" xfId="0" applyNumberFormat="1" applyFill="1" applyBorder="1" applyAlignment="1">
      <alignment horizontal="right"/>
    </xf>
    <xf numFmtId="0" fontId="0" fillId="0" borderId="16" xfId="0" applyFill="1" applyBorder="1" applyAlignment="1">
      <alignment horizontal="center"/>
    </xf>
    <xf numFmtId="4" fontId="5" fillId="0" borderId="16" xfId="0" applyNumberFormat="1" applyFont="1" applyFill="1" applyBorder="1" applyAlignment="1">
      <alignment horizontal="right"/>
    </xf>
    <xf numFmtId="4" fontId="8" fillId="0" borderId="0" xfId="0" applyNumberFormat="1" applyFont="1" applyFill="1"/>
    <xf numFmtId="4" fontId="41" fillId="0" borderId="0" xfId="0" applyNumberFormat="1" applyFont="1" applyFill="1"/>
    <xf numFmtId="4" fontId="31" fillId="0" borderId="0" xfId="0" applyNumberFormat="1" applyFont="1" applyFill="1"/>
    <xf numFmtId="4" fontId="2" fillId="0" borderId="8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right" vertical="center"/>
    </xf>
    <xf numFmtId="0" fontId="1" fillId="0" borderId="0" xfId="0" applyFont="1" applyFill="1"/>
    <xf numFmtId="0" fontId="40" fillId="0" borderId="0" xfId="1" applyFont="1"/>
    <xf numFmtId="4" fontId="40" fillId="0" borderId="0" xfId="1" applyNumberFormat="1" applyFont="1"/>
    <xf numFmtId="0" fontId="43" fillId="0" borderId="0" xfId="1" applyFont="1"/>
    <xf numFmtId="4" fontId="43" fillId="0" borderId="0" xfId="1" applyNumberFormat="1" applyFont="1"/>
    <xf numFmtId="4" fontId="7" fillId="0" borderId="0" xfId="1" applyNumberFormat="1" applyFont="1" applyFill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/>
    </xf>
    <xf numFmtId="4" fontId="3" fillId="0" borderId="0" xfId="1" applyNumberFormat="1" applyFill="1" applyBorder="1" applyAlignment="1">
      <alignment horizontal="center" vertical="center"/>
    </xf>
    <xf numFmtId="0" fontId="30" fillId="0" borderId="0" xfId="1" applyFont="1" applyBorder="1" applyAlignment="1">
      <alignment vertical="center"/>
    </xf>
    <xf numFmtId="4" fontId="3" fillId="0" borderId="0" xfId="1" applyNumberFormat="1" applyFont="1" applyBorder="1" applyAlignment="1">
      <alignment vertical="center"/>
    </xf>
    <xf numFmtId="0" fontId="2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3" fillId="0" borderId="16" xfId="1" applyFont="1" applyBorder="1"/>
    <xf numFmtId="4" fontId="5" fillId="0" borderId="11" xfId="1" applyNumberFormat="1" applyFont="1" applyBorder="1"/>
    <xf numFmtId="4" fontId="17" fillId="0" borderId="11" xfId="1" applyNumberFormat="1" applyFont="1" applyBorder="1"/>
    <xf numFmtId="0" fontId="9" fillId="0" borderId="18" xfId="1" applyFont="1" applyFill="1" applyBorder="1" applyAlignment="1">
      <alignment horizontal="left" vertical="center"/>
    </xf>
    <xf numFmtId="4" fontId="9" fillId="0" borderId="4" xfId="1" applyNumberFormat="1" applyFont="1" applyFill="1" applyBorder="1" applyAlignment="1">
      <alignment horizontal="right" vertical="center"/>
    </xf>
    <xf numFmtId="0" fontId="9" fillId="0" borderId="21" xfId="3" applyFont="1" applyFill="1" applyBorder="1" applyAlignment="1">
      <alignment vertical="center" wrapText="1"/>
    </xf>
    <xf numFmtId="4" fontId="9" fillId="0" borderId="9" xfId="1" applyNumberFormat="1" applyFont="1" applyFill="1" applyBorder="1" applyAlignment="1">
      <alignment vertical="center"/>
    </xf>
    <xf numFmtId="164" fontId="9" fillId="0" borderId="6" xfId="1" applyNumberFormat="1" applyFont="1" applyFill="1" applyBorder="1" applyAlignment="1">
      <alignment vertical="center"/>
    </xf>
    <xf numFmtId="4" fontId="9" fillId="0" borderId="4" xfId="1" applyNumberFormat="1" applyFont="1" applyFill="1" applyBorder="1" applyAlignment="1">
      <alignment vertical="center"/>
    </xf>
    <xf numFmtId="4" fontId="9" fillId="0" borderId="16" xfId="1" applyNumberFormat="1" applyFont="1" applyFill="1" applyBorder="1" applyAlignment="1">
      <alignment vertical="center"/>
    </xf>
    <xf numFmtId="4" fontId="9" fillId="0" borderId="4" xfId="1" applyNumberFormat="1" applyFont="1" applyFill="1" applyBorder="1"/>
    <xf numFmtId="4" fontId="9" fillId="0" borderId="9" xfId="1" applyNumberFormat="1" applyFont="1" applyFill="1" applyBorder="1"/>
    <xf numFmtId="0" fontId="9" fillId="0" borderId="18" xfId="1" applyFont="1" applyFill="1" applyBorder="1" applyAlignment="1">
      <alignment horizontal="left" vertical="center" wrapText="1"/>
    </xf>
    <xf numFmtId="4" fontId="10" fillId="0" borderId="0" xfId="1" applyNumberFormat="1" applyFont="1" applyFill="1" applyBorder="1" applyAlignment="1">
      <alignment horizontal="right" vertical="center"/>
    </xf>
    <xf numFmtId="0" fontId="9" fillId="0" borderId="18" xfId="1" applyFont="1" applyFill="1" applyBorder="1" applyAlignment="1">
      <alignment wrapText="1"/>
    </xf>
    <xf numFmtId="4" fontId="9" fillId="0" borderId="9" xfId="1" applyNumberFormat="1" applyFont="1" applyFill="1" applyBorder="1" applyAlignment="1">
      <alignment horizontal="right" vertical="center"/>
    </xf>
    <xf numFmtId="0" fontId="40" fillId="0" borderId="0" xfId="0" applyFont="1" applyFill="1"/>
    <xf numFmtId="4" fontId="33" fillId="0" borderId="0" xfId="0" applyNumberFormat="1" applyFont="1" applyFill="1"/>
    <xf numFmtId="4" fontId="8" fillId="0" borderId="10" xfId="0" applyNumberFormat="1" applyFont="1" applyFill="1" applyBorder="1" applyAlignment="1">
      <alignment horizontal="right"/>
    </xf>
    <xf numFmtId="0" fontId="26" fillId="0" borderId="0" xfId="0" applyFont="1" applyFill="1"/>
    <xf numFmtId="1" fontId="9" fillId="0" borderId="0" xfId="1" applyNumberFormat="1" applyFont="1" applyFill="1" applyBorder="1" applyAlignment="1">
      <alignment horizontal="left" vertical="center"/>
    </xf>
    <xf numFmtId="0" fontId="39" fillId="9" borderId="0" xfId="0" applyFont="1" applyFill="1" applyAlignment="1">
      <alignment vertical="center"/>
    </xf>
    <xf numFmtId="4" fontId="41" fillId="10" borderId="0" xfId="0" applyNumberFormat="1" applyFont="1" applyFill="1" applyAlignment="1">
      <alignment vertical="center"/>
    </xf>
    <xf numFmtId="4" fontId="41" fillId="0" borderId="0" xfId="1" applyNumberFormat="1" applyFont="1" applyBorder="1"/>
    <xf numFmtId="4" fontId="8" fillId="0" borderId="0" xfId="1" applyNumberFormat="1" applyFont="1"/>
    <xf numFmtId="4" fontId="12" fillId="0" borderId="0" xfId="1" applyNumberFormat="1" applyFont="1" applyAlignment="1">
      <alignment vertical="center"/>
    </xf>
    <xf numFmtId="4" fontId="45" fillId="0" borderId="0" xfId="1" applyNumberFormat="1" applyFont="1" applyAlignment="1">
      <alignment vertical="center"/>
    </xf>
    <xf numFmtId="4" fontId="3" fillId="0" borderId="0" xfId="1" applyNumberFormat="1" applyAlignment="1">
      <alignment vertical="center"/>
    </xf>
    <xf numFmtId="0" fontId="37" fillId="0" borderId="0" xfId="1" applyFont="1"/>
    <xf numFmtId="0" fontId="40" fillId="0" borderId="0" xfId="1" applyFont="1" applyAlignment="1">
      <alignment vertical="center"/>
    </xf>
    <xf numFmtId="4" fontId="1" fillId="0" borderId="0" xfId="0" applyNumberFormat="1" applyFont="1" applyFill="1"/>
    <xf numFmtId="4" fontId="5" fillId="0" borderId="0" xfId="0" applyNumberFormat="1" applyFont="1" applyFill="1"/>
    <xf numFmtId="4" fontId="17" fillId="0" borderId="0" xfId="0" applyNumberFormat="1" applyFont="1" applyFill="1"/>
    <xf numFmtId="0" fontId="27" fillId="0" borderId="0" xfId="0" applyFont="1" applyFill="1"/>
    <xf numFmtId="4" fontId="27" fillId="0" borderId="0" xfId="0" applyNumberFormat="1" applyFont="1" applyFill="1"/>
    <xf numFmtId="0" fontId="44" fillId="0" borderId="0" xfId="1" applyFont="1" applyAlignment="1">
      <alignment vertical="center"/>
    </xf>
    <xf numFmtId="0" fontId="9" fillId="0" borderId="18" xfId="3" applyFont="1" applyFill="1" applyBorder="1" applyAlignment="1">
      <alignment vertical="center" wrapText="1"/>
    </xf>
    <xf numFmtId="0" fontId="47" fillId="0" borderId="0" xfId="1" applyFont="1"/>
    <xf numFmtId="0" fontId="44" fillId="0" borderId="0" xfId="1" applyFont="1"/>
    <xf numFmtId="0" fontId="3" fillId="0" borderId="0" xfId="1" applyFont="1" applyAlignment="1">
      <alignment horizontal="left" vertical="center"/>
    </xf>
    <xf numFmtId="0" fontId="44" fillId="0" borderId="0" xfId="0" applyFont="1" applyFill="1"/>
    <xf numFmtId="4" fontId="46" fillId="0" borderId="0" xfId="0" applyNumberFormat="1" applyFont="1" applyFill="1"/>
    <xf numFmtId="0" fontId="48" fillId="0" borderId="0" xfId="1" applyFont="1"/>
    <xf numFmtId="0" fontId="6" fillId="2" borderId="0" xfId="1" applyFont="1" applyFill="1" applyBorder="1" applyAlignment="1">
      <alignment vertical="center" wrapText="1"/>
    </xf>
    <xf numFmtId="4" fontId="2" fillId="2" borderId="0" xfId="1" applyNumberFormat="1" applyFont="1" applyFill="1" applyBorder="1" applyAlignment="1">
      <alignment vertical="center"/>
    </xf>
    <xf numFmtId="164" fontId="15" fillId="0" borderId="0" xfId="1" applyNumberFormat="1" applyFont="1" applyFill="1" applyBorder="1" applyAlignment="1">
      <alignment vertical="center"/>
    </xf>
    <xf numFmtId="0" fontId="1" fillId="0" borderId="0" xfId="1" applyFont="1" applyFill="1" applyAlignment="1">
      <alignment horizontal="right"/>
    </xf>
    <xf numFmtId="164" fontId="1" fillId="0" borderId="0" xfId="1" applyNumberFormat="1" applyFont="1" applyFill="1" applyBorder="1" applyAlignment="1">
      <alignment vertical="center"/>
    </xf>
    <xf numFmtId="0" fontId="1" fillId="9" borderId="0" xfId="2" applyNumberFormat="1" applyFont="1" applyFill="1" applyBorder="1" applyAlignment="1">
      <alignment horizontal="center" vertical="center" wrapText="1"/>
    </xf>
    <xf numFmtId="0" fontId="8" fillId="0" borderId="20" xfId="1" applyFont="1" applyFill="1" applyBorder="1" applyAlignment="1">
      <alignment horizontal="left" vertical="center"/>
    </xf>
    <xf numFmtId="164" fontId="12" fillId="0" borderId="11" xfId="1" applyNumberFormat="1" applyFont="1" applyFill="1" applyBorder="1" applyAlignment="1">
      <alignment vertical="center"/>
    </xf>
    <xf numFmtId="4" fontId="8" fillId="0" borderId="24" xfId="1" applyNumberFormat="1" applyFont="1" applyFill="1" applyBorder="1" applyAlignment="1">
      <alignment horizontal="right" vertical="center"/>
    </xf>
    <xf numFmtId="0" fontId="9" fillId="0" borderId="0" xfId="1" applyFont="1" applyFill="1" applyBorder="1"/>
    <xf numFmtId="0" fontId="9" fillId="0" borderId="18" xfId="1" applyFont="1" applyFill="1" applyBorder="1"/>
    <xf numFmtId="4" fontId="9" fillId="0" borderId="5" xfId="1" applyNumberFormat="1" applyFont="1" applyFill="1" applyBorder="1"/>
    <xf numFmtId="0" fontId="2" fillId="0" borderId="18" xfId="1" applyFont="1" applyFill="1" applyBorder="1"/>
    <xf numFmtId="4" fontId="5" fillId="0" borderId="4" xfId="1" applyNumberFormat="1" applyFont="1" applyFill="1" applyBorder="1"/>
    <xf numFmtId="4" fontId="5" fillId="0" borderId="5" xfId="1" applyNumberFormat="1" applyFont="1" applyFill="1" applyBorder="1"/>
    <xf numFmtId="0" fontId="2" fillId="0" borderId="18" xfId="1" applyFont="1" applyFill="1" applyBorder="1" applyAlignment="1">
      <alignment wrapText="1"/>
    </xf>
    <xf numFmtId="4" fontId="5" fillId="0" borderId="4" xfId="1" applyNumberFormat="1" applyFont="1" applyFill="1" applyBorder="1" applyAlignment="1">
      <alignment vertical="center"/>
    </xf>
    <xf numFmtId="0" fontId="17" fillId="0" borderId="18" xfId="1" applyFont="1" applyFill="1" applyBorder="1" applyAlignment="1">
      <alignment horizontal="left"/>
    </xf>
    <xf numFmtId="4" fontId="17" fillId="0" borderId="4" xfId="1" applyNumberFormat="1" applyFont="1" applyFill="1" applyBorder="1"/>
    <xf numFmtId="4" fontId="17" fillId="0" borderId="5" xfId="1" applyNumberFormat="1" applyFont="1" applyFill="1" applyBorder="1"/>
    <xf numFmtId="4" fontId="49" fillId="0" borderId="0" xfId="0" applyNumberFormat="1" applyFont="1" applyFill="1"/>
    <xf numFmtId="4" fontId="5" fillId="0" borderId="0" xfId="1" applyNumberFormat="1" applyFont="1" applyFill="1"/>
    <xf numFmtId="4" fontId="31" fillId="0" borderId="0" xfId="1" applyNumberFormat="1" applyFont="1" applyFill="1"/>
    <xf numFmtId="4" fontId="50" fillId="0" borderId="0" xfId="1" applyNumberFormat="1" applyFont="1" applyAlignment="1">
      <alignment vertical="center"/>
    </xf>
    <xf numFmtId="4" fontId="51" fillId="0" borderId="0" xfId="1" applyNumberFormat="1" applyFont="1" applyAlignment="1">
      <alignment vertical="center"/>
    </xf>
    <xf numFmtId="4" fontId="52" fillId="0" borderId="0" xfId="0" applyNumberFormat="1" applyFont="1" applyFill="1"/>
    <xf numFmtId="0" fontId="53" fillId="0" borderId="0" xfId="1" applyFont="1"/>
    <xf numFmtId="4" fontId="44" fillId="0" borderId="0" xfId="1" applyNumberFormat="1" applyFont="1"/>
    <xf numFmtId="4" fontId="42" fillId="0" borderId="0" xfId="1" applyNumberFormat="1" applyFont="1" applyFill="1"/>
    <xf numFmtId="4" fontId="39" fillId="0" borderId="0" xfId="0" applyNumberFormat="1" applyFont="1" applyFill="1"/>
    <xf numFmtId="4" fontId="53" fillId="0" borderId="0" xfId="0" applyNumberFormat="1" applyFont="1" applyFill="1"/>
    <xf numFmtId="4" fontId="38" fillId="0" borderId="0" xfId="0" applyNumberFormat="1" applyFont="1" applyFill="1"/>
    <xf numFmtId="4" fontId="28" fillId="0" borderId="0" xfId="0" applyNumberFormat="1" applyFont="1" applyFill="1"/>
    <xf numFmtId="4" fontId="5" fillId="0" borderId="0" xfId="1" applyNumberFormat="1" applyFont="1"/>
    <xf numFmtId="4" fontId="5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4" fontId="0" fillId="0" borderId="0" xfId="0" applyNumberFormat="1" applyFill="1" applyBorder="1" applyAlignment="1">
      <alignment horizontal="right"/>
    </xf>
    <xf numFmtId="0" fontId="9" fillId="0" borderId="21" xfId="1" applyFont="1" applyFill="1" applyBorder="1"/>
    <xf numFmtId="0" fontId="8" fillId="0" borderId="17" xfId="0" applyFont="1" applyFill="1" applyBorder="1" applyAlignment="1"/>
    <xf numFmtId="0" fontId="27" fillId="0" borderId="0" xfId="0" applyFont="1" applyFill="1" applyAlignment="1">
      <alignment horizontal="right"/>
    </xf>
    <xf numFmtId="0" fontId="1" fillId="0" borderId="0" xfId="1" applyFont="1" applyFill="1" applyAlignment="1">
      <alignment horizontal="left" vertical="center"/>
    </xf>
    <xf numFmtId="0" fontId="9" fillId="0" borderId="0" xfId="1" applyFont="1" applyFill="1" applyBorder="1" applyAlignment="1">
      <alignment vertical="center" wrapText="1"/>
    </xf>
    <xf numFmtId="0" fontId="47" fillId="9" borderId="0" xfId="0" applyFont="1" applyFill="1"/>
    <xf numFmtId="4" fontId="23" fillId="0" borderId="0" xfId="1" applyNumberFormat="1" applyFont="1" applyBorder="1"/>
    <xf numFmtId="0" fontId="16" fillId="0" borderId="18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164" fontId="1" fillId="0" borderId="5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left" wrapText="1"/>
    </xf>
    <xf numFmtId="4" fontId="11" fillId="0" borderId="4" xfId="0" applyNumberFormat="1" applyFont="1" applyFill="1" applyBorder="1" applyAlignment="1">
      <alignment horizontal="right" vertical="center"/>
    </xf>
    <xf numFmtId="4" fontId="11" fillId="0" borderId="4" xfId="0" applyNumberFormat="1" applyFont="1" applyFill="1" applyBorder="1" applyAlignment="1">
      <alignment horizontal="right"/>
    </xf>
    <xf numFmtId="164" fontId="1" fillId="0" borderId="5" xfId="0" applyNumberFormat="1" applyFont="1" applyFill="1" applyBorder="1" applyAlignment="1">
      <alignment horizontal="right"/>
    </xf>
    <xf numFmtId="4" fontId="11" fillId="0" borderId="9" xfId="0" applyNumberFormat="1" applyFont="1" applyFill="1" applyBorder="1" applyAlignment="1">
      <alignment horizontal="right"/>
    </xf>
    <xf numFmtId="164" fontId="1" fillId="0" borderId="6" xfId="0" applyNumberFormat="1" applyFont="1" applyFill="1" applyBorder="1" applyAlignment="1">
      <alignment horizontal="right"/>
    </xf>
    <xf numFmtId="0" fontId="16" fillId="0" borderId="21" xfId="0" applyFont="1" applyFill="1" applyBorder="1" applyAlignment="1">
      <alignment horizontal="left"/>
    </xf>
    <xf numFmtId="0" fontId="16" fillId="0" borderId="18" xfId="0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right" vertical="center"/>
    </xf>
    <xf numFmtId="0" fontId="16" fillId="0" borderId="15" xfId="0" applyFont="1" applyFill="1" applyBorder="1" applyAlignment="1">
      <alignment horizontal="left" wrapText="1"/>
    </xf>
    <xf numFmtId="0" fontId="27" fillId="6" borderId="0" xfId="0" applyFont="1" applyFill="1" applyAlignment="1">
      <alignment vertical="center"/>
    </xf>
    <xf numFmtId="0" fontId="16" fillId="0" borderId="21" xfId="0" applyFont="1" applyFill="1" applyBorder="1" applyAlignment="1">
      <alignment horizontal="left" wrapText="1"/>
    </xf>
    <xf numFmtId="164" fontId="8" fillId="0" borderId="11" xfId="1" applyNumberFormat="1" applyFont="1" applyFill="1" applyBorder="1" applyAlignment="1">
      <alignment vertical="center"/>
    </xf>
    <xf numFmtId="0" fontId="9" fillId="0" borderId="21" xfId="1" applyFont="1" applyFill="1" applyBorder="1" applyAlignment="1">
      <alignment horizontal="left" vertical="center" wrapText="1"/>
    </xf>
    <xf numFmtId="0" fontId="16" fillId="0" borderId="18" xfId="0" applyFont="1" applyFill="1" applyBorder="1" applyAlignment="1">
      <alignment horizontal="left" vertical="center" wrapText="1"/>
    </xf>
    <xf numFmtId="0" fontId="16" fillId="0" borderId="21" xfId="0" applyFont="1" applyFill="1" applyBorder="1" applyAlignment="1">
      <alignment horizontal="left" vertical="center" wrapText="1"/>
    </xf>
    <xf numFmtId="4" fontId="9" fillId="0" borderId="9" xfId="0" applyNumberFormat="1" applyFont="1" applyFill="1" applyBorder="1" applyAlignment="1">
      <alignment horizontal="right" vertical="center"/>
    </xf>
    <xf numFmtId="0" fontId="16" fillId="0" borderId="12" xfId="0" applyFont="1" applyFill="1" applyBorder="1" applyAlignment="1">
      <alignment horizontal="left"/>
    </xf>
    <xf numFmtId="0" fontId="16" fillId="0" borderId="15" xfId="0" applyFont="1" applyFill="1" applyBorder="1" applyAlignment="1">
      <alignment horizontal="left"/>
    </xf>
    <xf numFmtId="0" fontId="9" fillId="0" borderId="21" xfId="0" applyFont="1" applyFill="1" applyBorder="1" applyAlignment="1">
      <alignment vertical="center"/>
    </xf>
    <xf numFmtId="4" fontId="9" fillId="0" borderId="9" xfId="0" applyNumberFormat="1" applyFont="1" applyFill="1" applyBorder="1" applyAlignment="1">
      <alignment horizontal="right"/>
    </xf>
    <xf numFmtId="0" fontId="44" fillId="0" borderId="0" xfId="1" applyFont="1" applyFill="1" applyBorder="1" applyAlignment="1">
      <alignment horizontal="left"/>
    </xf>
    <xf numFmtId="0" fontId="55" fillId="0" borderId="0" xfId="1" applyFont="1" applyFill="1" applyBorder="1" applyAlignment="1">
      <alignment horizontal="left"/>
    </xf>
    <xf numFmtId="0" fontId="47" fillId="0" borderId="0" xfId="1" applyFont="1" applyFill="1" applyBorder="1" applyAlignment="1">
      <alignment horizontal="left"/>
    </xf>
    <xf numFmtId="0" fontId="44" fillId="0" borderId="0" xfId="1" applyFont="1" applyFill="1" applyBorder="1" applyAlignment="1">
      <alignment horizontal="left" vertical="center"/>
    </xf>
    <xf numFmtId="4" fontId="5" fillId="2" borderId="0" xfId="1" applyNumberFormat="1" applyFont="1" applyFill="1"/>
    <xf numFmtId="4" fontId="57" fillId="2" borderId="0" xfId="1" applyNumberFormat="1" applyFont="1" applyFill="1"/>
    <xf numFmtId="4" fontId="46" fillId="2" borderId="0" xfId="1" applyNumberFormat="1" applyFont="1" applyFill="1"/>
    <xf numFmtId="0" fontId="55" fillId="0" borderId="0" xfId="1" applyFont="1" applyFill="1" applyBorder="1" applyAlignment="1">
      <alignment horizontal="left" vertical="center"/>
    </xf>
    <xf numFmtId="0" fontId="58" fillId="0" borderId="0" xfId="1" applyFont="1" applyFill="1" applyBorder="1" applyAlignment="1">
      <alignment horizontal="left" vertical="center"/>
    </xf>
    <xf numFmtId="0" fontId="53" fillId="11" borderId="0" xfId="1" applyFont="1" applyFill="1"/>
    <xf numFmtId="4" fontId="57" fillId="11" borderId="0" xfId="1" applyNumberFormat="1" applyFont="1" applyFill="1"/>
    <xf numFmtId="0" fontId="39" fillId="0" borderId="0" xfId="1" applyFont="1" applyFill="1" applyBorder="1" applyAlignment="1">
      <alignment horizontal="left"/>
    </xf>
    <xf numFmtId="0" fontId="40" fillId="0" borderId="0" xfId="1" applyFont="1" applyAlignment="1">
      <alignment horizontal="center" vertical="center"/>
    </xf>
    <xf numFmtId="0" fontId="38" fillId="0" borderId="0" xfId="1" applyFont="1" applyFill="1" applyBorder="1" applyAlignment="1">
      <alignment horizontal="left"/>
    </xf>
    <xf numFmtId="0" fontId="54" fillId="4" borderId="0" xfId="0" applyFont="1" applyFill="1" applyAlignment="1">
      <alignment vertical="center"/>
    </xf>
    <xf numFmtId="0" fontId="40" fillId="4" borderId="0" xfId="0" applyFont="1" applyFill="1"/>
    <xf numFmtId="4" fontId="33" fillId="4" borderId="0" xfId="0" applyNumberFormat="1" applyFont="1" applyFill="1"/>
    <xf numFmtId="0" fontId="44" fillId="4" borderId="0" xfId="0" applyFont="1" applyFill="1"/>
    <xf numFmtId="4" fontId="46" fillId="4" borderId="0" xfId="0" applyNumberFormat="1" applyFont="1" applyFill="1"/>
    <xf numFmtId="0" fontId="54" fillId="6" borderId="0" xfId="0" applyFont="1" applyFill="1" applyAlignment="1">
      <alignment vertical="center"/>
    </xf>
    <xf numFmtId="4" fontId="42" fillId="0" borderId="0" xfId="0" applyNumberFormat="1" applyFont="1" applyFill="1"/>
    <xf numFmtId="0" fontId="30" fillId="4" borderId="0" xfId="0" applyFont="1" applyFill="1"/>
    <xf numFmtId="0" fontId="56" fillId="0" borderId="0" xfId="0" applyFont="1" applyFill="1"/>
    <xf numFmtId="0" fontId="59" fillId="0" borderId="0" xfId="0" applyFont="1" applyFill="1"/>
    <xf numFmtId="0" fontId="47" fillId="3" borderId="0" xfId="0" applyFont="1" applyFill="1"/>
    <xf numFmtId="4" fontId="60" fillId="3" borderId="0" xfId="0" applyNumberFormat="1" applyFont="1" applyFill="1"/>
    <xf numFmtId="0" fontId="56" fillId="0" borderId="0" xfId="0" applyFont="1" applyFill="1" applyAlignment="1">
      <alignment vertical="center"/>
    </xf>
    <xf numFmtId="0" fontId="47" fillId="0" borderId="0" xfId="0" applyFont="1" applyFill="1"/>
    <xf numFmtId="4" fontId="60" fillId="0" borderId="0" xfId="0" applyNumberFormat="1" applyFont="1" applyFill="1"/>
    <xf numFmtId="4" fontId="56" fillId="0" borderId="0" xfId="0" applyNumberFormat="1" applyFont="1" applyFill="1"/>
    <xf numFmtId="4" fontId="54" fillId="0" borderId="0" xfId="0" applyNumberFormat="1" applyFont="1" applyFill="1"/>
    <xf numFmtId="4" fontId="30" fillId="0" borderId="0" xfId="0" applyNumberFormat="1" applyFont="1" applyFill="1"/>
    <xf numFmtId="0" fontId="56" fillId="6" borderId="0" xfId="0" applyFont="1" applyFill="1" applyAlignment="1">
      <alignment vertical="center"/>
    </xf>
    <xf numFmtId="0" fontId="30" fillId="10" borderId="0" xfId="0" applyFont="1" applyFill="1" applyAlignment="1">
      <alignment vertical="center"/>
    </xf>
    <xf numFmtId="4" fontId="8" fillId="0" borderId="0" xfId="0" applyNumberFormat="1" applyFont="1" applyFill="1" applyAlignment="1">
      <alignment horizontal="right" vertical="center"/>
    </xf>
    <xf numFmtId="4" fontId="17" fillId="0" borderId="0" xfId="1" applyNumberFormat="1" applyFont="1"/>
    <xf numFmtId="4" fontId="7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" fontId="10" fillId="0" borderId="4" xfId="1" applyNumberFormat="1" applyFont="1" applyFill="1" applyBorder="1" applyAlignment="1">
      <alignment horizontal="right" vertical="center"/>
    </xf>
    <xf numFmtId="4" fontId="10" fillId="0" borderId="4" xfId="1" applyNumberFormat="1" applyFont="1" applyFill="1" applyBorder="1" applyAlignment="1">
      <alignment vertical="center"/>
    </xf>
    <xf numFmtId="0" fontId="9" fillId="0" borderId="21" xfId="1" applyFont="1" applyFill="1" applyBorder="1" applyAlignment="1">
      <alignment vertical="center" wrapText="1"/>
    </xf>
    <xf numFmtId="4" fontId="10" fillId="0" borderId="9" xfId="1" applyNumberFormat="1" applyFont="1" applyFill="1" applyBorder="1" applyAlignment="1">
      <alignment horizontal="right" vertical="center"/>
    </xf>
    <xf numFmtId="0" fontId="0" fillId="0" borderId="3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 vertical="center"/>
    </xf>
    <xf numFmtId="4" fontId="0" fillId="0" borderId="0" xfId="0" applyNumberFormat="1" applyFill="1" applyBorder="1" applyAlignment="1">
      <alignment horizontal="right" vertical="center"/>
    </xf>
    <xf numFmtId="0" fontId="9" fillId="0" borderId="18" xfId="3" applyFont="1" applyFill="1" applyBorder="1" applyAlignment="1">
      <alignment horizontal="left" vertical="center" wrapText="1"/>
    </xf>
    <xf numFmtId="0" fontId="9" fillId="0" borderId="21" xfId="1" applyFont="1" applyFill="1" applyBorder="1" applyAlignment="1">
      <alignment wrapText="1"/>
    </xf>
    <xf numFmtId="4" fontId="9" fillId="0" borderId="13" xfId="1" applyNumberFormat="1" applyFont="1" applyFill="1" applyBorder="1" applyAlignment="1">
      <alignment horizontal="right" vertical="center"/>
    </xf>
    <xf numFmtId="4" fontId="9" fillId="0" borderId="13" xfId="1" applyNumberFormat="1" applyFont="1" applyFill="1" applyBorder="1" applyAlignment="1">
      <alignment horizontal="right"/>
    </xf>
    <xf numFmtId="4" fontId="9" fillId="0" borderId="4" xfId="1" applyNumberFormat="1" applyFont="1" applyFill="1" applyBorder="1" applyAlignment="1">
      <alignment horizontal="right"/>
    </xf>
    <xf numFmtId="0" fontId="9" fillId="0" borderId="18" xfId="1" applyFont="1" applyFill="1" applyBorder="1" applyAlignment="1">
      <alignment vertical="top" wrapText="1" shrinkToFit="1"/>
    </xf>
    <xf numFmtId="0" fontId="9" fillId="0" borderId="21" xfId="1" applyFont="1" applyFill="1" applyBorder="1" applyAlignment="1">
      <alignment horizontal="left" vertical="center"/>
    </xf>
    <xf numFmtId="4" fontId="9" fillId="0" borderId="9" xfId="1" applyNumberFormat="1" applyFont="1" applyFill="1" applyBorder="1" applyAlignment="1">
      <alignment horizontal="right"/>
    </xf>
    <xf numFmtId="0" fontId="9" fillId="0" borderId="18" xfId="1" applyFont="1" applyFill="1" applyBorder="1" applyAlignment="1">
      <alignment vertical="center"/>
    </xf>
    <xf numFmtId="4" fontId="9" fillId="0" borderId="13" xfId="1" applyNumberFormat="1" applyFont="1" applyFill="1" applyBorder="1"/>
    <xf numFmtId="0" fontId="8" fillId="2" borderId="16" xfId="1" applyFont="1" applyFill="1" applyBorder="1" applyAlignment="1">
      <alignment horizontal="left" vertical="center"/>
    </xf>
    <xf numFmtId="0" fontId="3" fillId="0" borderId="16" xfId="1" applyFont="1" applyFill="1" applyBorder="1" applyAlignment="1">
      <alignment horizontal="right"/>
    </xf>
    <xf numFmtId="0" fontId="9" fillId="0" borderId="16" xfId="1" applyFont="1" applyFill="1" applyBorder="1" applyAlignment="1">
      <alignment vertical="center" wrapText="1"/>
    </xf>
    <xf numFmtId="164" fontId="9" fillId="0" borderId="16" xfId="1" applyNumberFormat="1" applyFont="1" applyFill="1" applyBorder="1" applyAlignment="1">
      <alignment vertical="center"/>
    </xf>
    <xf numFmtId="4" fontId="5" fillId="0" borderId="5" xfId="1" applyNumberFormat="1" applyFont="1" applyFill="1" applyBorder="1" applyAlignment="1">
      <alignment vertical="center"/>
    </xf>
    <xf numFmtId="4" fontId="23" fillId="0" borderId="0" xfId="1" applyNumberFormat="1" applyFont="1" applyFill="1" applyAlignment="1">
      <alignment vertical="center"/>
    </xf>
    <xf numFmtId="4" fontId="23" fillId="0" borderId="0" xfId="1" applyNumberFormat="1" applyFont="1" applyAlignment="1">
      <alignment vertical="center"/>
    </xf>
    <xf numFmtId="4" fontId="3" fillId="2" borderId="0" xfId="1" applyNumberFormat="1" applyFill="1"/>
    <xf numFmtId="4" fontId="3" fillId="2" borderId="0" xfId="1" applyNumberFormat="1" applyFill="1" applyBorder="1"/>
    <xf numFmtId="4" fontId="1" fillId="0" borderId="0" xfId="1" applyNumberFormat="1" applyFont="1"/>
    <xf numFmtId="4" fontId="9" fillId="0" borderId="0" xfId="1" applyNumberFormat="1" applyFont="1" applyAlignment="1">
      <alignment vertical="center"/>
    </xf>
  </cellXfs>
  <cellStyles count="5">
    <cellStyle name="Normální" xfId="0" builtinId="0"/>
    <cellStyle name="Normální 2" xfId="1"/>
    <cellStyle name="normální 2 2" xfId="4"/>
    <cellStyle name="normální_Investice 2005-sociální, zdravotní, kutura 2" xfId="2"/>
    <cellStyle name="normální_Sociální - investice a opravy 2009 - sumarizace vč. prior - 10-12-200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71"/>
  <sheetViews>
    <sheetView showGridLines="0" tabSelected="1" view="pageBreakPreview" zoomScaleNormal="100" zoomScaleSheetLayoutView="100" workbookViewId="0">
      <selection activeCell="G32" sqref="G32"/>
    </sheetView>
  </sheetViews>
  <sheetFormatPr defaultRowHeight="12.75" x14ac:dyDescent="0.2"/>
  <cols>
    <col min="1" max="1" width="29.140625" style="17" customWidth="1"/>
    <col min="2" max="2" width="19.5703125" style="17" customWidth="1"/>
    <col min="3" max="4" width="21.85546875" style="17" bestFit="1" customWidth="1"/>
    <col min="5" max="5" width="3.28515625" style="17" customWidth="1"/>
    <col min="6" max="6" width="22.5703125" style="17" customWidth="1"/>
    <col min="7" max="7" width="23.7109375" style="17" customWidth="1"/>
    <col min="8" max="8" width="16.28515625" style="17" bestFit="1" customWidth="1"/>
    <col min="9" max="9" width="18.85546875" style="17" customWidth="1"/>
    <col min="10" max="10" width="17.85546875" style="17" customWidth="1"/>
    <col min="11" max="11" width="19.42578125" style="17" customWidth="1"/>
    <col min="12" max="16384" width="9.140625" style="17"/>
  </cols>
  <sheetData>
    <row r="1" spans="1:9" ht="18" x14ac:dyDescent="0.25">
      <c r="A1" s="23" t="s">
        <v>527</v>
      </c>
      <c r="B1" s="24"/>
      <c r="C1" s="24"/>
      <c r="D1" s="24"/>
    </row>
    <row r="2" spans="1:9" ht="18.75" thickBot="1" x14ac:dyDescent="0.3">
      <c r="A2" s="25"/>
      <c r="B2" s="26"/>
      <c r="C2" s="26"/>
      <c r="D2" s="27" t="s">
        <v>18</v>
      </c>
    </row>
    <row r="3" spans="1:9" ht="14.25" thickTop="1" thickBot="1" x14ac:dyDescent="0.25">
      <c r="A3" s="28"/>
      <c r="B3" s="29" t="s">
        <v>0</v>
      </c>
      <c r="C3" s="30" t="s">
        <v>1</v>
      </c>
      <c r="D3" s="31" t="s">
        <v>4</v>
      </c>
    </row>
    <row r="4" spans="1:9" ht="16.5" thickTop="1" x14ac:dyDescent="0.25">
      <c r="A4" s="32" t="s">
        <v>7</v>
      </c>
      <c r="B4" s="156">
        <f>SUM(B5:B8)</f>
        <v>129261000</v>
      </c>
      <c r="C4" s="33">
        <f>SUM(C5:C8)</f>
        <v>372857622.78999996</v>
      </c>
      <c r="D4" s="233">
        <f>SUM(D5:D8)</f>
        <v>340522596.17000002</v>
      </c>
    </row>
    <row r="5" spans="1:9" x14ac:dyDescent="0.2">
      <c r="A5" s="285" t="s">
        <v>30</v>
      </c>
      <c r="B5" s="242">
        <f>'8c) OK 2015'!B550</f>
        <v>116691000</v>
      </c>
      <c r="C5" s="242">
        <f>'8c) OK 2015'!C550</f>
        <v>184406265.34999996</v>
      </c>
      <c r="D5" s="286">
        <f>'8c) OK 2015'!D550</f>
        <v>181035329.31</v>
      </c>
    </row>
    <row r="6" spans="1:9" x14ac:dyDescent="0.2">
      <c r="A6" s="285" t="s">
        <v>31</v>
      </c>
      <c r="B6" s="242">
        <f>'8a) EIB - Evropské programy'!B51</f>
        <v>4922000</v>
      </c>
      <c r="C6" s="242">
        <f>'8a) EIB - Evropské programy'!C51</f>
        <v>16859460.490000002</v>
      </c>
      <c r="D6" s="286">
        <f>'8a) EIB - Evropské programy'!D51</f>
        <v>16276638.460000001</v>
      </c>
    </row>
    <row r="7" spans="1:9" x14ac:dyDescent="0.2">
      <c r="A7" s="285" t="s">
        <v>369</v>
      </c>
      <c r="B7" s="242">
        <f>'8b) ČS - revolvingový úvěr'!B83</f>
        <v>7648000</v>
      </c>
      <c r="C7" s="242">
        <f>'8b) ČS - revolvingový úvěr'!C83</f>
        <v>9893529.5299999993</v>
      </c>
      <c r="D7" s="286">
        <f>'8b) ČS - revolvingový úvěr'!D83</f>
        <v>9893528.7799999993</v>
      </c>
    </row>
    <row r="8" spans="1:9" x14ac:dyDescent="0.2">
      <c r="A8" s="285" t="s">
        <v>106</v>
      </c>
      <c r="B8" s="242">
        <f>'d) dotace'!B109</f>
        <v>0</v>
      </c>
      <c r="C8" s="242">
        <f>'d) dotace'!C109</f>
        <v>161698367.41999999</v>
      </c>
      <c r="D8" s="286">
        <f>'d) dotace'!D109</f>
        <v>133317099.61999999</v>
      </c>
    </row>
    <row r="9" spans="1:9" ht="15.75" x14ac:dyDescent="0.25">
      <c r="A9" s="287" t="s">
        <v>9</v>
      </c>
      <c r="B9" s="288">
        <f>SUM(B10:B13)</f>
        <v>91054000</v>
      </c>
      <c r="C9" s="288">
        <f>SUM(C10:C13)</f>
        <v>242297969.77999997</v>
      </c>
      <c r="D9" s="289">
        <f>SUM(D10:D13)</f>
        <v>223823190.09</v>
      </c>
    </row>
    <row r="10" spans="1:9" x14ac:dyDescent="0.2">
      <c r="A10" s="285" t="s">
        <v>30</v>
      </c>
      <c r="B10" s="242">
        <f>'8c) OK 2015'!B551</f>
        <v>75959000</v>
      </c>
      <c r="C10" s="242">
        <f>'8c) OK 2015'!C551</f>
        <v>108948888.31999999</v>
      </c>
      <c r="D10" s="286">
        <f>'8c) OK 2015'!D551</f>
        <v>105792658.56</v>
      </c>
      <c r="G10" s="34"/>
      <c r="H10" s="35"/>
      <c r="I10" s="36"/>
    </row>
    <row r="11" spans="1:9" x14ac:dyDescent="0.2">
      <c r="A11" s="285" t="s">
        <v>31</v>
      </c>
      <c r="B11" s="242">
        <f>'8a) EIB - Evropské programy'!B52</f>
        <v>9372000</v>
      </c>
      <c r="C11" s="242">
        <f>'8a) EIB - Evropské programy'!C52</f>
        <v>15164440.220000001</v>
      </c>
      <c r="D11" s="286">
        <f>'8a) EIB - Evropské programy'!D52</f>
        <v>15067102.199999999</v>
      </c>
    </row>
    <row r="12" spans="1:9" x14ac:dyDescent="0.2">
      <c r="A12" s="285" t="s">
        <v>369</v>
      </c>
      <c r="B12" s="242">
        <f>'8b) ČS - revolvingový úvěr'!B84</f>
        <v>5723000</v>
      </c>
      <c r="C12" s="242">
        <f>'8b) ČS - revolvingový úvěr'!C84</f>
        <v>3509755.57</v>
      </c>
      <c r="D12" s="286">
        <f>'8b) ČS - revolvingový úvěr'!D84</f>
        <v>3509755.57</v>
      </c>
    </row>
    <row r="13" spans="1:9" x14ac:dyDescent="0.2">
      <c r="A13" s="285" t="s">
        <v>106</v>
      </c>
      <c r="B13" s="242">
        <f>'d) dotace'!B110</f>
        <v>0</v>
      </c>
      <c r="C13" s="242">
        <f>'d) dotace'!C110</f>
        <v>114674885.67</v>
      </c>
      <c r="D13" s="286">
        <f>'d) dotace'!D110</f>
        <v>99453673.760000005</v>
      </c>
    </row>
    <row r="14" spans="1:9" ht="15.75" x14ac:dyDescent="0.25">
      <c r="A14" s="287" t="s">
        <v>11</v>
      </c>
      <c r="B14" s="288">
        <f>SUM(B15:B18)</f>
        <v>268208000</v>
      </c>
      <c r="C14" s="288">
        <f>SUM(C15:C18)</f>
        <v>905616765.1500001</v>
      </c>
      <c r="D14" s="289">
        <f>SUM(D15:D18)</f>
        <v>838306890.1500001</v>
      </c>
    </row>
    <row r="15" spans="1:9" x14ac:dyDescent="0.2">
      <c r="A15" s="285" t="s">
        <v>30</v>
      </c>
      <c r="B15" s="242">
        <f>'8c) OK 2015'!B552</f>
        <v>180817000</v>
      </c>
      <c r="C15" s="242">
        <f>'8c) OK 2015'!C552</f>
        <v>385149458.65000004</v>
      </c>
      <c r="D15" s="286">
        <f>'8c) OK 2015'!D552</f>
        <v>370111037.13999999</v>
      </c>
    </row>
    <row r="16" spans="1:9" x14ac:dyDescent="0.2">
      <c r="A16" s="285" t="s">
        <v>31</v>
      </c>
      <c r="B16" s="242">
        <f>'8a) EIB - Evropské programy'!B53</f>
        <v>12172000</v>
      </c>
      <c r="C16" s="242">
        <f>'8a) EIB - Evropské programy'!C53</f>
        <v>42509585.920000002</v>
      </c>
      <c r="D16" s="286">
        <f>'8a) EIB - Evropské programy'!D53</f>
        <v>42453244.189999998</v>
      </c>
    </row>
    <row r="17" spans="1:11" x14ac:dyDescent="0.2">
      <c r="A17" s="285" t="s">
        <v>369</v>
      </c>
      <c r="B17" s="242">
        <f>'8b) ČS - revolvingový úvěr'!B86</f>
        <v>75219000</v>
      </c>
      <c r="C17" s="242">
        <f>'8b) ČS - revolvingový úvěr'!C86</f>
        <v>5767972.04</v>
      </c>
      <c r="D17" s="286">
        <f>'8b) ČS - revolvingový úvěr'!D86</f>
        <v>5767972.04</v>
      </c>
    </row>
    <row r="18" spans="1:11" x14ac:dyDescent="0.2">
      <c r="A18" s="285" t="s">
        <v>106</v>
      </c>
      <c r="B18" s="242">
        <f>'d) dotace'!B112</f>
        <v>0</v>
      </c>
      <c r="C18" s="242">
        <f>'d) dotace'!C112</f>
        <v>472189748.53999996</v>
      </c>
      <c r="D18" s="286">
        <f>'d) dotace'!D112</f>
        <v>419974636.78000003</v>
      </c>
    </row>
    <row r="19" spans="1:11" ht="15.75" x14ac:dyDescent="0.25">
      <c r="A19" s="287" t="s">
        <v>8</v>
      </c>
      <c r="B19" s="288">
        <f>SUM(B20:B22)</f>
        <v>19556000</v>
      </c>
      <c r="C19" s="288">
        <f>SUM(C20:C22)</f>
        <v>48243258.5</v>
      </c>
      <c r="D19" s="289">
        <f>SUM(D20:D22)</f>
        <v>43216166.75</v>
      </c>
    </row>
    <row r="20" spans="1:11" x14ac:dyDescent="0.2">
      <c r="A20" s="285" t="s">
        <v>30</v>
      </c>
      <c r="B20" s="242">
        <f>'8c) OK 2015'!B553</f>
        <v>17556000</v>
      </c>
      <c r="C20" s="242">
        <f>'8c) OK 2015'!C553</f>
        <v>30268258.5</v>
      </c>
      <c r="D20" s="286">
        <f>'8c) OK 2015'!D553</f>
        <v>29151607.240000002</v>
      </c>
    </row>
    <row r="21" spans="1:11" x14ac:dyDescent="0.2">
      <c r="A21" s="285" t="s">
        <v>369</v>
      </c>
      <c r="B21" s="242">
        <f>'8b) ČS - revolvingový úvěr'!B85</f>
        <v>2000000</v>
      </c>
      <c r="C21" s="242">
        <f>'8b) ČS - revolvingový úvěr'!C85</f>
        <v>0</v>
      </c>
      <c r="D21" s="286">
        <f>'8b) ČS - revolvingový úvěr'!D85</f>
        <v>0</v>
      </c>
    </row>
    <row r="22" spans="1:11" x14ac:dyDescent="0.2">
      <c r="A22" s="285" t="s">
        <v>106</v>
      </c>
      <c r="B22" s="242">
        <f>'d) dotace'!B111</f>
        <v>0</v>
      </c>
      <c r="C22" s="242">
        <f>'d) dotace'!C111</f>
        <v>17975000</v>
      </c>
      <c r="D22" s="286">
        <f>'d) dotace'!D111</f>
        <v>14064559.51</v>
      </c>
    </row>
    <row r="23" spans="1:11" ht="15.75" x14ac:dyDescent="0.25">
      <c r="A23" s="287" t="s">
        <v>10</v>
      </c>
      <c r="B23" s="288">
        <f>SUM(B24:B26)</f>
        <v>204432000</v>
      </c>
      <c r="C23" s="288">
        <f>SUM(C24:C26)</f>
        <v>104427158.36000001</v>
      </c>
      <c r="D23" s="289">
        <f>SUM(D24:D26)</f>
        <v>96016161.719999999</v>
      </c>
    </row>
    <row r="24" spans="1:11" x14ac:dyDescent="0.2">
      <c r="A24" s="285" t="s">
        <v>30</v>
      </c>
      <c r="B24" s="242">
        <f>'8c) OK 2015'!B554</f>
        <v>102685000</v>
      </c>
      <c r="C24" s="242">
        <f>'8c) OK 2015'!C554</f>
        <v>69983600.609999999</v>
      </c>
      <c r="D24" s="286">
        <f>'8c) OK 2015'!D554</f>
        <v>62409316.309999995</v>
      </c>
    </row>
    <row r="25" spans="1:11" x14ac:dyDescent="0.2">
      <c r="A25" s="285" t="s">
        <v>369</v>
      </c>
      <c r="B25" s="242">
        <f>'8b) ČS - revolvingový úvěr'!B87</f>
        <v>101747000</v>
      </c>
      <c r="C25" s="242">
        <f>'8b) ČS - revolvingový úvěr'!C87</f>
        <v>17485176.600000001</v>
      </c>
      <c r="D25" s="286">
        <f>'8b) ČS - revolvingový úvěr'!D87</f>
        <v>17485176.600000001</v>
      </c>
    </row>
    <row r="26" spans="1:11" x14ac:dyDescent="0.2">
      <c r="A26" s="285" t="s">
        <v>106</v>
      </c>
      <c r="B26" s="242">
        <f>'d) dotace'!B113</f>
        <v>0</v>
      </c>
      <c r="C26" s="242">
        <f>'d) dotace'!C113</f>
        <v>16958381.149999999</v>
      </c>
      <c r="D26" s="286">
        <f>'d) dotace'!D113</f>
        <v>16121668.810000001</v>
      </c>
    </row>
    <row r="27" spans="1:11" ht="15.75" x14ac:dyDescent="0.25">
      <c r="A27" s="287" t="s">
        <v>401</v>
      </c>
      <c r="B27" s="288">
        <f>SUM(B28)</f>
        <v>4670000</v>
      </c>
      <c r="C27" s="288">
        <f>SUM(C28)</f>
        <v>4670000</v>
      </c>
      <c r="D27" s="289">
        <f>SUM(D28)</f>
        <v>4303172.66</v>
      </c>
    </row>
    <row r="28" spans="1:11" x14ac:dyDescent="0.2">
      <c r="A28" s="285" t="s">
        <v>30</v>
      </c>
      <c r="B28" s="242">
        <f>'8c) OK 2015'!B555</f>
        <v>4670000</v>
      </c>
      <c r="C28" s="242">
        <f>'8c) OK 2015'!C555</f>
        <v>4670000</v>
      </c>
      <c r="D28" s="286">
        <f>'8c) OK 2015'!D555</f>
        <v>4303172.66</v>
      </c>
    </row>
    <row r="29" spans="1:11" ht="15.75" x14ac:dyDescent="0.25">
      <c r="A29" s="287" t="s">
        <v>189</v>
      </c>
      <c r="B29" s="288">
        <f>SUM(B30:B31)</f>
        <v>30144000</v>
      </c>
      <c r="C29" s="288">
        <f>SUM(C30:C31)</f>
        <v>33334000</v>
      </c>
      <c r="D29" s="289">
        <f>SUM(D30:D31)</f>
        <v>32113133.050000001</v>
      </c>
    </row>
    <row r="30" spans="1:11" x14ac:dyDescent="0.2">
      <c r="A30" s="285" t="s">
        <v>30</v>
      </c>
      <c r="B30" s="242">
        <f>'8c) OK 2015'!B556</f>
        <v>25622000</v>
      </c>
      <c r="C30" s="242">
        <f>'8c) OK 2015'!C556</f>
        <v>0</v>
      </c>
      <c r="D30" s="286">
        <f>'8c) OK 2015'!D556</f>
        <v>0</v>
      </c>
    </row>
    <row r="31" spans="1:11" x14ac:dyDescent="0.2">
      <c r="A31" s="285" t="s">
        <v>31</v>
      </c>
      <c r="B31" s="242">
        <f>'8a) EIB - Evropské programy'!B54</f>
        <v>4522000</v>
      </c>
      <c r="C31" s="242">
        <f>'8a) EIB - Evropské programy'!C54</f>
        <v>33334000</v>
      </c>
      <c r="D31" s="286">
        <f>'8a) EIB - Evropské programy'!D54</f>
        <v>32113133.050000001</v>
      </c>
    </row>
    <row r="32" spans="1:11" ht="31.5" x14ac:dyDescent="0.25">
      <c r="A32" s="290" t="s">
        <v>61</v>
      </c>
      <c r="B32" s="291">
        <f>SUM(B33:B34)</f>
        <v>7505000</v>
      </c>
      <c r="C32" s="291">
        <f>SUM(C33:C34)</f>
        <v>7505000</v>
      </c>
      <c r="D32" s="405">
        <f>SUM(D33:D34)</f>
        <v>4817192</v>
      </c>
      <c r="H32" s="61" t="s">
        <v>190</v>
      </c>
      <c r="I32" s="308">
        <f>'8c) OK 2015'!I567</f>
        <v>500000</v>
      </c>
      <c r="J32" s="308">
        <f>'8c) OK 2015'!J567</f>
        <v>500000</v>
      </c>
      <c r="K32" s="308">
        <f>'8c) OK 2015'!K567</f>
        <v>0</v>
      </c>
    </row>
    <row r="33" spans="1:11" x14ac:dyDescent="0.2">
      <c r="A33" s="285" t="s">
        <v>30</v>
      </c>
      <c r="B33" s="242">
        <f>'8c) OK 2015'!B557</f>
        <v>1126000</v>
      </c>
      <c r="C33" s="242">
        <f>'8c) OK 2015'!C557</f>
        <v>7505000</v>
      </c>
      <c r="D33" s="286">
        <f>'8c) OK 2015'!D557</f>
        <v>4817192</v>
      </c>
      <c r="H33" s="61" t="s">
        <v>75</v>
      </c>
      <c r="I33" s="308">
        <f>'8c) OK 2015'!I568</f>
        <v>820000</v>
      </c>
      <c r="J33" s="308">
        <f>'8c) OK 2015'!J568</f>
        <v>1755873.68</v>
      </c>
      <c r="K33" s="308">
        <f>'8c) OK 2015'!K568</f>
        <v>1751430</v>
      </c>
    </row>
    <row r="34" spans="1:11" x14ac:dyDescent="0.2">
      <c r="A34" s="285" t="s">
        <v>369</v>
      </c>
      <c r="B34" s="242">
        <f>'8b) ČS - revolvingový úvěr'!B88</f>
        <v>6379000</v>
      </c>
      <c r="C34" s="242">
        <f>'8b) ČS - revolvingový úvěr'!C88</f>
        <v>0</v>
      </c>
      <c r="D34" s="286">
        <f>'8b) ČS - revolvingový úvěr'!D88</f>
        <v>0</v>
      </c>
      <c r="H34" s="61" t="s">
        <v>76</v>
      </c>
      <c r="I34" s="308">
        <f>'8c) OK 2015'!I569</f>
        <v>0</v>
      </c>
      <c r="J34" s="308">
        <f>'8c) OK 2015'!J569</f>
        <v>2587448.64</v>
      </c>
      <c r="K34" s="308">
        <f>'8c) OK 2015'!K569</f>
        <v>2587421.91</v>
      </c>
    </row>
    <row r="35" spans="1:11" ht="15.75" x14ac:dyDescent="0.25">
      <c r="A35" s="287" t="s">
        <v>32</v>
      </c>
      <c r="B35" s="288">
        <f>SUM(B36:B36)</f>
        <v>3947000</v>
      </c>
      <c r="C35" s="288">
        <f>SUM(C36:C36)</f>
        <v>8261662.3200000003</v>
      </c>
      <c r="D35" s="289">
        <f>SUM(D36:D36)</f>
        <v>6754763.9100000001</v>
      </c>
      <c r="H35" s="61" t="s">
        <v>77</v>
      </c>
      <c r="I35" s="308">
        <f>'8c) OK 2015'!I570</f>
        <v>2627000</v>
      </c>
      <c r="J35" s="308">
        <f>'8c) OK 2015'!J570</f>
        <v>3418340</v>
      </c>
      <c r="K35" s="308">
        <f>'8c) OK 2015'!K570</f>
        <v>2415912</v>
      </c>
    </row>
    <row r="36" spans="1:11" ht="13.5" thickBot="1" x14ac:dyDescent="0.25">
      <c r="A36" s="285" t="s">
        <v>30</v>
      </c>
      <c r="B36" s="242">
        <f>'8c) OK 2015'!B558</f>
        <v>3947000</v>
      </c>
      <c r="C36" s="242">
        <f>'8c) OK 2015'!C558</f>
        <v>8261662.3200000003</v>
      </c>
      <c r="D36" s="286">
        <f>'8c) OK 2015'!D558</f>
        <v>6754763.9100000001</v>
      </c>
      <c r="H36" s="221" t="s">
        <v>66</v>
      </c>
      <c r="I36" s="222">
        <f>'8c) OK 2015'!I562+'d) dotace'!J105</f>
        <v>583000</v>
      </c>
      <c r="J36" s="222">
        <f>'8c) OK 2015'!J562+'d) dotace'!K105</f>
        <v>4305911</v>
      </c>
      <c r="K36" s="222">
        <f>'8c) OK 2015'!K562+'d) dotace'!L105</f>
        <v>3831006.52</v>
      </c>
    </row>
    <row r="37" spans="1:11" ht="17.25" thickTop="1" thickBot="1" x14ac:dyDescent="0.3">
      <c r="A37" s="37" t="s">
        <v>33</v>
      </c>
      <c r="B37" s="38">
        <f>SUM(B4,B9,B14,B19,B23,B29,B32,B35,B27)</f>
        <v>758777000</v>
      </c>
      <c r="C37" s="38">
        <f>SUM(C4,C9,C14,C19,C23,C29,C32,C35,C27)</f>
        <v>1727213436.8999999</v>
      </c>
      <c r="D37" s="39">
        <f>SUM(D4,D9,D14,D19,D23,D29,D32,D35,D27)</f>
        <v>1589873266.5000002</v>
      </c>
      <c r="H37" s="204" t="s">
        <v>48</v>
      </c>
      <c r="I37" s="216">
        <f>'8c) OK 2015'!I563+'d) dotace'!J106</f>
        <v>120223000</v>
      </c>
      <c r="J37" s="216">
        <f>'8c) OK 2015'!J563+'d) dotace'!K106</f>
        <v>276059043.85999995</v>
      </c>
      <c r="K37" s="216">
        <f>'8c) OK 2015'!K563+'d) dotace'!L106</f>
        <v>268280244.54000002</v>
      </c>
    </row>
    <row r="38" spans="1:11" s="42" customFormat="1" ht="16.5" thickTop="1" x14ac:dyDescent="0.25">
      <c r="A38" s="40"/>
      <c r="B38" s="41"/>
      <c r="C38" s="41"/>
      <c r="D38" s="41"/>
      <c r="H38" s="203" t="s">
        <v>74</v>
      </c>
      <c r="I38" s="303">
        <f>'8a) EIB - Evropské programy'!I56+'8b) ČS - revolvingový úvěr'!I83+'8c) OK 2015'!I565+'d) dotace'!J107</f>
        <v>236135000</v>
      </c>
      <c r="J38" s="303">
        <f>'8a) EIB - Evropské programy'!J56+'8b) ČS - revolvingový úvěr'!J83+'8c) OK 2015'!J565+'d) dotace'!K107</f>
        <v>649418391.24000001</v>
      </c>
      <c r="K38" s="303">
        <f>'8a) EIB - Evropské programy'!K56+'8b) ČS - revolvingový úvěr'!K83+'8c) OK 2015'!K565+'d) dotace'!L107</f>
        <v>586560099.95999992</v>
      </c>
    </row>
    <row r="39" spans="1:11" s="42" customFormat="1" ht="15.75" x14ac:dyDescent="0.25">
      <c r="A39" s="40"/>
      <c r="B39" s="41"/>
      <c r="C39" s="41"/>
      <c r="D39" s="41"/>
      <c r="H39" s="272" t="s">
        <v>89</v>
      </c>
      <c r="I39" s="349">
        <f>'8a) EIB - Evropské programy'!I57+'8c) OK 2015'!I561+'d) dotace'!J108</f>
        <v>76510000</v>
      </c>
      <c r="J39" s="349">
        <f>'8a) EIB - Evropské programy'!J57+'8c) OK 2015'!J561+'d) dotace'!K108</f>
        <v>263687208.23000002</v>
      </c>
      <c r="K39" s="349">
        <f>'8a) EIB - Evropské programy'!K57+'8c) OK 2015'!K561+'d) dotace'!L108</f>
        <v>235957648.07000002</v>
      </c>
    </row>
    <row r="40" spans="1:11" s="42" customFormat="1" ht="15.75" x14ac:dyDescent="0.25">
      <c r="A40" s="40"/>
      <c r="B40" s="41"/>
      <c r="C40" s="41"/>
      <c r="D40" s="41"/>
      <c r="H40" s="301" t="s">
        <v>67</v>
      </c>
      <c r="I40" s="348">
        <f>'8a) EIB - Evropské programy'!I107+'8b) ČS - revolvingový úvěr'!I84+'8c) OK 2015'!I564+'d) dotace'!J109</f>
        <v>263958000</v>
      </c>
      <c r="J40" s="348">
        <f>'8a) EIB - Evropské programy'!J107+'8b) ČS - revolvingový úvěr'!J84+'8c) OK 2015'!J564+'d) dotace'!K109</f>
        <v>359167686.66999996</v>
      </c>
      <c r="K40" s="348">
        <f>'8a) EIB - Evropské programy'!K107+'8b) ČS - revolvingový úvěr'!K84+'8c) OK 2015'!K564+'d) dotace'!L109</f>
        <v>323377754.39999998</v>
      </c>
    </row>
    <row r="41" spans="1:11" s="42" customFormat="1" ht="15.75" x14ac:dyDescent="0.25">
      <c r="A41" s="43" t="s">
        <v>34</v>
      </c>
      <c r="B41" s="41"/>
      <c r="C41" s="41"/>
      <c r="D41" s="41"/>
      <c r="H41" s="209" t="s">
        <v>62</v>
      </c>
      <c r="I41" s="307">
        <f>'8a) EIB - Evropské programy'!I108+'8b) ČS - revolvingový úvěr'!I85+'8c) OK 2015'!I566</f>
        <v>57421000</v>
      </c>
      <c r="J41" s="307">
        <f>'8a) EIB - Evropské programy'!J108+'8b) ČS - revolvingový úvěr'!J85+'8c) OK 2015'!J566</f>
        <v>166313533.58000001</v>
      </c>
      <c r="K41" s="307">
        <f>'8a) EIB - Evropské programy'!K108+'8b) ČS - revolvingový úvěr'!K85+'8c) OK 2015'!K566</f>
        <v>165111749.10000002</v>
      </c>
    </row>
    <row r="42" spans="1:11" s="42" customFormat="1" ht="16.5" thickBot="1" x14ac:dyDescent="0.3">
      <c r="A42" s="43"/>
      <c r="B42" s="41"/>
      <c r="C42" s="41"/>
      <c r="D42" s="27" t="s">
        <v>18</v>
      </c>
      <c r="I42" s="256">
        <f>SUM(I32:I41)</f>
        <v>758777000</v>
      </c>
      <c r="J42" s="256">
        <f t="shared" ref="J42:K42" si="0">SUM(J32:J41)</f>
        <v>1727213436.9000001</v>
      </c>
      <c r="K42" s="256">
        <f t="shared" si="0"/>
        <v>1589873266.5</v>
      </c>
    </row>
    <row r="43" spans="1:11" s="42" customFormat="1" ht="14.25" thickTop="1" thickBot="1" x14ac:dyDescent="0.25">
      <c r="A43" s="28"/>
      <c r="B43" s="29" t="s">
        <v>0</v>
      </c>
      <c r="C43" s="30" t="s">
        <v>1</v>
      </c>
      <c r="D43" s="31" t="s">
        <v>4</v>
      </c>
    </row>
    <row r="44" spans="1:11" s="46" customFormat="1" ht="15" thickTop="1" x14ac:dyDescent="0.2">
      <c r="A44" s="44" t="s">
        <v>35</v>
      </c>
      <c r="B44" s="45">
        <f>'8c) OK 2015'!B559</f>
        <v>529073000</v>
      </c>
      <c r="C44" s="45">
        <f>'8c) OK 2015'!C559</f>
        <v>799193133.75</v>
      </c>
      <c r="D44" s="234">
        <f>'8c) OK 2015'!D559</f>
        <v>764375077.12999988</v>
      </c>
    </row>
    <row r="45" spans="1:11" s="46" customFormat="1" ht="14.25" x14ac:dyDescent="0.2">
      <c r="A45" s="292" t="s">
        <v>36</v>
      </c>
      <c r="B45" s="293">
        <f>'8a) EIB - Evropské programy'!B55</f>
        <v>30988000</v>
      </c>
      <c r="C45" s="293">
        <f>'8a) EIB - Evropské programy'!C55</f>
        <v>107867486.63</v>
      </c>
      <c r="D45" s="294">
        <f>'8a) EIB - Evropské programy'!D55</f>
        <v>105910117.89999999</v>
      </c>
    </row>
    <row r="46" spans="1:11" s="46" customFormat="1" ht="14.25" x14ac:dyDescent="0.2">
      <c r="A46" s="292" t="s">
        <v>370</v>
      </c>
      <c r="B46" s="293">
        <f>'8b) ČS - revolvingový úvěr'!B89</f>
        <v>198716000</v>
      </c>
      <c r="C46" s="293">
        <f>'8b) ČS - revolvingový úvěr'!C89</f>
        <v>36656433.740000002</v>
      </c>
      <c r="D46" s="294">
        <f>'8b) ČS - revolvingový úvěr'!D89</f>
        <v>36656432.990000002</v>
      </c>
      <c r="K46" s="378"/>
    </row>
    <row r="47" spans="1:11" s="46" customFormat="1" ht="15" thickBot="1" x14ac:dyDescent="0.25">
      <c r="A47" s="292" t="s">
        <v>105</v>
      </c>
      <c r="B47" s="293">
        <f>'d) dotace'!B114</f>
        <v>0</v>
      </c>
      <c r="C47" s="293">
        <f>'d) dotace'!C114</f>
        <v>783496382.77999985</v>
      </c>
      <c r="D47" s="294">
        <f>'d) dotace'!D114</f>
        <v>682931638.48000002</v>
      </c>
    </row>
    <row r="48" spans="1:11" s="47" customFormat="1" ht="17.25" thickTop="1" thickBot="1" x14ac:dyDescent="0.3">
      <c r="A48" s="37" t="s">
        <v>33</v>
      </c>
      <c r="B48" s="38">
        <f>SUM(B44:B47)</f>
        <v>758777000</v>
      </c>
      <c r="C48" s="38">
        <f t="shared" ref="C48:D48" si="1">SUM(C44:C47)</f>
        <v>1727213436.8999999</v>
      </c>
      <c r="D48" s="39">
        <f t="shared" si="1"/>
        <v>1589873266.5</v>
      </c>
    </row>
    <row r="49" spans="1:13" s="42" customFormat="1" ht="16.5" thickTop="1" x14ac:dyDescent="0.25">
      <c r="A49" s="48"/>
      <c r="B49" s="49"/>
      <c r="C49" s="49"/>
      <c r="D49" s="49"/>
    </row>
    <row r="50" spans="1:13" s="42" customFormat="1" x14ac:dyDescent="0.2"/>
    <row r="51" spans="1:13" s="42" customFormat="1" x14ac:dyDescent="0.2"/>
    <row r="52" spans="1:13" s="50" customFormat="1" x14ac:dyDescent="0.2"/>
    <row r="53" spans="1:13" s="50" customFormat="1" x14ac:dyDescent="0.2">
      <c r="A53" s="191"/>
      <c r="B53" s="192"/>
      <c r="C53" s="192"/>
      <c r="D53" s="192"/>
      <c r="E53" s="192"/>
      <c r="F53" s="191"/>
      <c r="G53" s="192"/>
      <c r="H53" s="192"/>
      <c r="I53" s="192"/>
      <c r="J53" s="192"/>
      <c r="K53" s="192"/>
      <c r="L53" s="157"/>
      <c r="M53" s="157"/>
    </row>
    <row r="54" spans="1:13" s="50" customFormat="1" x14ac:dyDescent="0.2">
      <c r="A54" s="157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</row>
    <row r="55" spans="1:13" s="50" customFormat="1" x14ac:dyDescent="0.2">
      <c r="A55" s="157"/>
      <c r="B55" s="157"/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</row>
    <row r="56" spans="1:13" s="50" customFormat="1" x14ac:dyDescent="0.2"/>
    <row r="57" spans="1:13" s="50" customFormat="1" x14ac:dyDescent="0.2"/>
    <row r="58" spans="1:13" s="50" customFormat="1" x14ac:dyDescent="0.2"/>
    <row r="59" spans="1:13" s="50" customFormat="1" x14ac:dyDescent="0.2"/>
    <row r="60" spans="1:13" s="50" customFormat="1" x14ac:dyDescent="0.2"/>
    <row r="61" spans="1:13" s="50" customFormat="1" x14ac:dyDescent="0.2"/>
    <row r="62" spans="1:13" s="50" customFormat="1" x14ac:dyDescent="0.2"/>
    <row r="63" spans="1:13" s="50" customFormat="1" x14ac:dyDescent="0.2"/>
    <row r="64" spans="1:13" s="50" customFormat="1" x14ac:dyDescent="0.2"/>
    <row r="65" s="50" customFormat="1" x14ac:dyDescent="0.2"/>
    <row r="66" s="50" customFormat="1" x14ac:dyDescent="0.2"/>
    <row r="67" s="50" customFormat="1" x14ac:dyDescent="0.2"/>
    <row r="68" s="50" customFormat="1" x14ac:dyDescent="0.2"/>
    <row r="69" s="50" customFormat="1" x14ac:dyDescent="0.2"/>
    <row r="70" s="50" customFormat="1" x14ac:dyDescent="0.2"/>
    <row r="71" s="50" customFormat="1" x14ac:dyDescent="0.2"/>
  </sheetData>
  <pageMargins left="0.78740157480314965" right="0.78740157480314965" top="0.98425196850393704" bottom="0.98425196850393704" header="0.51181102362204722" footer="0.51181102362204722"/>
  <pageSetup paperSize="9" scale="94" firstPageNumber="190" orientation="portrait" useFirstPageNumber="1" r:id="rId1"/>
  <headerFooter alignWithMargins="0">
    <oddFooter>&amp;L&amp;"Arial,Kurzíva"Zastupitelstvo Olomouckého kraje 24. 6. 2015
4.1. - Rozpočet Olomouckého kraje 2015 – závěrečný účet
Příloha č. 8: Přehled financování oprav a investic v roce 2015&amp;R&amp;"Arial,Kurzíva"Strana &amp;P (celkem 473)</oddFooter>
  </headerFooter>
  <ignoredErrors>
    <ignoredError sqref="B31:D3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109"/>
  <sheetViews>
    <sheetView showGridLines="0" view="pageBreakPreview" zoomScaleNormal="100" zoomScaleSheetLayoutView="100" workbookViewId="0">
      <selection activeCell="F48" sqref="F48"/>
    </sheetView>
  </sheetViews>
  <sheetFormatPr defaultRowHeight="12.75" x14ac:dyDescent="0.2"/>
  <cols>
    <col min="1" max="1" width="59.5703125" style="7" customWidth="1"/>
    <col min="2" max="2" width="17.28515625" style="171" customWidth="1"/>
    <col min="3" max="3" width="17.42578125" style="9" customWidth="1"/>
    <col min="4" max="4" width="16.85546875" style="152" customWidth="1"/>
    <col min="5" max="5" width="7.7109375" style="9" customWidth="1"/>
    <col min="6" max="6" width="14.85546875" style="6" customWidth="1"/>
    <col min="7" max="7" width="9.140625" style="6"/>
    <col min="8" max="8" width="12.28515625" style="6" customWidth="1"/>
    <col min="9" max="9" width="15.42578125" style="6" bestFit="1" customWidth="1"/>
    <col min="10" max="11" width="17.28515625" style="6" customWidth="1"/>
    <col min="12" max="16384" width="9.140625" style="6"/>
  </cols>
  <sheetData>
    <row r="1" spans="1:12" ht="18" x14ac:dyDescent="0.25">
      <c r="A1" s="1" t="s">
        <v>528</v>
      </c>
    </row>
    <row r="2" spans="1:12" ht="15" x14ac:dyDescent="0.25">
      <c r="A2" s="2" t="s">
        <v>22</v>
      </c>
    </row>
    <row r="3" spans="1:12" ht="7.5" customHeight="1" x14ac:dyDescent="0.25">
      <c r="A3" s="8"/>
    </row>
    <row r="4" spans="1:12" ht="18.75" customHeight="1" x14ac:dyDescent="0.25">
      <c r="A4" s="1" t="s">
        <v>23</v>
      </c>
    </row>
    <row r="5" spans="1:12" ht="15.75" thickBot="1" x14ac:dyDescent="0.3">
      <c r="A5" s="2" t="s">
        <v>214</v>
      </c>
      <c r="E5" s="9" t="s">
        <v>18</v>
      </c>
    </row>
    <row r="6" spans="1:12" s="10" customFormat="1" ht="16.5" thickTop="1" thickBot="1" x14ac:dyDescent="0.3">
      <c r="A6" s="193" t="s">
        <v>5</v>
      </c>
      <c r="B6" s="379" t="s">
        <v>0</v>
      </c>
      <c r="C6" s="380" t="s">
        <v>1</v>
      </c>
      <c r="D6" s="381" t="s">
        <v>4</v>
      </c>
      <c r="E6" s="386" t="s">
        <v>6</v>
      </c>
    </row>
    <row r="7" spans="1:12" ht="15.75" thickTop="1" x14ac:dyDescent="0.25">
      <c r="A7" s="51" t="s">
        <v>7</v>
      </c>
      <c r="B7" s="250">
        <f>SUM(B8:B11)</f>
        <v>4922000</v>
      </c>
      <c r="C7" s="250">
        <f>SUM(C8:C11)</f>
        <v>16859460.490000002</v>
      </c>
      <c r="D7" s="250">
        <f>SUM(D8:D11)</f>
        <v>16276638.460000001</v>
      </c>
      <c r="E7" s="162">
        <f t="shared" ref="E7:E11" si="0">D7/C7*100</f>
        <v>96.543056461707693</v>
      </c>
      <c r="F7" s="6" t="s">
        <v>21</v>
      </c>
      <c r="H7" s="204"/>
      <c r="I7" s="216"/>
      <c r="J7" s="216"/>
      <c r="K7" s="216"/>
    </row>
    <row r="8" spans="1:12" x14ac:dyDescent="0.2">
      <c r="A8" s="319" t="s">
        <v>64</v>
      </c>
      <c r="B8" s="320">
        <v>365000</v>
      </c>
      <c r="C8" s="320">
        <v>365000</v>
      </c>
      <c r="D8" s="320">
        <v>0</v>
      </c>
      <c r="E8" s="321">
        <f t="shared" si="0"/>
        <v>0</v>
      </c>
      <c r="F8" s="357">
        <v>100469</v>
      </c>
      <c r="H8" s="360" t="s">
        <v>89</v>
      </c>
      <c r="I8" s="361">
        <f>B8</f>
        <v>365000</v>
      </c>
      <c r="J8" s="361">
        <f t="shared" ref="J8:K8" si="1">C8</f>
        <v>365000</v>
      </c>
      <c r="K8" s="361">
        <f t="shared" si="1"/>
        <v>0</v>
      </c>
    </row>
    <row r="9" spans="1:12" x14ac:dyDescent="0.2">
      <c r="A9" s="336" t="s">
        <v>63</v>
      </c>
      <c r="B9" s="320">
        <v>1603000</v>
      </c>
      <c r="C9" s="320">
        <v>11187000</v>
      </c>
      <c r="D9" s="320">
        <v>10969965.48</v>
      </c>
      <c r="E9" s="321">
        <f>D9/C9*100</f>
        <v>98.059939930276215</v>
      </c>
      <c r="F9" s="369">
        <v>100573</v>
      </c>
      <c r="H9" s="370" t="s">
        <v>67</v>
      </c>
      <c r="I9" s="371">
        <f>SUM(B9:B11)</f>
        <v>4557000</v>
      </c>
      <c r="J9" s="371">
        <f t="shared" ref="J9:K9" si="2">SUM(C9:C11)</f>
        <v>16494460.49</v>
      </c>
      <c r="K9" s="371">
        <f t="shared" si="2"/>
        <v>16276638.460000001</v>
      </c>
    </row>
    <row r="10" spans="1:12" ht="15" x14ac:dyDescent="0.25">
      <c r="A10" s="336" t="s">
        <v>65</v>
      </c>
      <c r="B10" s="320">
        <v>2438000</v>
      </c>
      <c r="C10" s="320">
        <v>2491460.4900000002</v>
      </c>
      <c r="D10" s="320">
        <v>2491460.4900000002</v>
      </c>
      <c r="E10" s="321">
        <f t="shared" si="0"/>
        <v>100</v>
      </c>
      <c r="F10" s="369">
        <v>100792</v>
      </c>
      <c r="H10" s="209"/>
      <c r="I10" s="215">
        <f>+I8+I9</f>
        <v>4922000</v>
      </c>
      <c r="J10" s="215">
        <f t="shared" ref="J10:K10" si="3">+J8+J9</f>
        <v>16859460.490000002</v>
      </c>
      <c r="K10" s="215">
        <f t="shared" si="3"/>
        <v>16276638.460000001</v>
      </c>
    </row>
    <row r="11" spans="1:12" ht="15.75" thickBot="1" x14ac:dyDescent="0.3">
      <c r="A11" s="337" t="s">
        <v>108</v>
      </c>
      <c r="B11" s="338">
        <v>516000</v>
      </c>
      <c r="C11" s="338">
        <v>2816000</v>
      </c>
      <c r="D11" s="338">
        <v>2815212.49</v>
      </c>
      <c r="E11" s="330">
        <f t="shared" si="0"/>
        <v>99.972034446022747</v>
      </c>
      <c r="F11" s="369">
        <v>100795</v>
      </c>
      <c r="H11" s="10"/>
    </row>
    <row r="12" spans="1:12" s="10" customFormat="1" ht="16.5" thickTop="1" thickBot="1" x14ac:dyDescent="0.3">
      <c r="A12" s="18"/>
      <c r="B12" s="173"/>
      <c r="C12" s="160"/>
      <c r="D12" s="174"/>
      <c r="E12" s="160"/>
      <c r="F12" s="19"/>
    </row>
    <row r="13" spans="1:12" s="10" customFormat="1" ht="15.75" thickTop="1" x14ac:dyDescent="0.25">
      <c r="A13" s="18"/>
      <c r="B13" s="173"/>
      <c r="C13" s="160"/>
      <c r="D13" s="174"/>
      <c r="E13" s="160"/>
      <c r="F13" s="19"/>
      <c r="J13" s="215"/>
      <c r="K13" s="215"/>
      <c r="L13" s="215"/>
    </row>
    <row r="14" spans="1:12" s="20" customFormat="1" ht="18.75" thickBot="1" x14ac:dyDescent="0.3">
      <c r="A14" s="21" t="s">
        <v>24</v>
      </c>
      <c r="B14" s="218">
        <f>B7</f>
        <v>4922000</v>
      </c>
      <c r="C14" s="218">
        <f t="shared" ref="C14:D14" si="4">C7</f>
        <v>16859460.490000002</v>
      </c>
      <c r="D14" s="218">
        <f t="shared" si="4"/>
        <v>16276638.460000001</v>
      </c>
      <c r="E14" s="158">
        <f>D14/C14*100</f>
        <v>96.543056461707693</v>
      </c>
      <c r="F14" s="1"/>
      <c r="I14" s="6"/>
      <c r="J14" s="6"/>
      <c r="K14" s="6"/>
      <c r="L14" s="6"/>
    </row>
    <row r="15" spans="1:12" s="20" customFormat="1" ht="18.75" thickTop="1" x14ac:dyDescent="0.25">
      <c r="A15" s="22"/>
      <c r="B15" s="219"/>
      <c r="C15" s="219"/>
      <c r="D15" s="219"/>
      <c r="E15" s="161"/>
      <c r="F15" s="1"/>
    </row>
    <row r="16" spans="1:12" ht="18.75" customHeight="1" x14ac:dyDescent="0.25">
      <c r="A16" s="1" t="s">
        <v>26</v>
      </c>
    </row>
    <row r="17" spans="1:11" ht="15.75" thickBot="1" x14ac:dyDescent="0.3">
      <c r="A17" s="2" t="s">
        <v>214</v>
      </c>
      <c r="E17" s="9" t="s">
        <v>18</v>
      </c>
    </row>
    <row r="18" spans="1:11" s="10" customFormat="1" ht="16.5" thickTop="1" thickBot="1" x14ac:dyDescent="0.3">
      <c r="A18" s="193" t="s">
        <v>5</v>
      </c>
      <c r="B18" s="379" t="s">
        <v>0</v>
      </c>
      <c r="C18" s="380" t="s">
        <v>1</v>
      </c>
      <c r="D18" s="381" t="s">
        <v>4</v>
      </c>
      <c r="E18" s="386" t="s">
        <v>6</v>
      </c>
    </row>
    <row r="19" spans="1:11" s="10" customFormat="1" ht="15.75" thickTop="1" x14ac:dyDescent="0.25">
      <c r="A19" s="51" t="s">
        <v>9</v>
      </c>
      <c r="B19" s="250">
        <f>SUM(B20:B21)</f>
        <v>9372000</v>
      </c>
      <c r="C19" s="250">
        <f>SUM(C20:C21)</f>
        <v>15164440.220000001</v>
      </c>
      <c r="D19" s="250">
        <f>SUM(D20:D21)</f>
        <v>15067102.199999999</v>
      </c>
      <c r="E19" s="162">
        <f t="shared" ref="E19:E21" si="5">D19/C19*100</f>
        <v>99.358116629510491</v>
      </c>
      <c r="F19" s="12" t="s">
        <v>20</v>
      </c>
    </row>
    <row r="20" spans="1:11" x14ac:dyDescent="0.2">
      <c r="A20" s="322" t="s">
        <v>68</v>
      </c>
      <c r="B20" s="323">
        <v>1400000</v>
      </c>
      <c r="C20" s="323">
        <v>3766490.06</v>
      </c>
      <c r="D20" s="323">
        <v>3669152.04</v>
      </c>
      <c r="E20" s="321">
        <f t="shared" si="5"/>
        <v>97.41568360862739</v>
      </c>
      <c r="F20" s="362">
        <v>100494</v>
      </c>
      <c r="G20" s="204"/>
      <c r="H20" s="358" t="s">
        <v>89</v>
      </c>
      <c r="I20" s="359">
        <f t="shared" ref="I20:K21" si="6">SUM(B20:B20)</f>
        <v>1400000</v>
      </c>
      <c r="J20" s="359">
        <f t="shared" si="6"/>
        <v>3766490.06</v>
      </c>
      <c r="K20" s="359">
        <f t="shared" si="6"/>
        <v>3669152.04</v>
      </c>
    </row>
    <row r="21" spans="1:11" ht="24.75" thickBot="1" x14ac:dyDescent="0.25">
      <c r="A21" s="322" t="s">
        <v>566</v>
      </c>
      <c r="B21" s="323">
        <v>7972000</v>
      </c>
      <c r="C21" s="323">
        <v>11397950.16</v>
      </c>
      <c r="D21" s="323">
        <v>11397950.16</v>
      </c>
      <c r="E21" s="321">
        <f t="shared" si="5"/>
        <v>100</v>
      </c>
      <c r="F21" s="369">
        <v>100326</v>
      </c>
      <c r="G21" s="317"/>
      <c r="H21" s="370" t="s">
        <v>67</v>
      </c>
      <c r="I21" s="371">
        <f t="shared" si="6"/>
        <v>7972000</v>
      </c>
      <c r="J21" s="371">
        <f t="shared" si="6"/>
        <v>11397950.16</v>
      </c>
      <c r="K21" s="371">
        <f t="shared" si="6"/>
        <v>11397950.16</v>
      </c>
    </row>
    <row r="22" spans="1:11" s="10" customFormat="1" ht="15.75" thickTop="1" x14ac:dyDescent="0.25">
      <c r="A22" s="18"/>
      <c r="B22" s="173"/>
      <c r="C22" s="160"/>
      <c r="D22" s="174"/>
      <c r="E22" s="160"/>
      <c r="F22" s="19"/>
      <c r="I22" s="215">
        <f>+I20+I21</f>
        <v>9372000</v>
      </c>
      <c r="J22" s="215">
        <f t="shared" ref="J22:K22" si="7">+J20+J21</f>
        <v>15164440.220000001</v>
      </c>
      <c r="K22" s="215">
        <f t="shared" si="7"/>
        <v>15067102.199999999</v>
      </c>
    </row>
    <row r="23" spans="1:11" s="20" customFormat="1" ht="18.75" thickBot="1" x14ac:dyDescent="0.3">
      <c r="A23" s="21" t="s">
        <v>25</v>
      </c>
      <c r="B23" s="218">
        <f>B19</f>
        <v>9372000</v>
      </c>
      <c r="C23" s="218">
        <f>C19</f>
        <v>15164440.220000001</v>
      </c>
      <c r="D23" s="218">
        <f>D19</f>
        <v>15067102.199999999</v>
      </c>
      <c r="E23" s="158">
        <f>D23/C23*100</f>
        <v>99.358116629510491</v>
      </c>
      <c r="F23" s="1"/>
    </row>
    <row r="24" spans="1:11" s="10" customFormat="1" ht="15.75" thickTop="1" x14ac:dyDescent="0.25">
      <c r="A24" s="18"/>
      <c r="B24" s="173"/>
      <c r="C24" s="160"/>
      <c r="D24" s="174"/>
      <c r="E24" s="160"/>
      <c r="F24" s="19"/>
    </row>
    <row r="25" spans="1:11" ht="15" customHeight="1" x14ac:dyDescent="0.25">
      <c r="A25" s="1" t="s">
        <v>39</v>
      </c>
    </row>
    <row r="26" spans="1:11" ht="15.75" thickBot="1" x14ac:dyDescent="0.3">
      <c r="A26" s="2" t="s">
        <v>217</v>
      </c>
      <c r="E26" s="9" t="s">
        <v>18</v>
      </c>
    </row>
    <row r="27" spans="1:11" s="10" customFormat="1" ht="16.5" thickTop="1" thickBot="1" x14ac:dyDescent="0.3">
      <c r="A27" s="193" t="s">
        <v>5</v>
      </c>
      <c r="B27" s="379" t="s">
        <v>0</v>
      </c>
      <c r="C27" s="380" t="s">
        <v>1</v>
      </c>
      <c r="D27" s="381" t="s">
        <v>4</v>
      </c>
      <c r="E27" s="386" t="s">
        <v>6</v>
      </c>
    </row>
    <row r="28" spans="1:11" ht="15.75" thickTop="1" x14ac:dyDescent="0.25">
      <c r="A28" s="194" t="s">
        <v>11</v>
      </c>
      <c r="B28" s="11">
        <f>SUM(B29:B31)</f>
        <v>12172000</v>
      </c>
      <c r="C28" s="11">
        <f>SUM(C29:C31)</f>
        <v>37803027.370000005</v>
      </c>
      <c r="D28" s="11">
        <f>SUM(D29:D31)</f>
        <v>37746685.640000001</v>
      </c>
      <c r="E28" s="162">
        <f>D28/C28*100</f>
        <v>99.85095974074099</v>
      </c>
      <c r="F28" s="6" t="s">
        <v>19</v>
      </c>
    </row>
    <row r="29" spans="1:11" x14ac:dyDescent="0.2">
      <c r="A29" s="339" t="s">
        <v>60</v>
      </c>
      <c r="B29" s="324">
        <v>0</v>
      </c>
      <c r="C29" s="324">
        <v>17430</v>
      </c>
      <c r="D29" s="324">
        <v>16914</v>
      </c>
      <c r="E29" s="325">
        <f>D29/C29*100</f>
        <v>97.039586919104991</v>
      </c>
      <c r="F29" s="364">
        <v>100532</v>
      </c>
      <c r="H29" s="203" t="s">
        <v>74</v>
      </c>
      <c r="I29" s="363">
        <f>SUM(B29:B31)</f>
        <v>12172000</v>
      </c>
      <c r="J29" s="363">
        <f>SUM(C29:C31)</f>
        <v>37803027.370000005</v>
      </c>
      <c r="K29" s="363">
        <f>SUM(D29:D31)</f>
        <v>37746685.640000001</v>
      </c>
    </row>
    <row r="30" spans="1:11" x14ac:dyDescent="0.2">
      <c r="A30" s="339" t="s">
        <v>82</v>
      </c>
      <c r="B30" s="324">
        <v>6292000</v>
      </c>
      <c r="C30" s="324">
        <v>17078000</v>
      </c>
      <c r="D30" s="324">
        <v>17022174.27</v>
      </c>
      <c r="E30" s="325">
        <f>D30/C30*100</f>
        <v>99.673113186555796</v>
      </c>
      <c r="F30" s="364">
        <v>100534</v>
      </c>
      <c r="H30" s="265" t="s">
        <v>62</v>
      </c>
      <c r="I30" s="266">
        <f>B35</f>
        <v>0</v>
      </c>
      <c r="J30" s="266">
        <f t="shared" ref="J30:K30" si="8">C35</f>
        <v>4706558.55</v>
      </c>
      <c r="K30" s="266">
        <f t="shared" si="8"/>
        <v>4706558.55</v>
      </c>
    </row>
    <row r="31" spans="1:11" ht="15.75" thickBot="1" x14ac:dyDescent="0.3">
      <c r="A31" s="340" t="s">
        <v>79</v>
      </c>
      <c r="B31" s="326">
        <v>5880000</v>
      </c>
      <c r="C31" s="326">
        <v>20707597.370000001</v>
      </c>
      <c r="D31" s="326">
        <v>20707597.370000001</v>
      </c>
      <c r="E31" s="327">
        <f>D31/C31*100</f>
        <v>100</v>
      </c>
      <c r="F31" s="364">
        <v>100535</v>
      </c>
      <c r="I31" s="215">
        <f>SUM(I29:I30)</f>
        <v>12172000</v>
      </c>
      <c r="J31" s="215">
        <f>SUM(J29:J30)</f>
        <v>42509585.920000002</v>
      </c>
      <c r="K31" s="215">
        <f>SUM(K29:K30)</f>
        <v>42453244.189999998</v>
      </c>
    </row>
    <row r="32" spans="1:11" s="20" customFormat="1" ht="13.5" customHeight="1" thickTop="1" x14ac:dyDescent="0.25">
      <c r="A32" s="22"/>
      <c r="B32" s="219"/>
      <c r="C32" s="219"/>
      <c r="D32" s="219"/>
      <c r="E32" s="161"/>
      <c r="F32" s="1"/>
    </row>
    <row r="33" spans="1:11" s="20" customFormat="1" ht="13.5" customHeight="1" thickBot="1" x14ac:dyDescent="0.3">
      <c r="A33" s="2" t="s">
        <v>215</v>
      </c>
      <c r="B33" s="171"/>
      <c r="C33" s="9"/>
      <c r="D33" s="171"/>
      <c r="E33" s="9" t="s">
        <v>18</v>
      </c>
      <c r="F33" s="1"/>
    </row>
    <row r="34" spans="1:11" s="20" customFormat="1" ht="13.5" customHeight="1" thickTop="1" thickBot="1" x14ac:dyDescent="0.3">
      <c r="A34" s="193" t="s">
        <v>5</v>
      </c>
      <c r="B34" s="379" t="s">
        <v>0</v>
      </c>
      <c r="C34" s="380" t="s">
        <v>1</v>
      </c>
      <c r="D34" s="381" t="s">
        <v>4</v>
      </c>
      <c r="E34" s="386" t="s">
        <v>6</v>
      </c>
      <c r="F34" s="1"/>
    </row>
    <row r="35" spans="1:11" s="20" customFormat="1" ht="15.75" customHeight="1" thickTop="1" x14ac:dyDescent="0.25">
      <c r="A35" s="313" t="s">
        <v>216</v>
      </c>
      <c r="B35" s="172">
        <f>SUM(B36)</f>
        <v>0</v>
      </c>
      <c r="C35" s="172">
        <f>SUM(C36)</f>
        <v>4706558.55</v>
      </c>
      <c r="D35" s="172">
        <f>SUM(D36)</f>
        <v>4706558.55</v>
      </c>
      <c r="E35" s="162">
        <f>D35/C35*100</f>
        <v>100</v>
      </c>
      <c r="F35" s="1"/>
    </row>
    <row r="36" spans="1:11" s="20" customFormat="1" ht="13.5" customHeight="1" thickBot="1" x14ac:dyDescent="0.3">
      <c r="A36" s="341" t="s">
        <v>218</v>
      </c>
      <c r="B36" s="342">
        <v>0</v>
      </c>
      <c r="C36" s="342">
        <v>4706558.55</v>
      </c>
      <c r="D36" s="342">
        <v>4706558.55</v>
      </c>
      <c r="E36" s="327">
        <f t="shared" ref="E36" si="9">D36/C36*100</f>
        <v>100</v>
      </c>
      <c r="F36" s="314" t="s">
        <v>62</v>
      </c>
    </row>
    <row r="37" spans="1:11" s="20" customFormat="1" ht="13.5" customHeight="1" thickTop="1" x14ac:dyDescent="0.25">
      <c r="A37" s="22"/>
      <c r="B37" s="219"/>
      <c r="C37" s="219"/>
      <c r="D37" s="219"/>
      <c r="E37" s="161"/>
      <c r="F37" s="1"/>
    </row>
    <row r="38" spans="1:11" s="20" customFormat="1" ht="18.75" thickBot="1" x14ac:dyDescent="0.3">
      <c r="A38" s="21" t="s">
        <v>29</v>
      </c>
      <c r="B38" s="218">
        <f>B28+B35</f>
        <v>12172000</v>
      </c>
      <c r="C38" s="218">
        <f>C28+C35</f>
        <v>42509585.920000002</v>
      </c>
      <c r="D38" s="218">
        <f>D28+D35</f>
        <v>42453244.189999998</v>
      </c>
      <c r="E38" s="158">
        <f>D38/C38*100</f>
        <v>99.867461117814614</v>
      </c>
      <c r="F38" s="1"/>
    </row>
    <row r="39" spans="1:11" s="10" customFormat="1" ht="18.75" thickTop="1" x14ac:dyDescent="0.25">
      <c r="A39" s="22"/>
      <c r="B39" s="219"/>
      <c r="C39" s="219"/>
      <c r="D39" s="219"/>
      <c r="E39" s="161"/>
      <c r="F39" s="19"/>
    </row>
    <row r="40" spans="1:11" s="10" customFormat="1" ht="18" x14ac:dyDescent="0.25">
      <c r="A40" s="1" t="s">
        <v>213</v>
      </c>
      <c r="B40" s="171"/>
      <c r="C40" s="9"/>
      <c r="D40" s="152"/>
      <c r="E40" s="9"/>
      <c r="F40" s="19"/>
    </row>
    <row r="41" spans="1:11" s="10" customFormat="1" ht="15.75" thickBot="1" x14ac:dyDescent="0.3">
      <c r="A41" s="2" t="s">
        <v>214</v>
      </c>
      <c r="B41" s="171"/>
      <c r="C41" s="9"/>
      <c r="D41" s="152"/>
      <c r="E41" s="9" t="s">
        <v>18</v>
      </c>
      <c r="F41" s="19"/>
    </row>
    <row r="42" spans="1:11" s="10" customFormat="1" ht="16.5" thickTop="1" thickBot="1" x14ac:dyDescent="0.3">
      <c r="A42" s="193" t="s">
        <v>5</v>
      </c>
      <c r="B42" s="379" t="s">
        <v>0</v>
      </c>
      <c r="C42" s="380" t="s">
        <v>1</v>
      </c>
      <c r="D42" s="381" t="s">
        <v>4</v>
      </c>
      <c r="E42" s="386" t="s">
        <v>6</v>
      </c>
      <c r="F42" s="19"/>
    </row>
    <row r="43" spans="1:11" s="10" customFormat="1" ht="15.75" thickTop="1" x14ac:dyDescent="0.25">
      <c r="A43" s="195" t="s">
        <v>112</v>
      </c>
      <c r="B43" s="172">
        <f>SUM(B44:B44)</f>
        <v>4522000</v>
      </c>
      <c r="C43" s="172">
        <f>SUM(C44:C44)</f>
        <v>33334000</v>
      </c>
      <c r="D43" s="172">
        <f>SUM(D44:D44)</f>
        <v>32113133.050000001</v>
      </c>
      <c r="E43" s="159">
        <f>D43/C43*100</f>
        <v>96.337472400551988</v>
      </c>
      <c r="F43" s="220" t="s">
        <v>111</v>
      </c>
    </row>
    <row r="44" spans="1:11" s="10" customFormat="1" ht="15.75" thickBot="1" x14ac:dyDescent="0.3">
      <c r="A44" s="340" t="s">
        <v>114</v>
      </c>
      <c r="B44" s="326">
        <v>4522000</v>
      </c>
      <c r="C44" s="326">
        <v>33334000</v>
      </c>
      <c r="D44" s="326">
        <v>32113133.050000001</v>
      </c>
      <c r="E44" s="327">
        <f>D44/C44*100</f>
        <v>96.337472400551988</v>
      </c>
      <c r="F44" s="365">
        <v>100581</v>
      </c>
      <c r="G44" s="366"/>
      <c r="H44" s="367" t="s">
        <v>67</v>
      </c>
      <c r="I44" s="368">
        <f>SUM(B44)</f>
        <v>4522000</v>
      </c>
      <c r="J44" s="368">
        <f t="shared" ref="J44:K44" si="10">SUM(C44)</f>
        <v>33334000</v>
      </c>
      <c r="K44" s="368">
        <f t="shared" si="10"/>
        <v>32113133.050000001</v>
      </c>
    </row>
    <row r="45" spans="1:11" s="10" customFormat="1" ht="15.75" thickTop="1" x14ac:dyDescent="0.25">
      <c r="A45" s="13"/>
      <c r="B45" s="177"/>
      <c r="C45" s="177"/>
      <c r="D45" s="177"/>
      <c r="E45" s="163"/>
      <c r="F45" s="19"/>
    </row>
    <row r="46" spans="1:11" s="10" customFormat="1" ht="18.75" thickBot="1" x14ac:dyDescent="0.3">
      <c r="A46" s="21" t="s">
        <v>113</v>
      </c>
      <c r="B46" s="175">
        <f>B43</f>
        <v>4522000</v>
      </c>
      <c r="C46" s="175">
        <f>C43</f>
        <v>33334000</v>
      </c>
      <c r="D46" s="175">
        <f>D43</f>
        <v>32113133.050000001</v>
      </c>
      <c r="E46" s="158">
        <f>D46/C46*100</f>
        <v>96.337472400551988</v>
      </c>
      <c r="F46" s="19"/>
    </row>
    <row r="47" spans="1:11" s="10" customFormat="1" ht="18" customHeight="1" thickTop="1" x14ac:dyDescent="0.25">
      <c r="A47" s="22"/>
      <c r="B47" s="176"/>
      <c r="C47" s="176"/>
      <c r="D47" s="176"/>
      <c r="E47" s="161"/>
      <c r="F47" s="19"/>
    </row>
    <row r="48" spans="1:11" s="10" customFormat="1" ht="18" customHeight="1" x14ac:dyDescent="0.25">
      <c r="A48" s="22"/>
      <c r="B48" s="219"/>
      <c r="C48" s="219"/>
      <c r="D48" s="219"/>
      <c r="E48" s="161"/>
      <c r="F48" s="19"/>
    </row>
    <row r="49" spans="1:11" ht="15" x14ac:dyDescent="0.25">
      <c r="A49" s="13"/>
      <c r="B49" s="177"/>
      <c r="C49" s="177"/>
      <c r="D49" s="177"/>
      <c r="E49" s="163"/>
      <c r="F49" s="14"/>
    </row>
    <row r="50" spans="1:11" ht="14.25" x14ac:dyDescent="0.2">
      <c r="A50" s="3" t="s">
        <v>12</v>
      </c>
      <c r="B50" s="178"/>
      <c r="C50" s="178"/>
      <c r="D50" s="178"/>
      <c r="E50" s="164"/>
    </row>
    <row r="51" spans="1:11" ht="16.5" customHeight="1" x14ac:dyDescent="0.2">
      <c r="A51" s="4" t="s">
        <v>16</v>
      </c>
      <c r="B51" s="179">
        <f>SUM(B14)</f>
        <v>4922000</v>
      </c>
      <c r="C51" s="179">
        <f>SUM(C14)</f>
        <v>16859460.490000002</v>
      </c>
      <c r="D51" s="179">
        <f>SUM(D14)</f>
        <v>16276638.460000001</v>
      </c>
      <c r="E51" s="165">
        <f t="shared" ref="E51:E55" si="11">D51/C51*100</f>
        <v>96.543056461707693</v>
      </c>
    </row>
    <row r="52" spans="1:11" ht="14.25" x14ac:dyDescent="0.2">
      <c r="A52" s="4" t="s">
        <v>15</v>
      </c>
      <c r="B52" s="179">
        <f>SUM(B23)</f>
        <v>9372000</v>
      </c>
      <c r="C52" s="179">
        <f>SUM(C23)</f>
        <v>15164440.220000001</v>
      </c>
      <c r="D52" s="179">
        <f>SUM(D23)</f>
        <v>15067102.199999999</v>
      </c>
      <c r="E52" s="165">
        <f t="shared" si="11"/>
        <v>99.358116629510491</v>
      </c>
    </row>
    <row r="53" spans="1:11" ht="14.25" x14ac:dyDescent="0.2">
      <c r="A53" s="4" t="s">
        <v>13</v>
      </c>
      <c r="B53" s="179">
        <f>SUM(B38)</f>
        <v>12172000</v>
      </c>
      <c r="C53" s="179">
        <f>SUM(C38)</f>
        <v>42509585.920000002</v>
      </c>
      <c r="D53" s="179">
        <f>SUM(D38)</f>
        <v>42453244.189999998</v>
      </c>
      <c r="E53" s="165">
        <f t="shared" si="11"/>
        <v>99.867461117814614</v>
      </c>
    </row>
    <row r="54" spans="1:11" ht="14.25" x14ac:dyDescent="0.2">
      <c r="A54" s="4" t="s">
        <v>115</v>
      </c>
      <c r="B54" s="179">
        <f>B46</f>
        <v>4522000</v>
      </c>
      <c r="C54" s="179">
        <f>C46</f>
        <v>33334000</v>
      </c>
      <c r="D54" s="179">
        <f>D46</f>
        <v>32113133.050000001</v>
      </c>
      <c r="E54" s="165">
        <f t="shared" si="11"/>
        <v>96.337472400551988</v>
      </c>
    </row>
    <row r="55" spans="1:11" ht="15" customHeight="1" thickBot="1" x14ac:dyDescent="0.25">
      <c r="A55" s="5" t="s">
        <v>3</v>
      </c>
      <c r="B55" s="180">
        <f>SUM(B51:B54)</f>
        <v>30988000</v>
      </c>
      <c r="C55" s="180">
        <f>SUM(C51:C54)</f>
        <v>107867486.63</v>
      </c>
      <c r="D55" s="180">
        <f>SUM(D51:D54)</f>
        <v>105910117.89999999</v>
      </c>
      <c r="E55" s="166">
        <f t="shared" si="11"/>
        <v>98.185395070236453</v>
      </c>
      <c r="H55" s="204"/>
      <c r="I55" s="262"/>
      <c r="J55" s="262"/>
      <c r="K55" s="262"/>
    </row>
    <row r="56" spans="1:11" ht="14.25" customHeight="1" thickTop="1" x14ac:dyDescent="0.2">
      <c r="B56" s="181"/>
      <c r="C56" s="182"/>
      <c r="D56" s="183"/>
      <c r="H56" s="203" t="s">
        <v>74</v>
      </c>
      <c r="I56" s="374">
        <f>I29</f>
        <v>12172000</v>
      </c>
      <c r="J56" s="374">
        <f>J29</f>
        <v>37803027.370000005</v>
      </c>
      <c r="K56" s="374">
        <f>K29</f>
        <v>37746685.640000001</v>
      </c>
    </row>
    <row r="57" spans="1:11" s="155" customFormat="1" x14ac:dyDescent="0.2">
      <c r="A57" s="154"/>
      <c r="B57" s="184"/>
      <c r="C57" s="185"/>
      <c r="D57" s="186"/>
      <c r="E57" s="167"/>
      <c r="H57" s="272" t="s">
        <v>89</v>
      </c>
      <c r="I57" s="373">
        <f>I8+I20</f>
        <v>1765000</v>
      </c>
      <c r="J57" s="373">
        <f>J8+J20</f>
        <v>4131490.06</v>
      </c>
      <c r="K57" s="373">
        <f>K8+K20</f>
        <v>3669152.04</v>
      </c>
    </row>
    <row r="58" spans="1:11" hidden="1" x14ac:dyDescent="0.2">
      <c r="B58" s="153" t="e">
        <f>SUM(B59:B65)</f>
        <v>#REF!</v>
      </c>
      <c r="C58" s="153" t="e">
        <f>SUM(C59:C65)</f>
        <v>#REF!</v>
      </c>
      <c r="D58" s="153" t="e">
        <f>SUM(D59:D65)</f>
        <v>#REF!</v>
      </c>
      <c r="H58" s="251" t="s">
        <v>67</v>
      </c>
      <c r="I58" s="262"/>
      <c r="J58" s="262"/>
      <c r="K58" s="262"/>
    </row>
    <row r="59" spans="1:11" hidden="1" x14ac:dyDescent="0.2">
      <c r="B59" s="152" t="e">
        <f>SUM(B8:B8)+SUM(#REF!)+#REF!+SUM(#REF!)+#REF!</f>
        <v>#REF!</v>
      </c>
      <c r="C59" s="152" t="e">
        <f>SUM(C8:C8)+SUM(#REF!)+#REF!+SUM(#REF!)+#REF!</f>
        <v>#REF!</v>
      </c>
      <c r="D59" s="152" t="e">
        <f>SUM(D8:D8)+SUM(#REF!)+#REF!+SUM(#REF!)+#REF!</f>
        <v>#REF!</v>
      </c>
      <c r="E59" s="168"/>
      <c r="I59" s="262"/>
      <c r="J59" s="262"/>
      <c r="K59" s="262"/>
    </row>
    <row r="60" spans="1:11" hidden="1" x14ac:dyDescent="0.2">
      <c r="B60" s="152" t="e">
        <f>#REF!</f>
        <v>#REF!</v>
      </c>
      <c r="C60" s="152" t="e">
        <f>#REF!</f>
        <v>#REF!</v>
      </c>
      <c r="D60" s="152" t="e">
        <f>#REF!</f>
        <v>#REF!</v>
      </c>
      <c r="I60" s="262"/>
      <c r="J60" s="262"/>
      <c r="K60" s="262"/>
    </row>
    <row r="61" spans="1:11" hidden="1" x14ac:dyDescent="0.2">
      <c r="B61" s="152" t="e">
        <f>#REF!</f>
        <v>#REF!</v>
      </c>
      <c r="C61" s="152" t="e">
        <f>#REF!</f>
        <v>#REF!</v>
      </c>
      <c r="D61" s="152" t="e">
        <f>#REF!</f>
        <v>#REF!</v>
      </c>
      <c r="I61" s="262"/>
      <c r="J61" s="262"/>
      <c r="K61" s="262"/>
    </row>
    <row r="62" spans="1:11" hidden="1" x14ac:dyDescent="0.2">
      <c r="B62" s="152" t="e">
        <f>#REF!</f>
        <v>#REF!</v>
      </c>
      <c r="C62" s="152" t="e">
        <f>#REF!</f>
        <v>#REF!</v>
      </c>
      <c r="D62" s="152" t="e">
        <f>#REF!</f>
        <v>#REF!</v>
      </c>
      <c r="I62" s="262"/>
      <c r="J62" s="262"/>
      <c r="K62" s="262"/>
    </row>
    <row r="63" spans="1:11" hidden="1" x14ac:dyDescent="0.2">
      <c r="B63" s="152" t="e">
        <f>#REF!</f>
        <v>#REF!</v>
      </c>
      <c r="C63" s="152" t="e">
        <f>#REF!</f>
        <v>#REF!</v>
      </c>
      <c r="D63" s="152" t="e">
        <f>#REF!</f>
        <v>#REF!</v>
      </c>
      <c r="I63" s="262"/>
      <c r="J63" s="262"/>
      <c r="K63" s="262"/>
    </row>
    <row r="64" spans="1:11" hidden="1" x14ac:dyDescent="0.2">
      <c r="B64" s="152" t="e">
        <f>SUM(#REF!)</f>
        <v>#REF!</v>
      </c>
      <c r="C64" s="152" t="e">
        <f>SUM(#REF!)</f>
        <v>#REF!</v>
      </c>
      <c r="D64" s="152" t="e">
        <f>SUM(#REF!)</f>
        <v>#REF!</v>
      </c>
      <c r="E64" s="169"/>
      <c r="I64" s="262"/>
      <c r="J64" s="262"/>
      <c r="K64" s="262"/>
    </row>
    <row r="65" spans="1:11" hidden="1" x14ac:dyDescent="0.2">
      <c r="B65" s="152" t="e">
        <f>#REF!+#REF!+#REF!+#REF!+#REF!+#REF!+#REF!+#REF!+#REF!+#REF!+#REF!+#REF!</f>
        <v>#REF!</v>
      </c>
      <c r="C65" s="152" t="e">
        <f>#REF!+#REF!+#REF!+#REF!+#REF!+#REF!+#REF!+#REF!+#REF!+#REF!+#REF!+#REF!</f>
        <v>#REF!</v>
      </c>
      <c r="D65" s="152" t="e">
        <f>#REF!+#REF!+#REF!+#REF!+#REF!+#REF!+#REF!+#REF!+#REF!+#REF!+#REF!+#REF!</f>
        <v>#REF!</v>
      </c>
      <c r="E65" s="170"/>
      <c r="I65" s="262"/>
      <c r="J65" s="262"/>
      <c r="K65" s="262"/>
    </row>
    <row r="66" spans="1:11" hidden="1" x14ac:dyDescent="0.2">
      <c r="I66" s="262"/>
      <c r="J66" s="262"/>
      <c r="K66" s="262"/>
    </row>
    <row r="67" spans="1:11" hidden="1" x14ac:dyDescent="0.2">
      <c r="A67" s="7">
        <v>2011</v>
      </c>
      <c r="I67" s="262"/>
      <c r="J67" s="262"/>
      <c r="K67" s="262"/>
    </row>
    <row r="68" spans="1:11" hidden="1" x14ac:dyDescent="0.2">
      <c r="I68" s="262"/>
      <c r="J68" s="262"/>
      <c r="K68" s="262"/>
    </row>
    <row r="69" spans="1:11" hidden="1" x14ac:dyDescent="0.2">
      <c r="I69" s="262"/>
      <c r="J69" s="262"/>
      <c r="K69" s="262"/>
    </row>
    <row r="70" spans="1:11" hidden="1" x14ac:dyDescent="0.2">
      <c r="I70" s="262"/>
      <c r="J70" s="262"/>
      <c r="K70" s="262"/>
    </row>
    <row r="71" spans="1:11" hidden="1" x14ac:dyDescent="0.2">
      <c r="I71" s="262"/>
      <c r="J71" s="262"/>
      <c r="K71" s="262"/>
    </row>
    <row r="72" spans="1:11" hidden="1" x14ac:dyDescent="0.2">
      <c r="I72" s="262"/>
      <c r="J72" s="262"/>
      <c r="K72" s="262"/>
    </row>
    <row r="73" spans="1:11" hidden="1" x14ac:dyDescent="0.2">
      <c r="I73" s="262"/>
      <c r="J73" s="262"/>
      <c r="K73" s="262"/>
    </row>
    <row r="74" spans="1:11" hidden="1" x14ac:dyDescent="0.2">
      <c r="I74" s="262"/>
      <c r="J74" s="262"/>
      <c r="K74" s="262"/>
    </row>
    <row r="75" spans="1:11" hidden="1" x14ac:dyDescent="0.2">
      <c r="I75" s="262"/>
      <c r="J75" s="262"/>
      <c r="K75" s="262"/>
    </row>
    <row r="76" spans="1:11" hidden="1" x14ac:dyDescent="0.2">
      <c r="I76" s="262"/>
      <c r="J76" s="262"/>
      <c r="K76" s="262"/>
    </row>
    <row r="77" spans="1:11" hidden="1" x14ac:dyDescent="0.2">
      <c r="A77" s="6"/>
      <c r="C77" s="6"/>
      <c r="D77" s="6"/>
      <c r="E77" s="6"/>
      <c r="I77" s="262"/>
      <c r="J77" s="262"/>
      <c r="K77" s="262"/>
    </row>
    <row r="78" spans="1:11" hidden="1" x14ac:dyDescent="0.2">
      <c r="A78" s="6"/>
      <c r="C78" s="6"/>
      <c r="D78" s="6"/>
      <c r="E78" s="6"/>
      <c r="I78" s="262"/>
      <c r="J78" s="262"/>
      <c r="K78" s="262"/>
    </row>
    <row r="79" spans="1:11" hidden="1" x14ac:dyDescent="0.2">
      <c r="A79" s="6"/>
      <c r="C79" s="6"/>
      <c r="D79" s="6"/>
      <c r="E79" s="6"/>
      <c r="I79" s="262"/>
      <c r="J79" s="262"/>
      <c r="K79" s="262"/>
    </row>
    <row r="80" spans="1:11" hidden="1" x14ac:dyDescent="0.2">
      <c r="A80" s="6"/>
      <c r="C80" s="6"/>
      <c r="D80" s="6"/>
      <c r="E80" s="6"/>
      <c r="I80" s="262"/>
      <c r="J80" s="262"/>
      <c r="K80" s="262"/>
    </row>
    <row r="81" spans="1:11" hidden="1" x14ac:dyDescent="0.2">
      <c r="A81" s="6"/>
      <c r="B81" s="187" t="s">
        <v>49</v>
      </c>
      <c r="C81" s="6"/>
      <c r="D81" s="6"/>
      <c r="E81" s="6"/>
      <c r="I81" s="262"/>
      <c r="J81" s="262"/>
      <c r="K81" s="262"/>
    </row>
    <row r="82" spans="1:11" hidden="1" x14ac:dyDescent="0.2">
      <c r="A82" s="6"/>
      <c r="B82" s="187" t="s">
        <v>50</v>
      </c>
      <c r="C82" s="6"/>
      <c r="D82" s="6"/>
      <c r="E82" s="6"/>
      <c r="I82" s="262"/>
      <c r="J82" s="262"/>
      <c r="K82" s="262"/>
    </row>
    <row r="83" spans="1:11" hidden="1" x14ac:dyDescent="0.2">
      <c r="A83" s="6"/>
      <c r="B83" s="188" t="s">
        <v>51</v>
      </c>
      <c r="C83" s="6"/>
      <c r="D83" s="6"/>
      <c r="E83" s="6"/>
      <c r="I83" s="262"/>
      <c r="J83" s="262"/>
      <c r="K83" s="262"/>
    </row>
    <row r="84" spans="1:11" hidden="1" x14ac:dyDescent="0.2">
      <c r="A84" s="6"/>
      <c r="B84" s="189" t="s">
        <v>52</v>
      </c>
      <c r="C84" s="6"/>
      <c r="D84" s="6"/>
      <c r="E84" s="6"/>
      <c r="I84" s="262"/>
      <c r="J84" s="262"/>
      <c r="K84" s="262"/>
    </row>
    <row r="85" spans="1:11" hidden="1" x14ac:dyDescent="0.2">
      <c r="A85" s="6"/>
      <c r="B85" s="187" t="s">
        <v>53</v>
      </c>
      <c r="C85" s="6"/>
      <c r="D85" s="6"/>
      <c r="E85" s="6"/>
      <c r="I85" s="262"/>
      <c r="J85" s="262"/>
      <c r="K85" s="262"/>
    </row>
    <row r="86" spans="1:11" hidden="1" x14ac:dyDescent="0.2">
      <c r="A86" s="6"/>
      <c r="C86" s="6"/>
      <c r="D86" s="6"/>
      <c r="E86" s="6"/>
      <c r="I86" s="262"/>
      <c r="J86" s="262"/>
      <c r="K86" s="262"/>
    </row>
    <row r="87" spans="1:11" hidden="1" x14ac:dyDescent="0.2">
      <c r="A87" s="6"/>
      <c r="B87" s="190" t="s">
        <v>54</v>
      </c>
      <c r="C87" s="6"/>
      <c r="D87" s="6"/>
      <c r="E87" s="6"/>
      <c r="I87" s="262"/>
      <c r="J87" s="262"/>
      <c r="K87" s="262"/>
    </row>
    <row r="88" spans="1:11" hidden="1" x14ac:dyDescent="0.2">
      <c r="A88" s="6"/>
      <c r="C88" s="6"/>
      <c r="D88" s="6"/>
      <c r="E88" s="6"/>
      <c r="I88" s="262"/>
      <c r="J88" s="262"/>
      <c r="K88" s="262"/>
    </row>
    <row r="89" spans="1:11" hidden="1" x14ac:dyDescent="0.2">
      <c r="A89" s="6"/>
      <c r="C89" s="6"/>
      <c r="D89" s="6"/>
      <c r="E89" s="6"/>
      <c r="I89" s="262"/>
      <c r="J89" s="262"/>
      <c r="K89" s="262"/>
    </row>
    <row r="90" spans="1:11" hidden="1" x14ac:dyDescent="0.2">
      <c r="A90" s="6"/>
      <c r="C90" s="6"/>
      <c r="D90" s="6"/>
      <c r="E90" s="6"/>
      <c r="I90" s="262"/>
      <c r="J90" s="262"/>
      <c r="K90" s="262"/>
    </row>
    <row r="91" spans="1:11" hidden="1" x14ac:dyDescent="0.2">
      <c r="A91" s="6"/>
      <c r="C91" s="6"/>
      <c r="D91" s="6"/>
      <c r="E91" s="6"/>
      <c r="I91" s="262"/>
      <c r="J91" s="262"/>
      <c r="K91" s="262"/>
    </row>
    <row r="92" spans="1:11" hidden="1" x14ac:dyDescent="0.2">
      <c r="I92" s="262"/>
      <c r="J92" s="262"/>
      <c r="K92" s="262"/>
    </row>
    <row r="93" spans="1:11" hidden="1" x14ac:dyDescent="0.2">
      <c r="A93" s="211"/>
      <c r="B93" s="212"/>
      <c r="C93" s="212"/>
      <c r="D93" s="212"/>
      <c r="I93" s="262"/>
      <c r="J93" s="262"/>
      <c r="K93" s="262"/>
    </row>
    <row r="94" spans="1:11" ht="13.5" hidden="1" thickBot="1" x14ac:dyDescent="0.25">
      <c r="A94" s="213"/>
      <c r="B94" s="214">
        <f>SUM(B95:B104)</f>
        <v>495408000</v>
      </c>
      <c r="C94" s="214">
        <f>SUM(C95:C104)</f>
        <v>945246434.67000008</v>
      </c>
      <c r="D94" s="214">
        <f t="shared" ref="D94" si="12">SUM(D95:D104)</f>
        <v>910219929.20000005</v>
      </c>
      <c r="I94" s="262"/>
      <c r="J94" s="262"/>
      <c r="K94" s="262"/>
    </row>
    <row r="95" spans="1:11" ht="13.5" hidden="1" thickTop="1" x14ac:dyDescent="0.2">
      <c r="A95" s="210" t="s">
        <v>72</v>
      </c>
      <c r="B95" s="152">
        <v>0</v>
      </c>
      <c r="C95" s="152">
        <v>9337862.9900000002</v>
      </c>
      <c r="D95" s="152">
        <v>9337862.9900000002</v>
      </c>
      <c r="H95" s="204" t="s">
        <v>48</v>
      </c>
      <c r="I95" s="262" t="e">
        <f>#REF!+#REF!+#REF!+#REF!+#REF!+#REF!+#REF!</f>
        <v>#REF!</v>
      </c>
      <c r="J95" s="262" t="e">
        <f>#REF!+#REF!+#REF!+#REF!+#REF!+#REF!+#REF!</f>
        <v>#REF!</v>
      </c>
      <c r="K95" s="262" t="e">
        <f>#REF!+#REF!+#REF!+#REF!+#REF!+#REF!+#REF!</f>
        <v>#REF!</v>
      </c>
    </row>
    <row r="96" spans="1:11" hidden="1" x14ac:dyDescent="0.2">
      <c r="A96" s="210" t="s">
        <v>73</v>
      </c>
      <c r="B96" s="152">
        <v>50666000</v>
      </c>
      <c r="C96" s="152">
        <v>50666000</v>
      </c>
      <c r="D96" s="152">
        <v>50666000</v>
      </c>
      <c r="H96" s="248" t="s">
        <v>74</v>
      </c>
      <c r="I96" s="262"/>
      <c r="J96" s="262"/>
      <c r="K96" s="262"/>
    </row>
    <row r="97" spans="1:11" hidden="1" x14ac:dyDescent="0.2">
      <c r="A97" s="210" t="s">
        <v>48</v>
      </c>
      <c r="B97" s="152">
        <v>444742000</v>
      </c>
      <c r="C97" s="152">
        <v>432300985.13</v>
      </c>
      <c r="D97" s="152">
        <v>427678553.86000001</v>
      </c>
      <c r="H97" s="248" t="s">
        <v>89</v>
      </c>
      <c r="I97" s="262"/>
      <c r="J97" s="262"/>
      <c r="K97" s="262"/>
    </row>
    <row r="98" spans="1:11" hidden="1" x14ac:dyDescent="0.2">
      <c r="A98" s="210" t="s">
        <v>74</v>
      </c>
      <c r="B98" s="152">
        <v>0</v>
      </c>
      <c r="C98" s="152">
        <v>369490957.85000002</v>
      </c>
      <c r="D98" s="152">
        <v>357842066.37</v>
      </c>
      <c r="H98" s="251" t="s">
        <v>67</v>
      </c>
      <c r="I98" s="262" t="e">
        <f>#REF!+#REF!+#REF!+#REF!+#REF!+I20+#REF!</f>
        <v>#REF!</v>
      </c>
      <c r="J98" s="262" t="e">
        <f>#REF!+#REF!+#REF!+#REF!+#REF!+J20+#REF!</f>
        <v>#REF!</v>
      </c>
      <c r="K98" s="262" t="e">
        <f>#REF!+#REF!+#REF!+#REF!+#REF!+K20+#REF!</f>
        <v>#REF!</v>
      </c>
    </row>
    <row r="99" spans="1:11" hidden="1" x14ac:dyDescent="0.2">
      <c r="A99" s="210" t="s">
        <v>67</v>
      </c>
      <c r="B99" s="152">
        <v>0</v>
      </c>
      <c r="C99" s="152">
        <f>19158375.27+4621671.56+49410772+5168950+5090859.87</f>
        <v>83450628.700000003</v>
      </c>
      <c r="D99" s="152">
        <v>64695445.979999997</v>
      </c>
      <c r="I99" s="262"/>
      <c r="J99" s="262"/>
      <c r="K99" s="262"/>
    </row>
    <row r="100" spans="1:11" hidden="1" x14ac:dyDescent="0.2">
      <c r="I100" s="262"/>
      <c r="J100" s="262"/>
      <c r="K100" s="262"/>
    </row>
    <row r="101" spans="1:11" hidden="1" x14ac:dyDescent="0.2">
      <c r="I101" s="262"/>
      <c r="J101" s="262"/>
      <c r="K101" s="262"/>
    </row>
    <row r="102" spans="1:11" ht="14.25" hidden="1" x14ac:dyDescent="0.2">
      <c r="I102" s="264" t="e">
        <f>SUM(I95:I97)</f>
        <v>#REF!</v>
      </c>
      <c r="J102" s="264" t="e">
        <f>SUM(J95:J97)</f>
        <v>#REF!</v>
      </c>
      <c r="K102" s="264" t="e">
        <f>SUM(K95:K97)</f>
        <v>#REF!</v>
      </c>
    </row>
    <row r="103" spans="1:11" hidden="1" x14ac:dyDescent="0.2">
      <c r="I103" s="262"/>
      <c r="J103" s="262"/>
      <c r="K103" s="262"/>
    </row>
    <row r="104" spans="1:11" hidden="1" x14ac:dyDescent="0.2">
      <c r="I104" s="262"/>
      <c r="J104" s="262"/>
      <c r="K104" s="262"/>
    </row>
    <row r="105" spans="1:11" hidden="1" x14ac:dyDescent="0.2">
      <c r="I105" s="262"/>
      <c r="J105" s="262"/>
      <c r="K105" s="262"/>
    </row>
    <row r="106" spans="1:11" hidden="1" x14ac:dyDescent="0.2">
      <c r="I106" s="262"/>
      <c r="J106" s="262"/>
      <c r="K106" s="262"/>
    </row>
    <row r="107" spans="1:11" x14ac:dyDescent="0.2">
      <c r="H107" s="370" t="s">
        <v>67</v>
      </c>
      <c r="I107" s="372">
        <f>I44+I21+I9</f>
        <v>17051000</v>
      </c>
      <c r="J107" s="372">
        <f>J44+J21+J9</f>
        <v>61226410.649999999</v>
      </c>
      <c r="K107" s="372">
        <f>K44+K21+K9</f>
        <v>59787721.670000002</v>
      </c>
    </row>
    <row r="108" spans="1:11" x14ac:dyDescent="0.2">
      <c r="H108" s="265" t="s">
        <v>62</v>
      </c>
      <c r="I108" s="266">
        <f>I30</f>
        <v>0</v>
      </c>
      <c r="J108" s="266">
        <f t="shared" ref="J108:K108" si="13">J30</f>
        <v>4706558.55</v>
      </c>
      <c r="K108" s="266">
        <f t="shared" si="13"/>
        <v>4706558.55</v>
      </c>
    </row>
    <row r="109" spans="1:11" x14ac:dyDescent="0.2">
      <c r="I109" s="263">
        <f>I56+I57+I107+I108</f>
        <v>30988000</v>
      </c>
      <c r="J109" s="263">
        <f t="shared" ref="J109:K109" si="14">J56+J57+J107+J108</f>
        <v>107867486.63000001</v>
      </c>
      <c r="K109" s="263">
        <f t="shared" si="14"/>
        <v>105910117.89999999</v>
      </c>
    </row>
  </sheetData>
  <phoneticPr fontId="4" type="noConversion"/>
  <pageMargins left="0.78740157480314965" right="0.78740157480314965" top="0.98425196850393704" bottom="0.98425196850393704" header="0.51181102362204722" footer="0.51181102362204722"/>
  <pageSetup paperSize="9" scale="69" firstPageNumber="191" orientation="portrait" useFirstPageNumber="1" r:id="rId1"/>
  <headerFooter alignWithMargins="0">
    <oddFooter>&amp;L&amp;"Arial,Kurzíva"Zastupitelstvo Olomouckého kraje 24. 6. 2015
4.1. - Rozpočet Olomouckého kraje 2015 – závěrečný účet
Příloha č. 8: Přehled financování oprav a investic v roce 2015&amp;R&amp;"Arial,Kurzíva"Strana &amp;P (celkem 473)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143"/>
  <sheetViews>
    <sheetView showGridLines="0" view="pageBreakPreview" zoomScaleNormal="100" zoomScaleSheetLayoutView="100" workbookViewId="0">
      <selection activeCell="A3" sqref="A3"/>
    </sheetView>
  </sheetViews>
  <sheetFormatPr defaultRowHeight="12.75" x14ac:dyDescent="0.2"/>
  <cols>
    <col min="1" max="1" width="59.5703125" style="7" customWidth="1"/>
    <col min="2" max="2" width="17.28515625" style="171" customWidth="1"/>
    <col min="3" max="3" width="17.42578125" style="9" customWidth="1"/>
    <col min="4" max="4" width="16.85546875" style="152" customWidth="1"/>
    <col min="5" max="5" width="7.7109375" style="9" customWidth="1"/>
    <col min="6" max="6" width="14.85546875" style="6" customWidth="1"/>
    <col min="7" max="7" width="9.140625" style="6"/>
    <col min="8" max="8" width="12.28515625" style="6" customWidth="1"/>
    <col min="9" max="9" width="15.42578125" style="6" bestFit="1" customWidth="1"/>
    <col min="10" max="11" width="17.28515625" style="6" customWidth="1"/>
    <col min="12" max="16384" width="9.140625" style="6"/>
  </cols>
  <sheetData>
    <row r="1" spans="1:12" ht="18" x14ac:dyDescent="0.25">
      <c r="A1" s="1" t="s">
        <v>528</v>
      </c>
    </row>
    <row r="2" spans="1:12" ht="15" x14ac:dyDescent="0.25">
      <c r="A2" s="2" t="s">
        <v>320</v>
      </c>
    </row>
    <row r="3" spans="1:12" ht="7.5" customHeight="1" x14ac:dyDescent="0.25">
      <c r="A3" s="8"/>
    </row>
    <row r="4" spans="1:12" ht="18.75" customHeight="1" x14ac:dyDescent="0.25">
      <c r="A4" s="1" t="s">
        <v>23</v>
      </c>
    </row>
    <row r="5" spans="1:12" ht="15.75" thickBot="1" x14ac:dyDescent="0.3">
      <c r="A5" s="2" t="s">
        <v>214</v>
      </c>
      <c r="E5" s="9" t="s">
        <v>18</v>
      </c>
    </row>
    <row r="6" spans="1:12" s="10" customFormat="1" ht="16.5" thickTop="1" thickBot="1" x14ac:dyDescent="0.3">
      <c r="A6" s="193" t="s">
        <v>5</v>
      </c>
      <c r="B6" s="379" t="s">
        <v>0</v>
      </c>
      <c r="C6" s="380" t="s">
        <v>1</v>
      </c>
      <c r="D6" s="381" t="s">
        <v>4</v>
      </c>
      <c r="E6" s="386" t="s">
        <v>6</v>
      </c>
    </row>
    <row r="7" spans="1:12" ht="15.75" thickTop="1" x14ac:dyDescent="0.25">
      <c r="A7" s="51" t="s">
        <v>7</v>
      </c>
      <c r="B7" s="250">
        <f>SUM(B8:B10)</f>
        <v>7648000</v>
      </c>
      <c r="C7" s="250">
        <f>SUM(C8:C10)</f>
        <v>9893529.5299999993</v>
      </c>
      <c r="D7" s="250">
        <f>SUM(D8:D10)</f>
        <v>9893528.7799999993</v>
      </c>
      <c r="E7" s="162">
        <f t="shared" ref="E7:E10" si="0">D7/C7*100</f>
        <v>99.999992419287793</v>
      </c>
      <c r="F7" s="6" t="s">
        <v>21</v>
      </c>
      <c r="H7" s="204"/>
      <c r="I7" s="216"/>
      <c r="J7" s="216"/>
      <c r="K7" s="216"/>
    </row>
    <row r="8" spans="1:12" x14ac:dyDescent="0.2">
      <c r="A8" s="319" t="s">
        <v>163</v>
      </c>
      <c r="B8" s="320">
        <v>3787000</v>
      </c>
      <c r="C8" s="320">
        <v>0</v>
      </c>
      <c r="D8" s="320">
        <v>0</v>
      </c>
      <c r="E8" s="321">
        <v>0</v>
      </c>
      <c r="F8" s="369">
        <v>100815</v>
      </c>
      <c r="H8" s="301" t="s">
        <v>67</v>
      </c>
      <c r="I8" s="300">
        <f>SUM(B8:B10)</f>
        <v>7648000</v>
      </c>
      <c r="J8" s="300">
        <f t="shared" ref="J8:K8" si="1">SUM(C8:C10)</f>
        <v>9893529.5299999993</v>
      </c>
      <c r="K8" s="300">
        <f t="shared" si="1"/>
        <v>9893528.7799999993</v>
      </c>
    </row>
    <row r="9" spans="1:12" x14ac:dyDescent="0.2">
      <c r="A9" s="319" t="s">
        <v>306</v>
      </c>
      <c r="B9" s="320">
        <v>1039000</v>
      </c>
      <c r="C9" s="320">
        <v>4005612.78</v>
      </c>
      <c r="D9" s="320">
        <v>4005612.78</v>
      </c>
      <c r="E9" s="321">
        <f t="shared" si="0"/>
        <v>100</v>
      </c>
      <c r="F9" s="369">
        <v>100829</v>
      </c>
      <c r="H9" s="248"/>
      <c r="I9" s="249"/>
      <c r="J9" s="249"/>
      <c r="K9" s="249"/>
    </row>
    <row r="10" spans="1:12" ht="13.5" thickBot="1" x14ac:dyDescent="0.25">
      <c r="A10" s="319" t="s">
        <v>307</v>
      </c>
      <c r="B10" s="320">
        <v>2822000</v>
      </c>
      <c r="C10" s="320">
        <v>5887916.75</v>
      </c>
      <c r="D10" s="320">
        <v>5887916</v>
      </c>
      <c r="E10" s="321">
        <f t="shared" si="0"/>
        <v>99.999987262048165</v>
      </c>
      <c r="F10" s="369">
        <v>100830</v>
      </c>
      <c r="H10" s="248"/>
      <c r="I10" s="249"/>
      <c r="J10" s="249"/>
      <c r="K10" s="249"/>
    </row>
    <row r="11" spans="1:12" s="10" customFormat="1" ht="15.75" thickTop="1" x14ac:dyDescent="0.25">
      <c r="A11" s="18"/>
      <c r="B11" s="173"/>
      <c r="C11" s="160"/>
      <c r="D11" s="174"/>
      <c r="E11" s="160"/>
      <c r="F11" s="19"/>
    </row>
    <row r="12" spans="1:12" s="20" customFormat="1" ht="18.75" thickBot="1" x14ac:dyDescent="0.3">
      <c r="A12" s="21" t="s">
        <v>24</v>
      </c>
      <c r="B12" s="218">
        <f>B7</f>
        <v>7648000</v>
      </c>
      <c r="C12" s="218">
        <f>C7</f>
        <v>9893529.5299999993</v>
      </c>
      <c r="D12" s="218">
        <f>D7</f>
        <v>9893528.7799999993</v>
      </c>
      <c r="E12" s="158">
        <f>D12/C12*100</f>
        <v>99.999992419287793</v>
      </c>
      <c r="F12" s="1"/>
      <c r="I12" s="6"/>
      <c r="J12" s="6"/>
      <c r="K12" s="6"/>
      <c r="L12" s="6"/>
    </row>
    <row r="13" spans="1:12" s="20" customFormat="1" ht="18.75" thickTop="1" x14ac:dyDescent="0.25">
      <c r="A13" s="22"/>
      <c r="B13" s="219"/>
      <c r="C13" s="219"/>
      <c r="D13" s="219"/>
      <c r="E13" s="161"/>
      <c r="F13" s="1"/>
      <c r="I13" s="6"/>
      <c r="J13" s="6"/>
      <c r="K13" s="6"/>
      <c r="L13" s="6"/>
    </row>
    <row r="14" spans="1:12" s="20" customFormat="1" ht="18" x14ac:dyDescent="0.25">
      <c r="A14" s="22"/>
      <c r="B14" s="219"/>
      <c r="C14" s="219"/>
      <c r="D14" s="219"/>
      <c r="E14" s="161"/>
      <c r="F14" s="1"/>
      <c r="I14" s="6"/>
      <c r="J14" s="6"/>
      <c r="K14" s="6"/>
      <c r="L14" s="6"/>
    </row>
    <row r="15" spans="1:12" s="20" customFormat="1" ht="18" x14ac:dyDescent="0.25">
      <c r="A15" s="22"/>
      <c r="B15" s="219"/>
      <c r="C15" s="219"/>
      <c r="D15" s="219"/>
      <c r="E15" s="161"/>
      <c r="F15" s="1"/>
    </row>
    <row r="16" spans="1:12" ht="18.75" customHeight="1" x14ac:dyDescent="0.25">
      <c r="A16" s="1" t="s">
        <v>26</v>
      </c>
    </row>
    <row r="17" spans="1:11" ht="15.75" thickBot="1" x14ac:dyDescent="0.3">
      <c r="A17" s="2" t="s">
        <v>214</v>
      </c>
      <c r="E17" s="9" t="s">
        <v>18</v>
      </c>
    </row>
    <row r="18" spans="1:11" s="10" customFormat="1" ht="16.5" thickTop="1" thickBot="1" x14ac:dyDescent="0.3">
      <c r="A18" s="193" t="s">
        <v>5</v>
      </c>
      <c r="B18" s="379" t="s">
        <v>0</v>
      </c>
      <c r="C18" s="380" t="s">
        <v>1</v>
      </c>
      <c r="D18" s="381" t="s">
        <v>4</v>
      </c>
      <c r="E18" s="386" t="s">
        <v>6</v>
      </c>
    </row>
    <row r="19" spans="1:11" s="10" customFormat="1" ht="15.75" thickTop="1" x14ac:dyDescent="0.25">
      <c r="A19" s="51" t="s">
        <v>9</v>
      </c>
      <c r="B19" s="250">
        <f>SUM(B20:B20)</f>
        <v>5723000</v>
      </c>
      <c r="C19" s="250">
        <f>SUM(C20:C20)</f>
        <v>3509755.57</v>
      </c>
      <c r="D19" s="250">
        <f>SUM(D20:D20)</f>
        <v>3509755.57</v>
      </c>
      <c r="E19" s="162">
        <f t="shared" ref="E19:E20" si="2">D19/C19*100</f>
        <v>100</v>
      </c>
      <c r="F19" s="12" t="s">
        <v>20</v>
      </c>
    </row>
    <row r="20" spans="1:11" ht="13.5" thickBot="1" x14ac:dyDescent="0.25">
      <c r="A20" s="322" t="s">
        <v>166</v>
      </c>
      <c r="B20" s="323">
        <v>5723000</v>
      </c>
      <c r="C20" s="323">
        <v>3509755.57</v>
      </c>
      <c r="D20" s="323">
        <v>3509755.57</v>
      </c>
      <c r="E20" s="321">
        <f t="shared" si="2"/>
        <v>100</v>
      </c>
      <c r="F20" s="375">
        <v>100416</v>
      </c>
      <c r="G20" s="204"/>
      <c r="H20" s="301" t="s">
        <v>67</v>
      </c>
      <c r="I20" s="300">
        <f>B20</f>
        <v>5723000</v>
      </c>
      <c r="J20" s="300">
        <f t="shared" ref="J20:K20" si="3">C20</f>
        <v>3509755.57</v>
      </c>
      <c r="K20" s="300">
        <f t="shared" si="3"/>
        <v>3509755.57</v>
      </c>
    </row>
    <row r="21" spans="1:11" s="10" customFormat="1" ht="15.75" thickTop="1" x14ac:dyDescent="0.25">
      <c r="A21" s="18"/>
      <c r="B21" s="173"/>
      <c r="C21" s="160"/>
      <c r="D21" s="174"/>
      <c r="E21" s="160"/>
      <c r="F21" s="19"/>
      <c r="I21" s="215"/>
      <c r="J21" s="215"/>
      <c r="K21" s="215"/>
    </row>
    <row r="22" spans="1:11" s="20" customFormat="1" ht="18.75" thickBot="1" x14ac:dyDescent="0.3">
      <c r="A22" s="21" t="s">
        <v>25</v>
      </c>
      <c r="B22" s="218">
        <f>B19</f>
        <v>5723000</v>
      </c>
      <c r="C22" s="218">
        <f>C19</f>
        <v>3509755.57</v>
      </c>
      <c r="D22" s="218">
        <f>D19</f>
        <v>3509755.57</v>
      </c>
      <c r="E22" s="158">
        <f>D22/C22*100</f>
        <v>100</v>
      </c>
      <c r="F22" s="1"/>
    </row>
    <row r="23" spans="1:11" s="20" customFormat="1" ht="18.75" thickTop="1" x14ac:dyDescent="0.25">
      <c r="A23" s="22"/>
      <c r="B23" s="219"/>
      <c r="C23" s="219"/>
      <c r="D23" s="219"/>
      <c r="E23" s="161"/>
      <c r="F23" s="1"/>
    </row>
    <row r="24" spans="1:11" s="20" customFormat="1" ht="18" x14ac:dyDescent="0.25">
      <c r="A24" s="22"/>
      <c r="B24" s="219"/>
      <c r="C24" s="219"/>
      <c r="D24" s="219"/>
      <c r="E24" s="161"/>
      <c r="F24" s="1"/>
    </row>
    <row r="25" spans="1:11" s="20" customFormat="1" ht="18" x14ac:dyDescent="0.25">
      <c r="A25" s="22"/>
      <c r="B25" s="219"/>
      <c r="C25" s="219"/>
      <c r="D25" s="219"/>
      <c r="E25" s="161"/>
      <c r="F25" s="1"/>
    </row>
    <row r="26" spans="1:11" s="10" customFormat="1" ht="15" x14ac:dyDescent="0.25">
      <c r="A26" s="387"/>
      <c r="B26" s="388"/>
      <c r="C26" s="389"/>
      <c r="D26" s="390"/>
      <c r="E26" s="389"/>
      <c r="F26" s="19"/>
    </row>
    <row r="27" spans="1:11" ht="15" customHeight="1" x14ac:dyDescent="0.25">
      <c r="A27" s="1" t="s">
        <v>308</v>
      </c>
    </row>
    <row r="28" spans="1:11" ht="15.75" thickBot="1" x14ac:dyDescent="0.3">
      <c r="A28" s="2" t="s">
        <v>214</v>
      </c>
      <c r="E28" s="9" t="s">
        <v>18</v>
      </c>
    </row>
    <row r="29" spans="1:11" s="10" customFormat="1" ht="16.5" thickTop="1" thickBot="1" x14ac:dyDescent="0.3">
      <c r="A29" s="193" t="s">
        <v>5</v>
      </c>
      <c r="B29" s="379" t="s">
        <v>0</v>
      </c>
      <c r="C29" s="380" t="s">
        <v>1</v>
      </c>
      <c r="D29" s="381" t="s">
        <v>4</v>
      </c>
      <c r="E29" s="386" t="s">
        <v>6</v>
      </c>
    </row>
    <row r="30" spans="1:11" ht="15.75" thickTop="1" x14ac:dyDescent="0.25">
      <c r="A30" s="194" t="s">
        <v>8</v>
      </c>
      <c r="B30" s="11">
        <f>SUM(B31:B31)</f>
        <v>2000000</v>
      </c>
      <c r="C30" s="11">
        <f>SUM(C31:C31)</f>
        <v>0</v>
      </c>
      <c r="D30" s="11">
        <f>SUM(D31:D31)</f>
        <v>0</v>
      </c>
      <c r="E30" s="162">
        <v>0</v>
      </c>
      <c r="F30" s="220" t="s">
        <v>309</v>
      </c>
    </row>
    <row r="31" spans="1:11" ht="13.5" thickBot="1" x14ac:dyDescent="0.25">
      <c r="A31" s="328" t="s">
        <v>172</v>
      </c>
      <c r="B31" s="326">
        <v>2000000</v>
      </c>
      <c r="C31" s="326">
        <v>0</v>
      </c>
      <c r="D31" s="326">
        <v>0</v>
      </c>
      <c r="E31" s="327">
        <v>0</v>
      </c>
      <c r="F31" s="375">
        <v>100872</v>
      </c>
      <c r="H31" s="301" t="s">
        <v>67</v>
      </c>
      <c r="I31" s="300">
        <f>B31</f>
        <v>2000000</v>
      </c>
      <c r="J31" s="300">
        <f t="shared" ref="J31" si="4">C31</f>
        <v>0</v>
      </c>
      <c r="K31" s="300">
        <f t="shared" ref="K31" si="5">D31</f>
        <v>0</v>
      </c>
    </row>
    <row r="32" spans="1:11" s="20" customFormat="1" ht="13.5" customHeight="1" thickTop="1" x14ac:dyDescent="0.25">
      <c r="A32" s="22"/>
      <c r="B32" s="219"/>
      <c r="C32" s="219"/>
      <c r="D32" s="219"/>
      <c r="E32" s="161"/>
      <c r="F32" s="1"/>
    </row>
    <row r="33" spans="1:11" s="20" customFormat="1" ht="18.75" thickBot="1" x14ac:dyDescent="0.3">
      <c r="A33" s="21" t="s">
        <v>27</v>
      </c>
      <c r="B33" s="218">
        <f>B30</f>
        <v>2000000</v>
      </c>
      <c r="C33" s="218">
        <f t="shared" ref="C33:D33" si="6">C30</f>
        <v>0</v>
      </c>
      <c r="D33" s="218">
        <f t="shared" si="6"/>
        <v>0</v>
      </c>
      <c r="E33" s="158">
        <v>0</v>
      </c>
      <c r="F33" s="1"/>
    </row>
    <row r="34" spans="1:11" s="20" customFormat="1" ht="18.75" thickTop="1" x14ac:dyDescent="0.25">
      <c r="A34" s="22"/>
      <c r="B34" s="219"/>
      <c r="C34" s="219"/>
      <c r="D34" s="219"/>
      <c r="E34" s="161"/>
      <c r="F34" s="1"/>
    </row>
    <row r="35" spans="1:11" s="20" customFormat="1" ht="18" x14ac:dyDescent="0.25">
      <c r="A35" s="22"/>
      <c r="B35" s="219"/>
      <c r="C35" s="219"/>
      <c r="D35" s="219"/>
      <c r="E35" s="161"/>
      <c r="F35" s="1"/>
    </row>
    <row r="36" spans="1:11" s="20" customFormat="1" ht="18" x14ac:dyDescent="0.25">
      <c r="A36" s="22"/>
      <c r="B36" s="219"/>
      <c r="C36" s="219"/>
      <c r="D36" s="219"/>
      <c r="E36" s="161"/>
      <c r="F36" s="1"/>
    </row>
    <row r="37" spans="1:11" s="10" customFormat="1" ht="18" x14ac:dyDescent="0.25">
      <c r="A37" s="22"/>
      <c r="B37" s="219"/>
      <c r="C37" s="219"/>
      <c r="D37" s="219"/>
      <c r="E37" s="161"/>
      <c r="F37" s="19"/>
    </row>
    <row r="38" spans="1:11" s="10" customFormat="1" ht="18" x14ac:dyDescent="0.25">
      <c r="A38" s="1" t="s">
        <v>317</v>
      </c>
      <c r="B38" s="171"/>
      <c r="C38" s="9"/>
      <c r="D38" s="152"/>
      <c r="E38" s="9"/>
      <c r="F38" s="6"/>
    </row>
    <row r="39" spans="1:11" s="10" customFormat="1" ht="15.75" thickBot="1" x14ac:dyDescent="0.3">
      <c r="A39" s="2" t="s">
        <v>214</v>
      </c>
      <c r="B39" s="171"/>
      <c r="C39" s="9"/>
      <c r="D39" s="152"/>
      <c r="E39" s="9" t="s">
        <v>18</v>
      </c>
      <c r="F39" s="6"/>
    </row>
    <row r="40" spans="1:11" s="10" customFormat="1" ht="16.5" thickTop="1" thickBot="1" x14ac:dyDescent="0.3">
      <c r="A40" s="193" t="s">
        <v>5</v>
      </c>
      <c r="B40" s="379" t="s">
        <v>0</v>
      </c>
      <c r="C40" s="380" t="s">
        <v>1</v>
      </c>
      <c r="D40" s="381" t="s">
        <v>4</v>
      </c>
      <c r="E40" s="386" t="s">
        <v>6</v>
      </c>
    </row>
    <row r="41" spans="1:11" s="10" customFormat="1" ht="15.75" thickTop="1" x14ac:dyDescent="0.25">
      <c r="A41" s="51" t="s">
        <v>11</v>
      </c>
      <c r="B41" s="11">
        <f>SUM(B42:B51)</f>
        <v>75219000</v>
      </c>
      <c r="C41" s="11">
        <f>SUM(C42:C51)</f>
        <v>5767972.04</v>
      </c>
      <c r="D41" s="11">
        <f>SUM(D42:D51)</f>
        <v>5767972.04</v>
      </c>
      <c r="E41" s="162">
        <f>D41/C41*100</f>
        <v>100</v>
      </c>
      <c r="F41" s="6" t="s">
        <v>19</v>
      </c>
    </row>
    <row r="42" spans="1:11" s="10" customFormat="1" ht="15" x14ac:dyDescent="0.25">
      <c r="A42" s="329" t="s">
        <v>90</v>
      </c>
      <c r="B42" s="324">
        <v>6605000</v>
      </c>
      <c r="C42" s="324">
        <v>0</v>
      </c>
      <c r="D42" s="324">
        <v>0</v>
      </c>
      <c r="E42" s="325">
        <v>0</v>
      </c>
      <c r="F42" s="376">
        <v>100032</v>
      </c>
      <c r="H42" s="203" t="s">
        <v>74</v>
      </c>
      <c r="I42" s="306">
        <f>SUM(B42:B51)</f>
        <v>75219000</v>
      </c>
      <c r="J42" s="306">
        <f t="shared" ref="J42:K42" si="7">SUM(C42:C51)</f>
        <v>5767972.04</v>
      </c>
      <c r="K42" s="306">
        <f t="shared" si="7"/>
        <v>5767972.04</v>
      </c>
    </row>
    <row r="43" spans="1:11" s="10" customFormat="1" ht="15" x14ac:dyDescent="0.25">
      <c r="A43" s="329" t="s">
        <v>69</v>
      </c>
      <c r="B43" s="324">
        <v>2563000</v>
      </c>
      <c r="C43" s="324">
        <v>0</v>
      </c>
      <c r="D43" s="324">
        <v>0</v>
      </c>
      <c r="E43" s="325">
        <v>0</v>
      </c>
      <c r="F43" s="376">
        <v>100106</v>
      </c>
    </row>
    <row r="44" spans="1:11" s="10" customFormat="1" ht="15" x14ac:dyDescent="0.25">
      <c r="A44" s="329" t="s">
        <v>92</v>
      </c>
      <c r="B44" s="324">
        <v>8350000</v>
      </c>
      <c r="C44" s="324">
        <v>0</v>
      </c>
      <c r="D44" s="324">
        <v>0</v>
      </c>
      <c r="E44" s="325">
        <v>0</v>
      </c>
      <c r="F44" s="376">
        <v>100676</v>
      </c>
    </row>
    <row r="45" spans="1:11" s="10" customFormat="1" ht="15" x14ac:dyDescent="0.25">
      <c r="A45" s="329" t="s">
        <v>93</v>
      </c>
      <c r="B45" s="324">
        <v>7125000</v>
      </c>
      <c r="C45" s="324">
        <v>0</v>
      </c>
      <c r="D45" s="324">
        <v>0</v>
      </c>
      <c r="E45" s="325">
        <v>0</v>
      </c>
      <c r="F45" s="376">
        <v>100677</v>
      </c>
    </row>
    <row r="46" spans="1:11" s="10" customFormat="1" ht="15" x14ac:dyDescent="0.25">
      <c r="A46" s="329" t="s">
        <v>94</v>
      </c>
      <c r="B46" s="324">
        <v>11482000</v>
      </c>
      <c r="C46" s="324">
        <v>0</v>
      </c>
      <c r="D46" s="324">
        <v>0</v>
      </c>
      <c r="E46" s="325">
        <v>0</v>
      </c>
      <c r="F46" s="376">
        <v>100678</v>
      </c>
    </row>
    <row r="47" spans="1:11" s="10" customFormat="1" ht="15" x14ac:dyDescent="0.25">
      <c r="A47" s="329" t="s">
        <v>81</v>
      </c>
      <c r="B47" s="324">
        <v>2207000</v>
      </c>
      <c r="C47" s="324">
        <v>0</v>
      </c>
      <c r="D47" s="324">
        <v>0</v>
      </c>
      <c r="E47" s="325">
        <v>0</v>
      </c>
      <c r="F47" s="376">
        <v>100679</v>
      </c>
    </row>
    <row r="48" spans="1:11" s="10" customFormat="1" ht="15" x14ac:dyDescent="0.25">
      <c r="A48" s="329" t="s">
        <v>95</v>
      </c>
      <c r="B48" s="324">
        <v>10806000</v>
      </c>
      <c r="C48" s="324">
        <v>4433224.8</v>
      </c>
      <c r="D48" s="324">
        <v>4433224.8</v>
      </c>
      <c r="E48" s="321">
        <f>D48/C48*100</f>
        <v>100</v>
      </c>
      <c r="F48" s="376">
        <v>100831</v>
      </c>
    </row>
    <row r="49" spans="1:11" s="10" customFormat="1" ht="15" x14ac:dyDescent="0.25">
      <c r="A49" s="329" t="s">
        <v>96</v>
      </c>
      <c r="B49" s="324">
        <v>4248000</v>
      </c>
      <c r="C49" s="324">
        <v>1334747.24</v>
      </c>
      <c r="D49" s="324">
        <v>1334747.24</v>
      </c>
      <c r="E49" s="321">
        <f>D49/C49*100</f>
        <v>100</v>
      </c>
      <c r="F49" s="376">
        <v>100863</v>
      </c>
    </row>
    <row r="50" spans="1:11" s="10" customFormat="1" ht="15" x14ac:dyDescent="0.25">
      <c r="A50" s="329" t="s">
        <v>97</v>
      </c>
      <c r="B50" s="324">
        <v>1100000</v>
      </c>
      <c r="C50" s="324">
        <v>0</v>
      </c>
      <c r="D50" s="324">
        <v>0</v>
      </c>
      <c r="E50" s="321">
        <v>0</v>
      </c>
      <c r="F50" s="376">
        <v>100864</v>
      </c>
    </row>
    <row r="51" spans="1:11" s="10" customFormat="1" ht="15.75" thickBot="1" x14ac:dyDescent="0.3">
      <c r="A51" s="328" t="s">
        <v>98</v>
      </c>
      <c r="B51" s="326">
        <v>20733000</v>
      </c>
      <c r="C51" s="326">
        <v>0</v>
      </c>
      <c r="D51" s="326">
        <v>0</v>
      </c>
      <c r="E51" s="330">
        <v>0</v>
      </c>
      <c r="F51" s="376">
        <v>100865</v>
      </c>
    </row>
    <row r="52" spans="1:11" s="10" customFormat="1" ht="18.75" thickTop="1" x14ac:dyDescent="0.25">
      <c r="A52" s="22"/>
      <c r="B52" s="219"/>
      <c r="C52" s="219"/>
      <c r="D52" s="219"/>
      <c r="E52" s="161"/>
      <c r="F52" s="1"/>
    </row>
    <row r="53" spans="1:11" s="10" customFormat="1" ht="18.75" thickBot="1" x14ac:dyDescent="0.3">
      <c r="A53" s="21" t="s">
        <v>29</v>
      </c>
      <c r="B53" s="218">
        <f>B41</f>
        <v>75219000</v>
      </c>
      <c r="C53" s="218">
        <f t="shared" ref="C53:D53" si="8">C41</f>
        <v>5767972.04</v>
      </c>
      <c r="D53" s="218">
        <f t="shared" si="8"/>
        <v>5767972.04</v>
      </c>
      <c r="E53" s="158">
        <f>D53/C53*100</f>
        <v>100</v>
      </c>
      <c r="F53" s="1"/>
    </row>
    <row r="54" spans="1:11" s="10" customFormat="1" ht="18.75" thickTop="1" x14ac:dyDescent="0.25">
      <c r="A54" s="22"/>
      <c r="B54" s="219"/>
      <c r="C54" s="219"/>
      <c r="D54" s="219"/>
      <c r="E54" s="161"/>
      <c r="F54" s="1"/>
    </row>
    <row r="55" spans="1:11" s="10" customFormat="1" ht="18" x14ac:dyDescent="0.25">
      <c r="A55" s="22"/>
      <c r="B55" s="219"/>
      <c r="C55" s="219"/>
      <c r="D55" s="219"/>
      <c r="E55" s="161"/>
      <c r="F55" s="19"/>
    </row>
    <row r="56" spans="1:11" s="10" customFormat="1" ht="18" x14ac:dyDescent="0.25">
      <c r="A56" s="1" t="s">
        <v>318</v>
      </c>
      <c r="B56" s="171"/>
      <c r="C56" s="9"/>
      <c r="D56" s="152"/>
      <c r="E56" s="9"/>
      <c r="F56" s="19"/>
    </row>
    <row r="57" spans="1:11" s="10" customFormat="1" ht="15.75" thickBot="1" x14ac:dyDescent="0.3">
      <c r="A57" s="2" t="s">
        <v>217</v>
      </c>
      <c r="B57" s="171"/>
      <c r="C57" s="9"/>
      <c r="D57" s="152"/>
      <c r="E57" s="9" t="s">
        <v>18</v>
      </c>
      <c r="F57" s="19"/>
    </row>
    <row r="58" spans="1:11" s="10" customFormat="1" ht="16.5" thickTop="1" thickBot="1" x14ac:dyDescent="0.3">
      <c r="A58" s="193" t="s">
        <v>5</v>
      </c>
      <c r="B58" s="379" t="s">
        <v>0</v>
      </c>
      <c r="C58" s="380" t="s">
        <v>1</v>
      </c>
      <c r="D58" s="381" t="s">
        <v>4</v>
      </c>
      <c r="E58" s="386" t="s">
        <v>6</v>
      </c>
      <c r="F58" s="19"/>
    </row>
    <row r="59" spans="1:11" s="10" customFormat="1" ht="15.75" thickTop="1" x14ac:dyDescent="0.25">
      <c r="A59" s="195" t="s">
        <v>310</v>
      </c>
      <c r="B59" s="172">
        <f>SUM(B60:B61)</f>
        <v>70974000</v>
      </c>
      <c r="C59" s="172">
        <f>SUM(C60:C61)</f>
        <v>17485176.600000001</v>
      </c>
      <c r="D59" s="172">
        <f>SUM(D60:D61)</f>
        <v>17485176.600000001</v>
      </c>
      <c r="E59" s="159">
        <f>D59/C59*100</f>
        <v>100</v>
      </c>
      <c r="F59" s="220" t="s">
        <v>312</v>
      </c>
    </row>
    <row r="60" spans="1:11" s="10" customFormat="1" ht="24.75" x14ac:dyDescent="0.25">
      <c r="A60" s="322" t="s">
        <v>99</v>
      </c>
      <c r="B60" s="324">
        <v>2999000</v>
      </c>
      <c r="C60" s="324">
        <v>17433751.600000001</v>
      </c>
      <c r="D60" s="324">
        <v>17433751.600000001</v>
      </c>
      <c r="E60" s="325">
        <f>D60/C60*100</f>
        <v>100</v>
      </c>
      <c r="F60" s="375">
        <v>100832</v>
      </c>
      <c r="H60" s="301" t="s">
        <v>67</v>
      </c>
      <c r="I60" s="300">
        <f>B60+B61</f>
        <v>70974000</v>
      </c>
      <c r="J60" s="300">
        <f t="shared" ref="J60:K60" si="9">C60+C61</f>
        <v>17485176.600000001</v>
      </c>
      <c r="K60" s="300">
        <f t="shared" si="9"/>
        <v>17485176.600000001</v>
      </c>
    </row>
    <row r="61" spans="1:11" s="10" customFormat="1" ht="15.75" thickBot="1" x14ac:dyDescent="0.3">
      <c r="A61" s="333" t="s">
        <v>174</v>
      </c>
      <c r="B61" s="326">
        <v>67975000</v>
      </c>
      <c r="C61" s="326">
        <v>51425</v>
      </c>
      <c r="D61" s="326">
        <v>51425</v>
      </c>
      <c r="E61" s="327">
        <f>D61/C61*100</f>
        <v>100</v>
      </c>
      <c r="F61" s="375">
        <v>100889</v>
      </c>
      <c r="H61" s="209" t="s">
        <v>62</v>
      </c>
      <c r="I61" s="307">
        <f>B66</f>
        <v>30773000</v>
      </c>
      <c r="J61" s="307">
        <f t="shared" ref="J61:K61" si="10">C66</f>
        <v>0</v>
      </c>
      <c r="K61" s="307">
        <f t="shared" si="10"/>
        <v>0</v>
      </c>
    </row>
    <row r="62" spans="1:11" s="10" customFormat="1" ht="15.75" thickTop="1" x14ac:dyDescent="0.25">
      <c r="A62" s="13"/>
      <c r="B62" s="177"/>
      <c r="C62" s="177"/>
      <c r="D62" s="177"/>
      <c r="E62" s="163"/>
      <c r="F62" s="19"/>
      <c r="I62" s="215">
        <f>I60+I61</f>
        <v>101747000</v>
      </c>
      <c r="J62" s="215">
        <f t="shared" ref="J62:K62" si="11">J60+J61</f>
        <v>17485176.600000001</v>
      </c>
      <c r="K62" s="215">
        <f t="shared" si="11"/>
        <v>17485176.600000001</v>
      </c>
    </row>
    <row r="63" spans="1:11" s="10" customFormat="1" ht="15.75" thickBot="1" x14ac:dyDescent="0.3">
      <c r="A63" s="2" t="s">
        <v>313</v>
      </c>
      <c r="B63" s="171"/>
      <c r="C63" s="9"/>
      <c r="D63" s="152"/>
      <c r="E63" s="9" t="s">
        <v>18</v>
      </c>
      <c r="F63" s="19"/>
    </row>
    <row r="64" spans="1:11" s="10" customFormat="1" ht="16.5" thickTop="1" thickBot="1" x14ac:dyDescent="0.3">
      <c r="A64" s="193" t="s">
        <v>5</v>
      </c>
      <c r="B64" s="379" t="s">
        <v>0</v>
      </c>
      <c r="C64" s="380" t="s">
        <v>1</v>
      </c>
      <c r="D64" s="381" t="s">
        <v>4</v>
      </c>
      <c r="E64" s="386" t="s">
        <v>6</v>
      </c>
      <c r="F64" s="19"/>
    </row>
    <row r="65" spans="1:11" s="10" customFormat="1" ht="15.75" thickTop="1" x14ac:dyDescent="0.25">
      <c r="A65" s="195" t="s">
        <v>310</v>
      </c>
      <c r="B65" s="172">
        <f>SUM(B66:B66)</f>
        <v>30773000</v>
      </c>
      <c r="C65" s="172">
        <f>SUM(C66:C66)</f>
        <v>0</v>
      </c>
      <c r="D65" s="172">
        <f>SUM(D66:D66)</f>
        <v>0</v>
      </c>
      <c r="E65" s="159">
        <v>0</v>
      </c>
      <c r="F65" s="220"/>
    </row>
    <row r="66" spans="1:11" s="10" customFormat="1" ht="25.5" thickBot="1" x14ac:dyDescent="0.3">
      <c r="A66" s="331" t="s">
        <v>173</v>
      </c>
      <c r="B66" s="326">
        <v>30773000</v>
      </c>
      <c r="C66" s="326">
        <v>0</v>
      </c>
      <c r="D66" s="326">
        <v>0</v>
      </c>
      <c r="E66" s="327">
        <v>0</v>
      </c>
      <c r="F66" s="332" t="s">
        <v>314</v>
      </c>
    </row>
    <row r="67" spans="1:11" s="10" customFormat="1" ht="15.75" thickTop="1" x14ac:dyDescent="0.25">
      <c r="A67" s="13"/>
      <c r="B67" s="177"/>
      <c r="C67" s="177"/>
      <c r="D67" s="177"/>
      <c r="E67" s="163"/>
      <c r="F67" s="19"/>
    </row>
    <row r="68" spans="1:11" s="10" customFormat="1" ht="18.75" thickBot="1" x14ac:dyDescent="0.3">
      <c r="A68" s="21" t="s">
        <v>311</v>
      </c>
      <c r="B68" s="175">
        <f>B59+B65</f>
        <v>101747000</v>
      </c>
      <c r="C68" s="175">
        <f t="shared" ref="C68:D68" si="12">C59+C65</f>
        <v>17485176.600000001</v>
      </c>
      <c r="D68" s="175">
        <f t="shared" si="12"/>
        <v>17485176.600000001</v>
      </c>
      <c r="E68" s="158">
        <f>D68/C68*100</f>
        <v>100</v>
      </c>
      <c r="F68" s="19"/>
    </row>
    <row r="69" spans="1:11" s="10" customFormat="1" ht="18.75" thickTop="1" x14ac:dyDescent="0.25">
      <c r="A69" s="22"/>
      <c r="B69" s="176"/>
      <c r="C69" s="176"/>
      <c r="D69" s="176"/>
      <c r="E69" s="161"/>
      <c r="F69" s="19"/>
    </row>
    <row r="70" spans="1:11" s="10" customFormat="1" ht="18" x14ac:dyDescent="0.25">
      <c r="A70" s="22"/>
      <c r="B70" s="176"/>
      <c r="C70" s="176"/>
      <c r="D70" s="176"/>
      <c r="E70" s="161"/>
      <c r="F70" s="19"/>
    </row>
    <row r="71" spans="1:11" s="10" customFormat="1" ht="18" customHeight="1" x14ac:dyDescent="0.25">
      <c r="A71" s="22"/>
      <c r="B71" s="176"/>
      <c r="C71" s="176"/>
      <c r="D71" s="176"/>
      <c r="E71" s="161"/>
      <c r="F71" s="19"/>
    </row>
    <row r="72" spans="1:11" s="10" customFormat="1" ht="18" customHeight="1" x14ac:dyDescent="0.25">
      <c r="A72" s="1" t="s">
        <v>319</v>
      </c>
      <c r="B72" s="171"/>
      <c r="C72" s="9"/>
      <c r="D72" s="152"/>
      <c r="E72" s="9"/>
      <c r="F72" s="19"/>
    </row>
    <row r="73" spans="1:11" s="10" customFormat="1" ht="18" customHeight="1" thickBot="1" x14ac:dyDescent="0.3">
      <c r="A73" s="2" t="s">
        <v>214</v>
      </c>
      <c r="B73" s="171"/>
      <c r="C73" s="9"/>
      <c r="D73" s="152"/>
      <c r="E73" s="9" t="s">
        <v>18</v>
      </c>
      <c r="F73" s="19"/>
    </row>
    <row r="74" spans="1:11" s="10" customFormat="1" ht="18" customHeight="1" thickTop="1" thickBot="1" x14ac:dyDescent="0.3">
      <c r="A74" s="193" t="s">
        <v>5</v>
      </c>
      <c r="B74" s="379" t="s">
        <v>0</v>
      </c>
      <c r="C74" s="380" t="s">
        <v>1</v>
      </c>
      <c r="D74" s="381" t="s">
        <v>4</v>
      </c>
      <c r="E74" s="386" t="s">
        <v>6</v>
      </c>
      <c r="F74" s="19"/>
    </row>
    <row r="75" spans="1:11" s="10" customFormat="1" ht="18" customHeight="1" thickTop="1" x14ac:dyDescent="0.25">
      <c r="A75" s="195" t="s">
        <v>237</v>
      </c>
      <c r="B75" s="172">
        <f>SUM(B76:B76)</f>
        <v>6379000</v>
      </c>
      <c r="C75" s="172">
        <f>SUM(C76:C76)</f>
        <v>0</v>
      </c>
      <c r="D75" s="172">
        <f>SUM(D76:D76)</f>
        <v>0</v>
      </c>
      <c r="E75" s="159">
        <v>0</v>
      </c>
      <c r="F75" s="220" t="s">
        <v>316</v>
      </c>
    </row>
    <row r="76" spans="1:11" s="10" customFormat="1" ht="18" customHeight="1" thickBot="1" x14ac:dyDescent="0.3">
      <c r="A76" s="333" t="s">
        <v>315</v>
      </c>
      <c r="B76" s="326">
        <v>6379000</v>
      </c>
      <c r="C76" s="326">
        <v>0</v>
      </c>
      <c r="D76" s="326">
        <v>0</v>
      </c>
      <c r="E76" s="327">
        <v>0</v>
      </c>
      <c r="F76" s="375">
        <v>100862</v>
      </c>
      <c r="H76" s="301" t="s">
        <v>67</v>
      </c>
      <c r="I76" s="300">
        <f>B76+B77</f>
        <v>6379000</v>
      </c>
      <c r="J76" s="300">
        <f t="shared" ref="J76" si="13">C76+C77</f>
        <v>0</v>
      </c>
      <c r="K76" s="300">
        <f t="shared" ref="K76" si="14">D76+D77</f>
        <v>0</v>
      </c>
    </row>
    <row r="77" spans="1:11" s="10" customFormat="1" ht="18" customHeight="1" thickTop="1" x14ac:dyDescent="0.25">
      <c r="A77" s="22"/>
      <c r="B77" s="176"/>
      <c r="C77" s="176"/>
      <c r="D77" s="176"/>
      <c r="E77" s="161"/>
      <c r="F77" s="19"/>
    </row>
    <row r="78" spans="1:11" s="10" customFormat="1" ht="18" customHeight="1" thickBot="1" x14ac:dyDescent="0.3">
      <c r="A78" s="21" t="s">
        <v>238</v>
      </c>
      <c r="B78" s="175">
        <f>B75</f>
        <v>6379000</v>
      </c>
      <c r="C78" s="175">
        <f t="shared" ref="C78:D78" si="15">C75</f>
        <v>0</v>
      </c>
      <c r="D78" s="175">
        <f t="shared" si="15"/>
        <v>0</v>
      </c>
      <c r="E78" s="158">
        <v>0</v>
      </c>
      <c r="F78" s="19"/>
    </row>
    <row r="79" spans="1:11" s="10" customFormat="1" ht="18" customHeight="1" thickTop="1" x14ac:dyDescent="0.25">
      <c r="A79" s="22"/>
      <c r="B79" s="176"/>
      <c r="C79" s="176"/>
      <c r="D79" s="176"/>
      <c r="E79" s="161"/>
      <c r="F79" s="19"/>
    </row>
    <row r="80" spans="1:11" s="10" customFormat="1" ht="18" customHeight="1" x14ac:dyDescent="0.25">
      <c r="A80" s="22"/>
      <c r="B80" s="219"/>
      <c r="C80" s="219"/>
      <c r="D80" s="219"/>
      <c r="E80" s="161"/>
      <c r="F80" s="19"/>
    </row>
    <row r="81" spans="1:11" ht="15" x14ac:dyDescent="0.25">
      <c r="A81" s="13"/>
      <c r="B81" s="177"/>
      <c r="C81" s="177"/>
      <c r="D81" s="177"/>
      <c r="E81" s="163"/>
      <c r="F81" s="14"/>
    </row>
    <row r="82" spans="1:11" ht="14.25" x14ac:dyDescent="0.2">
      <c r="A82" s="3" t="s">
        <v>12</v>
      </c>
      <c r="B82" s="178"/>
      <c r="C82" s="178"/>
      <c r="D82" s="178"/>
      <c r="E82" s="164"/>
    </row>
    <row r="83" spans="1:11" ht="16.5" customHeight="1" x14ac:dyDescent="0.2">
      <c r="A83" s="4" t="s">
        <v>16</v>
      </c>
      <c r="B83" s="179">
        <f>SUM(B12)</f>
        <v>7648000</v>
      </c>
      <c r="C83" s="179">
        <f>SUM(C12)</f>
        <v>9893529.5299999993</v>
      </c>
      <c r="D83" s="179">
        <f>SUM(D12)</f>
        <v>9893528.7799999993</v>
      </c>
      <c r="E83" s="165">
        <f t="shared" ref="E83:E89" si="16">D83/C83*100</f>
        <v>99.999992419287793</v>
      </c>
      <c r="H83" s="203" t="s">
        <v>74</v>
      </c>
      <c r="I83" s="306">
        <f>I42</f>
        <v>75219000</v>
      </c>
      <c r="J83" s="306">
        <f t="shared" ref="J83:K83" si="17">J42</f>
        <v>5767972.04</v>
      </c>
      <c r="K83" s="306">
        <f t="shared" si="17"/>
        <v>5767972.04</v>
      </c>
    </row>
    <row r="84" spans="1:11" ht="14.25" x14ac:dyDescent="0.2">
      <c r="A84" s="4" t="s">
        <v>15</v>
      </c>
      <c r="B84" s="179">
        <f>SUM(B22)</f>
        <v>5723000</v>
      </c>
      <c r="C84" s="179">
        <f>SUM(C22)</f>
        <v>3509755.57</v>
      </c>
      <c r="D84" s="179">
        <f>SUM(D22)</f>
        <v>3509755.57</v>
      </c>
      <c r="E84" s="165">
        <f t="shared" si="16"/>
        <v>100</v>
      </c>
      <c r="H84" s="301" t="s">
        <v>67</v>
      </c>
      <c r="I84" s="300">
        <f>I76+I60+I31+I20+I8</f>
        <v>92724000</v>
      </c>
      <c r="J84" s="300">
        <f t="shared" ref="J84:K84" si="18">J76+J60+J31+J20+J8</f>
        <v>30888461.700000003</v>
      </c>
      <c r="K84" s="300">
        <f t="shared" si="18"/>
        <v>30888460.950000003</v>
      </c>
    </row>
    <row r="85" spans="1:11" ht="14.25" x14ac:dyDescent="0.2">
      <c r="A85" s="4" t="s">
        <v>17</v>
      </c>
      <c r="B85" s="179">
        <f>B33</f>
        <v>2000000</v>
      </c>
      <c r="C85" s="179">
        <f t="shared" ref="C85:D85" si="19">C33</f>
        <v>0</v>
      </c>
      <c r="D85" s="179">
        <f t="shared" si="19"/>
        <v>0</v>
      </c>
      <c r="E85" s="165">
        <v>0</v>
      </c>
      <c r="H85" s="209" t="s">
        <v>62</v>
      </c>
      <c r="I85" s="307">
        <f>I61</f>
        <v>30773000</v>
      </c>
      <c r="J85" s="307">
        <f t="shared" ref="J85:K85" si="20">J61</f>
        <v>0</v>
      </c>
      <c r="K85" s="307">
        <f t="shared" si="20"/>
        <v>0</v>
      </c>
    </row>
    <row r="86" spans="1:11" ht="15" x14ac:dyDescent="0.2">
      <c r="A86" s="4" t="s">
        <v>13</v>
      </c>
      <c r="B86" s="179">
        <f>B53</f>
        <v>75219000</v>
      </c>
      <c r="C86" s="179">
        <f t="shared" ref="C86:D86" si="21">C53</f>
        <v>5767972.04</v>
      </c>
      <c r="D86" s="179">
        <f t="shared" si="21"/>
        <v>5767972.04</v>
      </c>
      <c r="E86" s="165">
        <f t="shared" si="16"/>
        <v>100</v>
      </c>
      <c r="I86" s="377">
        <f>I85+I84+I83</f>
        <v>198716000</v>
      </c>
      <c r="J86" s="377">
        <f t="shared" ref="J86:K86" si="22">J85+J84+J83</f>
        <v>36656433.740000002</v>
      </c>
      <c r="K86" s="377">
        <f t="shared" si="22"/>
        <v>36656432.990000002</v>
      </c>
    </row>
    <row r="87" spans="1:11" ht="14.25" x14ac:dyDescent="0.2">
      <c r="A87" s="4" t="s">
        <v>14</v>
      </c>
      <c r="B87" s="179">
        <f>B68</f>
        <v>101747000</v>
      </c>
      <c r="C87" s="179">
        <f t="shared" ref="C87:D87" si="23">C68</f>
        <v>17485176.600000001</v>
      </c>
      <c r="D87" s="179">
        <f t="shared" si="23"/>
        <v>17485176.600000001</v>
      </c>
      <c r="E87" s="165">
        <f t="shared" si="16"/>
        <v>100</v>
      </c>
    </row>
    <row r="88" spans="1:11" ht="14.25" x14ac:dyDescent="0.2">
      <c r="A88" s="4" t="s">
        <v>239</v>
      </c>
      <c r="B88" s="179">
        <f>B78</f>
        <v>6379000</v>
      </c>
      <c r="C88" s="179">
        <f t="shared" ref="C88:D88" si="24">C78</f>
        <v>0</v>
      </c>
      <c r="D88" s="179">
        <f t="shared" si="24"/>
        <v>0</v>
      </c>
      <c r="E88" s="165">
        <v>0</v>
      </c>
    </row>
    <row r="89" spans="1:11" ht="15" customHeight="1" thickBot="1" x14ac:dyDescent="0.25">
      <c r="A89" s="5" t="s">
        <v>3</v>
      </c>
      <c r="B89" s="180">
        <f>SUM(B83:B88)</f>
        <v>198716000</v>
      </c>
      <c r="C89" s="180">
        <f>SUM(C83:C88)</f>
        <v>36656433.740000002</v>
      </c>
      <c r="D89" s="180">
        <f>SUM(D83:D88)</f>
        <v>36656432.990000002</v>
      </c>
      <c r="E89" s="166">
        <f t="shared" si="16"/>
        <v>99.999997953974457</v>
      </c>
      <c r="H89" s="204"/>
      <c r="I89" s="262"/>
      <c r="J89" s="262"/>
      <c r="K89" s="262"/>
    </row>
    <row r="90" spans="1:11" ht="14.25" customHeight="1" thickTop="1" x14ac:dyDescent="0.2">
      <c r="B90" s="181"/>
      <c r="C90" s="182"/>
      <c r="D90" s="183"/>
      <c r="H90" s="272"/>
      <c r="I90" s="262"/>
      <c r="J90" s="262"/>
      <c r="K90" s="262"/>
    </row>
    <row r="91" spans="1:11" s="155" customFormat="1" x14ac:dyDescent="0.2">
      <c r="A91" s="154"/>
      <c r="B91" s="184"/>
      <c r="C91" s="185"/>
      <c r="D91" s="186"/>
      <c r="E91" s="167"/>
      <c r="H91" s="248"/>
      <c r="I91" s="262"/>
      <c r="J91" s="262"/>
      <c r="K91" s="262"/>
    </row>
    <row r="92" spans="1:11" hidden="1" x14ac:dyDescent="0.2">
      <c r="B92" s="153" t="e">
        <f>SUM(B93:B99)</f>
        <v>#REF!</v>
      </c>
      <c r="C92" s="153" t="e">
        <f>SUM(C93:C99)</f>
        <v>#REF!</v>
      </c>
      <c r="D92" s="153" t="e">
        <f>SUM(D93:D99)</f>
        <v>#REF!</v>
      </c>
      <c r="H92" s="251"/>
      <c r="I92" s="262"/>
      <c r="J92" s="262"/>
      <c r="K92" s="262"/>
    </row>
    <row r="93" spans="1:11" hidden="1" x14ac:dyDescent="0.2">
      <c r="B93" s="152" t="e">
        <f>SUM(B8:B8)+SUM(#REF!)+#REF!+SUM(#REF!)+#REF!</f>
        <v>#REF!</v>
      </c>
      <c r="C93" s="152" t="e">
        <f>SUM(C8:C8)+SUM(#REF!)+#REF!+SUM(#REF!)+#REF!</f>
        <v>#REF!</v>
      </c>
      <c r="D93" s="152" t="e">
        <f>SUM(D8:D8)+SUM(#REF!)+#REF!+SUM(#REF!)+#REF!</f>
        <v>#REF!</v>
      </c>
      <c r="E93" s="168"/>
      <c r="I93" s="262"/>
      <c r="J93" s="262"/>
      <c r="K93" s="262"/>
    </row>
    <row r="94" spans="1:11" hidden="1" x14ac:dyDescent="0.2">
      <c r="B94" s="152" t="e">
        <f>#REF!</f>
        <v>#REF!</v>
      </c>
      <c r="C94" s="152" t="e">
        <f>#REF!</f>
        <v>#REF!</v>
      </c>
      <c r="D94" s="152" t="e">
        <f>#REF!</f>
        <v>#REF!</v>
      </c>
      <c r="I94" s="262"/>
      <c r="J94" s="262"/>
      <c r="K94" s="262"/>
    </row>
    <row r="95" spans="1:11" hidden="1" x14ac:dyDescent="0.2">
      <c r="B95" s="152" t="e">
        <f>#REF!</f>
        <v>#REF!</v>
      </c>
      <c r="C95" s="152" t="e">
        <f>#REF!</f>
        <v>#REF!</v>
      </c>
      <c r="D95" s="152" t="e">
        <f>#REF!</f>
        <v>#REF!</v>
      </c>
      <c r="I95" s="262"/>
      <c r="J95" s="262"/>
      <c r="K95" s="262"/>
    </row>
    <row r="96" spans="1:11" hidden="1" x14ac:dyDescent="0.2">
      <c r="B96" s="152" t="e">
        <f>#REF!</f>
        <v>#REF!</v>
      </c>
      <c r="C96" s="152" t="e">
        <f>#REF!</f>
        <v>#REF!</v>
      </c>
      <c r="D96" s="152" t="e">
        <f>#REF!</f>
        <v>#REF!</v>
      </c>
      <c r="I96" s="262"/>
      <c r="J96" s="262"/>
      <c r="K96" s="262"/>
    </row>
    <row r="97" spans="1:11" hidden="1" x14ac:dyDescent="0.2">
      <c r="B97" s="152" t="e">
        <f>#REF!</f>
        <v>#REF!</v>
      </c>
      <c r="C97" s="152" t="e">
        <f>#REF!</f>
        <v>#REF!</v>
      </c>
      <c r="D97" s="152" t="e">
        <f>#REF!</f>
        <v>#REF!</v>
      </c>
      <c r="I97" s="262"/>
      <c r="J97" s="262"/>
      <c r="K97" s="262"/>
    </row>
    <row r="98" spans="1:11" hidden="1" x14ac:dyDescent="0.2">
      <c r="B98" s="152" t="e">
        <f>SUM(#REF!)</f>
        <v>#REF!</v>
      </c>
      <c r="C98" s="152" t="e">
        <f>SUM(#REF!)</f>
        <v>#REF!</v>
      </c>
      <c r="D98" s="152" t="e">
        <f>SUM(#REF!)</f>
        <v>#REF!</v>
      </c>
      <c r="E98" s="169"/>
      <c r="I98" s="262"/>
      <c r="J98" s="262"/>
      <c r="K98" s="262"/>
    </row>
    <row r="99" spans="1:11" hidden="1" x14ac:dyDescent="0.2">
      <c r="B99" s="152" t="e">
        <f>#REF!+#REF!+#REF!+#REF!+#REF!+#REF!+#REF!+#REF!+#REF!+#REF!+#REF!+#REF!</f>
        <v>#REF!</v>
      </c>
      <c r="C99" s="152" t="e">
        <f>#REF!+#REF!+#REF!+#REF!+#REF!+#REF!+#REF!+#REF!+#REF!+#REF!+#REF!+#REF!</f>
        <v>#REF!</v>
      </c>
      <c r="D99" s="152" t="e">
        <f>#REF!+#REF!+#REF!+#REF!+#REF!+#REF!+#REF!+#REF!+#REF!+#REF!+#REF!+#REF!</f>
        <v>#REF!</v>
      </c>
      <c r="E99" s="170"/>
      <c r="I99" s="262"/>
      <c r="J99" s="262"/>
      <c r="K99" s="262"/>
    </row>
    <row r="100" spans="1:11" hidden="1" x14ac:dyDescent="0.2">
      <c r="I100" s="262"/>
      <c r="J100" s="262"/>
      <c r="K100" s="262"/>
    </row>
    <row r="101" spans="1:11" hidden="1" x14ac:dyDescent="0.2">
      <c r="A101" s="7">
        <v>2011</v>
      </c>
      <c r="I101" s="262"/>
      <c r="J101" s="262"/>
      <c r="K101" s="262"/>
    </row>
    <row r="102" spans="1:11" hidden="1" x14ac:dyDescent="0.2">
      <c r="I102" s="262"/>
      <c r="J102" s="262"/>
      <c r="K102" s="262"/>
    </row>
    <row r="103" spans="1:11" hidden="1" x14ac:dyDescent="0.2">
      <c r="I103" s="262"/>
      <c r="J103" s="262"/>
      <c r="K103" s="262"/>
    </row>
    <row r="104" spans="1:11" hidden="1" x14ac:dyDescent="0.2">
      <c r="I104" s="262"/>
      <c r="J104" s="262"/>
      <c r="K104" s="262"/>
    </row>
    <row r="105" spans="1:11" hidden="1" x14ac:dyDescent="0.2">
      <c r="I105" s="262"/>
      <c r="J105" s="262"/>
      <c r="K105" s="262"/>
    </row>
    <row r="106" spans="1:11" hidden="1" x14ac:dyDescent="0.2">
      <c r="I106" s="262"/>
      <c r="J106" s="262"/>
      <c r="K106" s="262"/>
    </row>
    <row r="107" spans="1:11" hidden="1" x14ac:dyDescent="0.2">
      <c r="I107" s="262"/>
      <c r="J107" s="262"/>
      <c r="K107" s="262"/>
    </row>
    <row r="108" spans="1:11" hidden="1" x14ac:dyDescent="0.2">
      <c r="I108" s="262"/>
      <c r="J108" s="262"/>
      <c r="K108" s="262"/>
    </row>
    <row r="109" spans="1:11" hidden="1" x14ac:dyDescent="0.2">
      <c r="I109" s="262"/>
      <c r="J109" s="262"/>
      <c r="K109" s="262"/>
    </row>
    <row r="110" spans="1:11" hidden="1" x14ac:dyDescent="0.2">
      <c r="I110" s="262"/>
      <c r="J110" s="262"/>
      <c r="K110" s="262"/>
    </row>
    <row r="111" spans="1:11" hidden="1" x14ac:dyDescent="0.2">
      <c r="A111" s="6"/>
      <c r="C111" s="6"/>
      <c r="D111" s="6"/>
      <c r="E111" s="6"/>
      <c r="I111" s="262"/>
      <c r="J111" s="262"/>
      <c r="K111" s="262"/>
    </row>
    <row r="112" spans="1:11" hidden="1" x14ac:dyDescent="0.2">
      <c r="A112" s="6"/>
      <c r="C112" s="6"/>
      <c r="D112" s="6"/>
      <c r="E112" s="6"/>
      <c r="I112" s="262"/>
      <c r="J112" s="262"/>
      <c r="K112" s="262"/>
    </row>
    <row r="113" spans="1:11" hidden="1" x14ac:dyDescent="0.2">
      <c r="A113" s="6"/>
      <c r="C113" s="6"/>
      <c r="D113" s="6"/>
      <c r="E113" s="6"/>
      <c r="I113" s="262"/>
      <c r="J113" s="262"/>
      <c r="K113" s="262"/>
    </row>
    <row r="114" spans="1:11" hidden="1" x14ac:dyDescent="0.2">
      <c r="A114" s="6"/>
      <c r="C114" s="6"/>
      <c r="D114" s="6"/>
      <c r="E114" s="6"/>
      <c r="I114" s="262"/>
      <c r="J114" s="262"/>
      <c r="K114" s="262"/>
    </row>
    <row r="115" spans="1:11" hidden="1" x14ac:dyDescent="0.2">
      <c r="A115" s="6"/>
      <c r="B115" s="187" t="s">
        <v>49</v>
      </c>
      <c r="C115" s="6"/>
      <c r="D115" s="6"/>
      <c r="E115" s="6"/>
      <c r="I115" s="262"/>
      <c r="J115" s="262"/>
      <c r="K115" s="262"/>
    </row>
    <row r="116" spans="1:11" hidden="1" x14ac:dyDescent="0.2">
      <c r="A116" s="6"/>
      <c r="B116" s="187" t="s">
        <v>50</v>
      </c>
      <c r="C116" s="6"/>
      <c r="D116" s="6"/>
      <c r="E116" s="6"/>
      <c r="I116" s="262"/>
      <c r="J116" s="262"/>
      <c r="K116" s="262"/>
    </row>
    <row r="117" spans="1:11" hidden="1" x14ac:dyDescent="0.2">
      <c r="A117" s="6"/>
      <c r="B117" s="188" t="s">
        <v>51</v>
      </c>
      <c r="C117" s="6"/>
      <c r="D117" s="6"/>
      <c r="E117" s="6"/>
      <c r="I117" s="262"/>
      <c r="J117" s="262"/>
      <c r="K117" s="262"/>
    </row>
    <row r="118" spans="1:11" hidden="1" x14ac:dyDescent="0.2">
      <c r="A118" s="6"/>
      <c r="B118" s="189" t="s">
        <v>52</v>
      </c>
      <c r="C118" s="6"/>
      <c r="D118" s="6"/>
      <c r="E118" s="6"/>
      <c r="I118" s="262"/>
      <c r="J118" s="262"/>
      <c r="K118" s="262"/>
    </row>
    <row r="119" spans="1:11" hidden="1" x14ac:dyDescent="0.2">
      <c r="A119" s="6"/>
      <c r="B119" s="187" t="s">
        <v>53</v>
      </c>
      <c r="C119" s="6"/>
      <c r="D119" s="6"/>
      <c r="E119" s="6"/>
      <c r="I119" s="262"/>
      <c r="J119" s="262"/>
      <c r="K119" s="262"/>
    </row>
    <row r="120" spans="1:11" hidden="1" x14ac:dyDescent="0.2">
      <c r="A120" s="6"/>
      <c r="C120" s="6"/>
      <c r="D120" s="6"/>
      <c r="E120" s="6"/>
      <c r="I120" s="262"/>
      <c r="J120" s="262"/>
      <c r="K120" s="262"/>
    </row>
    <row r="121" spans="1:11" hidden="1" x14ac:dyDescent="0.2">
      <c r="A121" s="6"/>
      <c r="B121" s="190" t="s">
        <v>54</v>
      </c>
      <c r="C121" s="6"/>
      <c r="D121" s="6"/>
      <c r="E121" s="6"/>
      <c r="I121" s="262"/>
      <c r="J121" s="262"/>
      <c r="K121" s="262"/>
    </row>
    <row r="122" spans="1:11" hidden="1" x14ac:dyDescent="0.2">
      <c r="A122" s="6"/>
      <c r="C122" s="6"/>
      <c r="D122" s="6"/>
      <c r="E122" s="6"/>
      <c r="I122" s="262"/>
      <c r="J122" s="262"/>
      <c r="K122" s="262"/>
    </row>
    <row r="123" spans="1:11" hidden="1" x14ac:dyDescent="0.2">
      <c r="A123" s="6"/>
      <c r="C123" s="6"/>
      <c r="D123" s="6"/>
      <c r="E123" s="6"/>
      <c r="I123" s="262"/>
      <c r="J123" s="262"/>
      <c r="K123" s="262"/>
    </row>
    <row r="124" spans="1:11" hidden="1" x14ac:dyDescent="0.2">
      <c r="A124" s="6"/>
      <c r="C124" s="6"/>
      <c r="D124" s="6"/>
      <c r="E124" s="6"/>
      <c r="I124" s="262"/>
      <c r="J124" s="262"/>
      <c r="K124" s="262"/>
    </row>
    <row r="125" spans="1:11" hidden="1" x14ac:dyDescent="0.2">
      <c r="A125" s="6"/>
      <c r="C125" s="6"/>
      <c r="D125" s="6"/>
      <c r="E125" s="6"/>
      <c r="I125" s="262"/>
      <c r="J125" s="262"/>
      <c r="K125" s="262"/>
    </row>
    <row r="126" spans="1:11" hidden="1" x14ac:dyDescent="0.2">
      <c r="I126" s="262"/>
      <c r="J126" s="262"/>
      <c r="K126" s="262"/>
    </row>
    <row r="127" spans="1:11" hidden="1" x14ac:dyDescent="0.2">
      <c r="A127" s="211"/>
      <c r="B127" s="212"/>
      <c r="C127" s="212"/>
      <c r="D127" s="212"/>
      <c r="I127" s="262"/>
      <c r="J127" s="262"/>
      <c r="K127" s="262"/>
    </row>
    <row r="128" spans="1:11" ht="13.5" hidden="1" thickBot="1" x14ac:dyDescent="0.25">
      <c r="A128" s="213"/>
      <c r="B128" s="214">
        <f>SUM(B129:B138)</f>
        <v>495408000</v>
      </c>
      <c r="C128" s="214">
        <f>SUM(C129:C138)</f>
        <v>945246434.67000008</v>
      </c>
      <c r="D128" s="214">
        <f t="shared" ref="D128" si="25">SUM(D129:D138)</f>
        <v>910219929.20000005</v>
      </c>
      <c r="I128" s="262"/>
      <c r="J128" s="262"/>
      <c r="K128" s="262"/>
    </row>
    <row r="129" spans="1:11" hidden="1" x14ac:dyDescent="0.2">
      <c r="A129" s="210" t="s">
        <v>72</v>
      </c>
      <c r="B129" s="152">
        <v>0</v>
      </c>
      <c r="C129" s="152">
        <v>9337862.9900000002</v>
      </c>
      <c r="D129" s="152">
        <v>9337862.9900000002</v>
      </c>
      <c r="H129" s="204"/>
      <c r="I129" s="262"/>
      <c r="J129" s="262"/>
      <c r="K129" s="262"/>
    </row>
    <row r="130" spans="1:11" hidden="1" x14ac:dyDescent="0.2">
      <c r="A130" s="210" t="s">
        <v>73</v>
      </c>
      <c r="B130" s="152">
        <v>50666000</v>
      </c>
      <c r="C130" s="152">
        <v>50666000</v>
      </c>
      <c r="D130" s="152">
        <v>50666000</v>
      </c>
      <c r="H130" s="248"/>
      <c r="I130" s="262"/>
      <c r="J130" s="262"/>
      <c r="K130" s="262"/>
    </row>
    <row r="131" spans="1:11" hidden="1" x14ac:dyDescent="0.2">
      <c r="A131" s="210" t="s">
        <v>48</v>
      </c>
      <c r="B131" s="152">
        <v>444742000</v>
      </c>
      <c r="C131" s="152">
        <v>432300985.13</v>
      </c>
      <c r="D131" s="152">
        <v>427678553.86000001</v>
      </c>
      <c r="H131" s="248"/>
      <c r="I131" s="262"/>
      <c r="J131" s="262"/>
      <c r="K131" s="262"/>
    </row>
    <row r="132" spans="1:11" hidden="1" x14ac:dyDescent="0.2">
      <c r="A132" s="210" t="s">
        <v>74</v>
      </c>
      <c r="B132" s="152">
        <v>0</v>
      </c>
      <c r="C132" s="152">
        <v>369490957.85000002</v>
      </c>
      <c r="D132" s="152">
        <v>357842066.37</v>
      </c>
      <c r="H132" s="251"/>
      <c r="I132" s="262"/>
      <c r="J132" s="262"/>
      <c r="K132" s="262"/>
    </row>
    <row r="133" spans="1:11" hidden="1" x14ac:dyDescent="0.2">
      <c r="A133" s="210" t="s">
        <v>67</v>
      </c>
      <c r="B133" s="152">
        <v>0</v>
      </c>
      <c r="C133" s="152">
        <f>19158375.27+4621671.56+49410772+5168950+5090859.87</f>
        <v>83450628.700000003</v>
      </c>
      <c r="D133" s="152">
        <v>64695445.979999997</v>
      </c>
      <c r="I133" s="262"/>
      <c r="J133" s="262"/>
      <c r="K133" s="262"/>
    </row>
    <row r="134" spans="1:11" hidden="1" x14ac:dyDescent="0.2">
      <c r="I134" s="262"/>
      <c r="J134" s="262"/>
      <c r="K134" s="262"/>
    </row>
    <row r="135" spans="1:11" hidden="1" x14ac:dyDescent="0.2">
      <c r="I135" s="262"/>
      <c r="J135" s="262"/>
      <c r="K135" s="262"/>
    </row>
    <row r="136" spans="1:11" ht="14.25" hidden="1" x14ac:dyDescent="0.2">
      <c r="I136" s="264"/>
      <c r="J136" s="264"/>
      <c r="K136" s="264"/>
    </row>
    <row r="137" spans="1:11" hidden="1" x14ac:dyDescent="0.2">
      <c r="I137" s="262"/>
      <c r="J137" s="262"/>
      <c r="K137" s="262"/>
    </row>
    <row r="138" spans="1:11" hidden="1" x14ac:dyDescent="0.2">
      <c r="I138" s="262"/>
      <c r="J138" s="262"/>
      <c r="K138" s="262"/>
    </row>
    <row r="139" spans="1:11" hidden="1" x14ac:dyDescent="0.2">
      <c r="I139" s="262"/>
      <c r="J139" s="262"/>
      <c r="K139" s="262"/>
    </row>
    <row r="140" spans="1:11" hidden="1" x14ac:dyDescent="0.2">
      <c r="I140" s="262"/>
      <c r="J140" s="262"/>
      <c r="K140" s="262"/>
    </row>
    <row r="141" spans="1:11" x14ac:dyDescent="0.2">
      <c r="H141" s="251"/>
      <c r="I141" s="262"/>
      <c r="J141" s="262"/>
      <c r="K141" s="262"/>
    </row>
    <row r="142" spans="1:11" x14ac:dyDescent="0.2">
      <c r="H142" s="265"/>
      <c r="I142" s="262"/>
      <c r="J142" s="262"/>
      <c r="K142" s="262"/>
    </row>
    <row r="143" spans="1:11" x14ac:dyDescent="0.2">
      <c r="I143" s="263"/>
      <c r="J143" s="263"/>
      <c r="K143" s="263"/>
    </row>
  </sheetData>
  <pageMargins left="0.78740157480314965" right="0.78740157480314965" top="0.98425196850393704" bottom="0.98425196850393704" header="0.51181102362204722" footer="0.51181102362204722"/>
  <pageSetup paperSize="9" scale="70" firstPageNumber="192" orientation="portrait" useFirstPageNumber="1" r:id="rId1"/>
  <headerFooter alignWithMargins="0">
    <oddFooter>&amp;L&amp;"Arial,Kurzíva"Zastupitelstvo Olomouckého kraje 24. 6. 2015
4.1. - Rozpočet Olomouckého kraje 2015 – závěrečný účet
Příloha č. 8: Přehled financování oprav a investic v roce 2015&amp;R&amp;"Arial,Kurzíva"Strana &amp;P (celkem 473)</oddFooter>
  </headerFooter>
  <rowBreaks count="1" manualBreakCount="1">
    <brk id="55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575"/>
  <sheetViews>
    <sheetView showGridLines="0" view="pageBreakPreview" zoomScaleNormal="100" zoomScaleSheetLayoutView="100" workbookViewId="0">
      <selection activeCell="B572" sqref="B572"/>
    </sheetView>
  </sheetViews>
  <sheetFormatPr defaultRowHeight="12.75" x14ac:dyDescent="0.2"/>
  <cols>
    <col min="1" max="1" width="77.7109375" style="17" customWidth="1"/>
    <col min="2" max="2" width="17.140625" style="17" customWidth="1"/>
    <col min="3" max="3" width="16.85546875" style="17" customWidth="1"/>
    <col min="4" max="4" width="17.28515625" style="17" bestFit="1" customWidth="1"/>
    <col min="5" max="5" width="7.5703125" style="60" customWidth="1"/>
    <col min="6" max="6" width="12.42578125" style="134" bestFit="1" customWidth="1"/>
    <col min="7" max="7" width="19.140625" style="61" customWidth="1"/>
    <col min="8" max="8" width="16.140625" style="61" customWidth="1"/>
    <col min="9" max="9" width="20.5703125" style="17" customWidth="1"/>
    <col min="10" max="11" width="20.7109375" style="17" customWidth="1"/>
    <col min="12" max="12" width="13.42578125" style="17" customWidth="1"/>
    <col min="13" max="16384" width="9.140625" style="17"/>
  </cols>
  <sheetData>
    <row r="1" spans="1:11" s="55" customFormat="1" ht="18" x14ac:dyDescent="0.25">
      <c r="A1" s="52" t="s">
        <v>528</v>
      </c>
      <c r="B1" s="52"/>
      <c r="C1" s="52"/>
      <c r="D1" s="52"/>
      <c r="E1" s="52"/>
      <c r="F1" s="133"/>
      <c r="G1" s="53"/>
      <c r="H1" s="54"/>
    </row>
    <row r="2" spans="1:11" s="58" customFormat="1" ht="15.75" x14ac:dyDescent="0.25">
      <c r="A2" s="56" t="s">
        <v>58</v>
      </c>
      <c r="B2" s="57"/>
      <c r="C2" s="57"/>
      <c r="D2" s="57"/>
      <c r="E2" s="57"/>
      <c r="F2" s="133"/>
      <c r="G2" s="53"/>
      <c r="H2" s="54"/>
    </row>
    <row r="3" spans="1:11" ht="12" customHeight="1" x14ac:dyDescent="0.2"/>
    <row r="4" spans="1:11" ht="15" customHeight="1" x14ac:dyDescent="0.25">
      <c r="A4" s="59" t="s">
        <v>23</v>
      </c>
    </row>
    <row r="5" spans="1:11" ht="15.75" thickBot="1" x14ac:dyDescent="0.3">
      <c r="A5" s="62" t="s">
        <v>217</v>
      </c>
      <c r="D5" s="15"/>
      <c r="E5" s="63" t="s">
        <v>18</v>
      </c>
    </row>
    <row r="6" spans="1:11" ht="14.25" thickTop="1" thickBot="1" x14ac:dyDescent="0.25">
      <c r="A6" s="64" t="s">
        <v>5</v>
      </c>
      <c r="B6" s="65" t="s">
        <v>0</v>
      </c>
      <c r="C6" s="66" t="s">
        <v>1</v>
      </c>
      <c r="D6" s="67" t="s">
        <v>4</v>
      </c>
      <c r="E6" s="68" t="s">
        <v>6</v>
      </c>
    </row>
    <row r="7" spans="1:11" ht="15.75" thickTop="1" x14ac:dyDescent="0.25">
      <c r="A7" s="69" t="s">
        <v>7</v>
      </c>
      <c r="B7" s="70">
        <f>SUM(B8:B50)</f>
        <v>116691000</v>
      </c>
      <c r="C7" s="70">
        <f>SUM(C8:C50)</f>
        <v>160313665.34999996</v>
      </c>
      <c r="D7" s="70">
        <f>SUM(D8:D50)</f>
        <v>156945975.31</v>
      </c>
      <c r="E7" s="71">
        <f>D7/C7*100</f>
        <v>97.899311931613838</v>
      </c>
      <c r="H7" s="82"/>
      <c r="I7" s="225"/>
      <c r="J7" s="226"/>
      <c r="K7" s="227"/>
    </row>
    <row r="8" spans="1:11" s="74" customFormat="1" x14ac:dyDescent="0.2">
      <c r="A8" s="244" t="s">
        <v>116</v>
      </c>
      <c r="B8" s="240">
        <v>0</v>
      </c>
      <c r="C8" s="245">
        <v>2063974.44</v>
      </c>
      <c r="D8" s="240">
        <v>1967174.44</v>
      </c>
      <c r="E8" s="72">
        <f>D8/C8*100</f>
        <v>95.310019439969423</v>
      </c>
      <c r="F8" s="123">
        <v>100026</v>
      </c>
      <c r="G8" s="204" t="s">
        <v>48</v>
      </c>
      <c r="H8" s="228"/>
      <c r="I8" s="229"/>
      <c r="J8" s="229"/>
      <c r="K8" s="229"/>
    </row>
    <row r="9" spans="1:11" s="74" customFormat="1" x14ac:dyDescent="0.2">
      <c r="A9" s="244" t="s">
        <v>567</v>
      </c>
      <c r="B9" s="240">
        <v>0</v>
      </c>
      <c r="C9" s="245">
        <v>1000</v>
      </c>
      <c r="D9" s="240">
        <v>1000</v>
      </c>
      <c r="E9" s="72">
        <f>D9/C9*100</f>
        <v>100</v>
      </c>
      <c r="F9" s="123">
        <v>100192</v>
      </c>
      <c r="G9" s="204" t="s">
        <v>48</v>
      </c>
      <c r="H9" s="228"/>
      <c r="I9" s="229"/>
      <c r="J9" s="229"/>
      <c r="K9" s="229"/>
    </row>
    <row r="10" spans="1:11" s="74" customFormat="1" x14ac:dyDescent="0.2">
      <c r="A10" s="244" t="s">
        <v>568</v>
      </c>
      <c r="B10" s="240">
        <v>0</v>
      </c>
      <c r="C10" s="245">
        <v>1561000</v>
      </c>
      <c r="D10" s="240">
        <v>1527067</v>
      </c>
      <c r="E10" s="72">
        <f>D10/C10*100</f>
        <v>97.826201153106979</v>
      </c>
      <c r="F10" s="123">
        <v>100212</v>
      </c>
      <c r="G10" s="204" t="s">
        <v>48</v>
      </c>
      <c r="H10" s="228"/>
      <c r="I10" s="229"/>
      <c r="J10" s="229"/>
      <c r="K10" s="229"/>
    </row>
    <row r="11" spans="1:11" s="74" customFormat="1" ht="25.5" x14ac:dyDescent="0.2">
      <c r="A11" s="244" t="s">
        <v>569</v>
      </c>
      <c r="B11" s="240">
        <v>0</v>
      </c>
      <c r="C11" s="245">
        <v>1000</v>
      </c>
      <c r="D11" s="240">
        <v>1000</v>
      </c>
      <c r="E11" s="72">
        <f>D11/C11*100</f>
        <v>100</v>
      </c>
      <c r="F11" s="123">
        <v>100358</v>
      </c>
      <c r="G11" s="204" t="s">
        <v>48</v>
      </c>
      <c r="H11" s="228"/>
      <c r="I11" s="229"/>
      <c r="J11" s="229"/>
      <c r="K11" s="229"/>
    </row>
    <row r="12" spans="1:11" s="130" customFormat="1" ht="25.5" x14ac:dyDescent="0.2">
      <c r="A12" s="244" t="s">
        <v>570</v>
      </c>
      <c r="B12" s="240">
        <v>0</v>
      </c>
      <c r="C12" s="382">
        <v>53845</v>
      </c>
      <c r="D12" s="382">
        <v>53143</v>
      </c>
      <c r="E12" s="72">
        <f t="shared" ref="E12:E35" si="0">D12/C12*100</f>
        <v>98.696257776952365</v>
      </c>
      <c r="F12" s="123">
        <v>100604</v>
      </c>
      <c r="G12" s="204" t="s">
        <v>48</v>
      </c>
      <c r="H12" s="230"/>
      <c r="I12" s="231"/>
      <c r="J12" s="231"/>
      <c r="K12" s="231"/>
    </row>
    <row r="13" spans="1:11" s="130" customFormat="1" x14ac:dyDescent="0.2">
      <c r="A13" s="244" t="s">
        <v>321</v>
      </c>
      <c r="B13" s="240">
        <v>0</v>
      </c>
      <c r="C13" s="382">
        <v>48400</v>
      </c>
      <c r="D13" s="382">
        <v>25000</v>
      </c>
      <c r="E13" s="72">
        <f t="shared" si="0"/>
        <v>51.652892561983464</v>
      </c>
      <c r="F13" s="123">
        <v>100661</v>
      </c>
      <c r="G13" s="204" t="s">
        <v>48</v>
      </c>
      <c r="H13" s="230"/>
      <c r="I13" s="231"/>
      <c r="J13" s="231"/>
      <c r="K13" s="231"/>
    </row>
    <row r="14" spans="1:11" s="130" customFormat="1" ht="25.5" x14ac:dyDescent="0.2">
      <c r="A14" s="244" t="s">
        <v>571</v>
      </c>
      <c r="B14" s="240">
        <v>0</v>
      </c>
      <c r="C14" s="382">
        <v>2000</v>
      </c>
      <c r="D14" s="382">
        <v>2000</v>
      </c>
      <c r="E14" s="72">
        <f t="shared" si="0"/>
        <v>100</v>
      </c>
      <c r="F14" s="123">
        <v>100701</v>
      </c>
      <c r="G14" s="204" t="s">
        <v>48</v>
      </c>
      <c r="H14" s="230"/>
      <c r="I14" s="231"/>
      <c r="J14" s="231"/>
      <c r="K14" s="231"/>
    </row>
    <row r="15" spans="1:11" s="130" customFormat="1" ht="25.5" x14ac:dyDescent="0.2">
      <c r="A15" s="244" t="s">
        <v>572</v>
      </c>
      <c r="B15" s="240">
        <v>0</v>
      </c>
      <c r="C15" s="382">
        <v>2000</v>
      </c>
      <c r="D15" s="382">
        <v>2000</v>
      </c>
      <c r="E15" s="72">
        <f t="shared" si="0"/>
        <v>100</v>
      </c>
      <c r="F15" s="123">
        <v>100702</v>
      </c>
      <c r="G15" s="204" t="s">
        <v>48</v>
      </c>
      <c r="H15" s="230"/>
      <c r="I15" s="231"/>
      <c r="J15" s="231"/>
      <c r="K15" s="231"/>
    </row>
    <row r="16" spans="1:11" s="130" customFormat="1" ht="25.5" x14ac:dyDescent="0.2">
      <c r="A16" s="76" t="s">
        <v>195</v>
      </c>
      <c r="B16" s="240">
        <v>0</v>
      </c>
      <c r="C16" s="382">
        <v>2580000</v>
      </c>
      <c r="D16" s="382">
        <v>2221935.4300000002</v>
      </c>
      <c r="E16" s="72">
        <f t="shared" si="0"/>
        <v>86.12152829457365</v>
      </c>
      <c r="F16" s="123">
        <v>100706</v>
      </c>
      <c r="G16" s="204" t="s">
        <v>48</v>
      </c>
      <c r="H16" s="129"/>
    </row>
    <row r="17" spans="1:12" s="130" customFormat="1" x14ac:dyDescent="0.2">
      <c r="A17" s="76" t="s">
        <v>322</v>
      </c>
      <c r="B17" s="240">
        <v>0</v>
      </c>
      <c r="C17" s="382">
        <v>48400</v>
      </c>
      <c r="D17" s="382">
        <v>0</v>
      </c>
      <c r="E17" s="72">
        <f t="shared" si="0"/>
        <v>0</v>
      </c>
      <c r="F17" s="123">
        <v>100876</v>
      </c>
      <c r="G17" s="204" t="s">
        <v>48</v>
      </c>
      <c r="H17" s="129"/>
    </row>
    <row r="18" spans="1:12" s="130" customFormat="1" x14ac:dyDescent="0.2">
      <c r="A18" s="76" t="s">
        <v>573</v>
      </c>
      <c r="B18" s="240">
        <v>0</v>
      </c>
      <c r="C18" s="383">
        <v>7625262</v>
      </c>
      <c r="D18" s="383">
        <v>7606212.3300000001</v>
      </c>
      <c r="E18" s="72">
        <f t="shared" si="0"/>
        <v>99.750176846382459</v>
      </c>
      <c r="F18" s="123">
        <v>100935</v>
      </c>
      <c r="G18" s="204" t="s">
        <v>48</v>
      </c>
      <c r="H18" s="129"/>
    </row>
    <row r="19" spans="1:12" s="130" customFormat="1" x14ac:dyDescent="0.2">
      <c r="A19" s="76" t="s">
        <v>574</v>
      </c>
      <c r="B19" s="240">
        <v>0</v>
      </c>
      <c r="C19" s="245">
        <v>715892</v>
      </c>
      <c r="D19" s="382">
        <v>715892</v>
      </c>
      <c r="E19" s="72">
        <f t="shared" si="0"/>
        <v>100</v>
      </c>
      <c r="F19" s="123">
        <v>100936</v>
      </c>
      <c r="G19" s="204" t="s">
        <v>48</v>
      </c>
      <c r="H19" s="129"/>
    </row>
    <row r="20" spans="1:12" s="130" customFormat="1" ht="25.5" x14ac:dyDescent="0.2">
      <c r="A20" s="76" t="s">
        <v>575</v>
      </c>
      <c r="B20" s="240">
        <v>0</v>
      </c>
      <c r="C20" s="245">
        <v>6184000</v>
      </c>
      <c r="D20" s="382">
        <v>6126503</v>
      </c>
      <c r="E20" s="72">
        <f t="shared" si="0"/>
        <v>99.070229624838291</v>
      </c>
      <c r="F20" s="123">
        <v>100937</v>
      </c>
      <c r="G20" s="204" t="s">
        <v>48</v>
      </c>
      <c r="H20" s="129"/>
    </row>
    <row r="21" spans="1:12" s="130" customFormat="1" x14ac:dyDescent="0.2">
      <c r="A21" s="76" t="s">
        <v>576</v>
      </c>
      <c r="B21" s="240">
        <v>0</v>
      </c>
      <c r="C21" s="245">
        <v>1597474.8</v>
      </c>
      <c r="D21" s="382">
        <v>1597474.8</v>
      </c>
      <c r="E21" s="72">
        <f t="shared" si="0"/>
        <v>100</v>
      </c>
      <c r="F21" s="123">
        <v>100938</v>
      </c>
      <c r="G21" s="204" t="s">
        <v>48</v>
      </c>
      <c r="H21" s="129"/>
      <c r="I21" s="221"/>
      <c r="J21" s="222"/>
      <c r="K21" s="222"/>
      <c r="L21" s="222"/>
    </row>
    <row r="22" spans="1:12" s="130" customFormat="1" x14ac:dyDescent="0.2">
      <c r="A22" s="76" t="s">
        <v>577</v>
      </c>
      <c r="B22" s="240">
        <v>0</v>
      </c>
      <c r="C22" s="245">
        <v>3984000</v>
      </c>
      <c r="D22" s="382">
        <v>3959066</v>
      </c>
      <c r="E22" s="72">
        <f t="shared" si="0"/>
        <v>99.374146586345375</v>
      </c>
      <c r="F22" s="123">
        <v>100939</v>
      </c>
      <c r="G22" s="204" t="s">
        <v>48</v>
      </c>
      <c r="H22" s="129"/>
      <c r="I22" s="221"/>
      <c r="J22" s="222"/>
      <c r="K22" s="222"/>
      <c r="L22" s="222"/>
    </row>
    <row r="23" spans="1:12" s="130" customFormat="1" x14ac:dyDescent="0.2">
      <c r="A23" s="76" t="s">
        <v>578</v>
      </c>
      <c r="B23" s="240">
        <v>0</v>
      </c>
      <c r="C23" s="245">
        <v>2177738</v>
      </c>
      <c r="D23" s="382">
        <v>2177737</v>
      </c>
      <c r="E23" s="72">
        <f t="shared" si="0"/>
        <v>99.999954080793927</v>
      </c>
      <c r="F23" s="123">
        <v>100940</v>
      </c>
      <c r="G23" s="204" t="s">
        <v>48</v>
      </c>
      <c r="H23" s="129"/>
      <c r="I23" s="221"/>
      <c r="J23" s="222"/>
      <c r="K23" s="222"/>
      <c r="L23" s="222"/>
    </row>
    <row r="24" spans="1:12" s="130" customFormat="1" ht="25.5" x14ac:dyDescent="0.2">
      <c r="A24" s="76" t="s">
        <v>579</v>
      </c>
      <c r="B24" s="240">
        <v>0</v>
      </c>
      <c r="C24" s="245">
        <v>1879000</v>
      </c>
      <c r="D24" s="382">
        <v>1870896</v>
      </c>
      <c r="E24" s="72">
        <f t="shared" si="0"/>
        <v>99.568706758914317</v>
      </c>
      <c r="F24" s="123">
        <v>100941</v>
      </c>
      <c r="G24" s="204" t="s">
        <v>48</v>
      </c>
      <c r="H24" s="129"/>
      <c r="I24" s="221"/>
      <c r="J24" s="222"/>
      <c r="K24" s="222"/>
      <c r="L24" s="222"/>
    </row>
    <row r="25" spans="1:12" s="130" customFormat="1" x14ac:dyDescent="0.2">
      <c r="A25" s="76" t="s">
        <v>580</v>
      </c>
      <c r="B25" s="240">
        <v>0</v>
      </c>
      <c r="C25" s="245">
        <v>1237111.5900000001</v>
      </c>
      <c r="D25" s="382">
        <v>1237111.5900000001</v>
      </c>
      <c r="E25" s="72">
        <f t="shared" si="0"/>
        <v>100</v>
      </c>
      <c r="F25" s="123">
        <v>100942</v>
      </c>
      <c r="G25" s="204" t="s">
        <v>48</v>
      </c>
      <c r="H25" s="129"/>
      <c r="I25" s="221"/>
      <c r="J25" s="222"/>
      <c r="K25" s="222"/>
      <c r="L25" s="222"/>
    </row>
    <row r="26" spans="1:12" s="130" customFormat="1" x14ac:dyDescent="0.2">
      <c r="A26" s="76" t="s">
        <v>581</v>
      </c>
      <c r="B26" s="240">
        <v>0</v>
      </c>
      <c r="C26" s="245">
        <v>1955682.95</v>
      </c>
      <c r="D26" s="382">
        <v>1917682.95</v>
      </c>
      <c r="E26" s="72">
        <f t="shared" si="0"/>
        <v>98.056944761930865</v>
      </c>
      <c r="F26" s="123">
        <v>100944</v>
      </c>
      <c r="G26" s="204" t="s">
        <v>48</v>
      </c>
      <c r="H26" s="129"/>
      <c r="I26" s="221"/>
      <c r="J26" s="222"/>
      <c r="K26" s="222"/>
      <c r="L26" s="222"/>
    </row>
    <row r="27" spans="1:12" s="130" customFormat="1" x14ac:dyDescent="0.2">
      <c r="A27" s="76" t="s">
        <v>582</v>
      </c>
      <c r="B27" s="240">
        <v>0</v>
      </c>
      <c r="C27" s="245">
        <v>1179513.5</v>
      </c>
      <c r="D27" s="382">
        <v>1179513.5</v>
      </c>
      <c r="E27" s="72">
        <f t="shared" si="0"/>
        <v>100</v>
      </c>
      <c r="F27" s="123">
        <v>100945</v>
      </c>
      <c r="G27" s="204" t="s">
        <v>48</v>
      </c>
      <c r="H27" s="129"/>
      <c r="I27" s="221"/>
      <c r="J27" s="222"/>
      <c r="K27" s="222"/>
      <c r="L27" s="222"/>
    </row>
    <row r="28" spans="1:12" s="130" customFormat="1" x14ac:dyDescent="0.2">
      <c r="A28" s="76" t="s">
        <v>583</v>
      </c>
      <c r="B28" s="240">
        <v>0</v>
      </c>
      <c r="C28" s="245">
        <v>1728583.51</v>
      </c>
      <c r="D28" s="382">
        <v>1728583.51</v>
      </c>
      <c r="E28" s="72">
        <f t="shared" si="0"/>
        <v>100</v>
      </c>
      <c r="F28" s="123">
        <v>100946</v>
      </c>
      <c r="G28" s="204" t="s">
        <v>48</v>
      </c>
      <c r="H28" s="129"/>
      <c r="I28" s="221"/>
      <c r="J28" s="222"/>
      <c r="K28" s="222"/>
      <c r="L28" s="222"/>
    </row>
    <row r="29" spans="1:12" s="130" customFormat="1" x14ac:dyDescent="0.2">
      <c r="A29" s="76" t="s">
        <v>586</v>
      </c>
      <c r="B29" s="240">
        <v>0</v>
      </c>
      <c r="C29" s="245">
        <v>1451000</v>
      </c>
      <c r="D29" s="382">
        <v>1450802</v>
      </c>
      <c r="E29" s="72">
        <f t="shared" si="0"/>
        <v>99.986354238456229</v>
      </c>
      <c r="F29" s="123">
        <v>100990</v>
      </c>
      <c r="G29" s="204" t="s">
        <v>48</v>
      </c>
      <c r="H29" s="129"/>
      <c r="I29" s="221"/>
      <c r="J29" s="222"/>
      <c r="K29" s="222"/>
      <c r="L29" s="222"/>
    </row>
    <row r="30" spans="1:12" s="130" customFormat="1" x14ac:dyDescent="0.2">
      <c r="A30" s="76" t="s">
        <v>585</v>
      </c>
      <c r="B30" s="240">
        <v>0</v>
      </c>
      <c r="C30" s="245">
        <v>2020221</v>
      </c>
      <c r="D30" s="382">
        <v>2020221</v>
      </c>
      <c r="E30" s="72">
        <f t="shared" si="0"/>
        <v>100</v>
      </c>
      <c r="F30" s="123">
        <v>100991</v>
      </c>
      <c r="G30" s="204" t="s">
        <v>48</v>
      </c>
      <c r="H30" s="129"/>
      <c r="I30" s="221"/>
      <c r="J30" s="222"/>
      <c r="K30" s="222"/>
      <c r="L30" s="222"/>
    </row>
    <row r="31" spans="1:12" s="130" customFormat="1" x14ac:dyDescent="0.2">
      <c r="A31" s="76" t="s">
        <v>584</v>
      </c>
      <c r="B31" s="240">
        <v>0</v>
      </c>
      <c r="C31" s="245">
        <v>1601888.41</v>
      </c>
      <c r="D31" s="382">
        <v>1600058.41</v>
      </c>
      <c r="E31" s="72">
        <f t="shared" si="0"/>
        <v>99.885759832671496</v>
      </c>
      <c r="F31" s="123">
        <v>100992</v>
      </c>
      <c r="G31" s="204" t="s">
        <v>48</v>
      </c>
      <c r="H31" s="129"/>
      <c r="I31" s="221"/>
      <c r="J31" s="222"/>
      <c r="K31" s="222"/>
      <c r="L31" s="222"/>
    </row>
    <row r="32" spans="1:12" s="130" customFormat="1" x14ac:dyDescent="0.2">
      <c r="A32" s="76" t="s">
        <v>587</v>
      </c>
      <c r="B32" s="240">
        <v>0</v>
      </c>
      <c r="C32" s="245">
        <v>630028.18999999994</v>
      </c>
      <c r="D32" s="382">
        <v>604807.61</v>
      </c>
      <c r="E32" s="72">
        <f t="shared" si="0"/>
        <v>95.996912455615686</v>
      </c>
      <c r="F32" s="123">
        <v>100995</v>
      </c>
      <c r="G32" s="204" t="s">
        <v>48</v>
      </c>
      <c r="H32" s="129"/>
      <c r="I32" s="221"/>
      <c r="J32" s="222"/>
      <c r="K32" s="222"/>
      <c r="L32" s="222"/>
    </row>
    <row r="33" spans="1:12" s="130" customFormat="1" x14ac:dyDescent="0.2">
      <c r="A33" s="76" t="s">
        <v>588</v>
      </c>
      <c r="B33" s="240">
        <v>0</v>
      </c>
      <c r="C33" s="245">
        <v>900000</v>
      </c>
      <c r="D33" s="382">
        <v>35090</v>
      </c>
      <c r="E33" s="72">
        <f t="shared" si="0"/>
        <v>3.8988888888888886</v>
      </c>
      <c r="F33" s="123">
        <v>100996</v>
      </c>
      <c r="G33" s="204" t="s">
        <v>48</v>
      </c>
      <c r="H33" s="129"/>
      <c r="I33" s="221"/>
      <c r="J33" s="222"/>
      <c r="K33" s="222"/>
      <c r="L33" s="222"/>
    </row>
    <row r="34" spans="1:12" s="130" customFormat="1" x14ac:dyDescent="0.2">
      <c r="A34" s="76" t="s">
        <v>323</v>
      </c>
      <c r="B34" s="240">
        <v>0</v>
      </c>
      <c r="C34" s="245">
        <v>1285995</v>
      </c>
      <c r="D34" s="382">
        <v>1284595</v>
      </c>
      <c r="E34" s="72">
        <f t="shared" si="0"/>
        <v>99.891134879995647</v>
      </c>
      <c r="F34" s="123">
        <v>101010</v>
      </c>
      <c r="G34" s="204" t="s">
        <v>48</v>
      </c>
      <c r="H34" s="406">
        <f>SUM(D8:D34)</f>
        <v>42912566.569999993</v>
      </c>
      <c r="I34" s="221"/>
      <c r="J34" s="222"/>
      <c r="K34" s="222"/>
      <c r="L34" s="222"/>
    </row>
    <row r="35" spans="1:12" s="130" customFormat="1" ht="15" x14ac:dyDescent="0.25">
      <c r="A35" s="76" t="s">
        <v>145</v>
      </c>
      <c r="B35" s="240">
        <v>6034000</v>
      </c>
      <c r="C35" s="383">
        <v>2895043</v>
      </c>
      <c r="D35" s="383">
        <v>2889687.92</v>
      </c>
      <c r="E35" s="72">
        <f t="shared" si="0"/>
        <v>99.815025890807135</v>
      </c>
      <c r="F35" s="123">
        <v>100466</v>
      </c>
      <c r="G35" s="270" t="s">
        <v>144</v>
      </c>
      <c r="H35" s="129"/>
      <c r="I35" s="6"/>
      <c r="J35" s="215"/>
      <c r="K35" s="215"/>
      <c r="L35" s="215"/>
    </row>
    <row r="36" spans="1:12" s="74" customFormat="1" x14ac:dyDescent="0.2">
      <c r="A36" s="76" t="s">
        <v>147</v>
      </c>
      <c r="B36" s="240">
        <v>3748000</v>
      </c>
      <c r="C36" s="382">
        <v>12267198.060000001</v>
      </c>
      <c r="D36" s="382">
        <v>12073077.779999999</v>
      </c>
      <c r="E36" s="72">
        <f t="shared" ref="E36:E42" si="1">D36/C36*100</f>
        <v>98.417566268592537</v>
      </c>
      <c r="F36" s="123">
        <v>100873</v>
      </c>
      <c r="G36" s="270" t="s">
        <v>144</v>
      </c>
      <c r="H36" s="73"/>
    </row>
    <row r="37" spans="1:12" s="74" customFormat="1" x14ac:dyDescent="0.2">
      <c r="A37" s="76" t="s">
        <v>148</v>
      </c>
      <c r="B37" s="240">
        <v>10845000</v>
      </c>
      <c r="C37" s="382">
        <v>14981232.060000001</v>
      </c>
      <c r="D37" s="382">
        <v>14981232.050000001</v>
      </c>
      <c r="E37" s="72">
        <f t="shared" si="1"/>
        <v>99.999999933249811</v>
      </c>
      <c r="F37" s="123">
        <v>100875</v>
      </c>
      <c r="G37" s="270" t="s">
        <v>144</v>
      </c>
      <c r="H37" s="73"/>
    </row>
    <row r="38" spans="1:12" s="74" customFormat="1" x14ac:dyDescent="0.2">
      <c r="A38" s="76" t="s">
        <v>149</v>
      </c>
      <c r="B38" s="240">
        <v>10640000</v>
      </c>
      <c r="C38" s="382">
        <v>10640000</v>
      </c>
      <c r="D38" s="382">
        <v>10440181.439999999</v>
      </c>
      <c r="E38" s="72">
        <f t="shared" si="1"/>
        <v>98.122006015037584</v>
      </c>
      <c r="F38" s="123">
        <v>100877</v>
      </c>
      <c r="G38" s="270" t="s">
        <v>144</v>
      </c>
      <c r="H38" s="73"/>
    </row>
    <row r="39" spans="1:12" s="74" customFormat="1" x14ac:dyDescent="0.2">
      <c r="A39" s="76" t="s">
        <v>150</v>
      </c>
      <c r="B39" s="240">
        <v>7634000</v>
      </c>
      <c r="C39" s="382">
        <v>6973663</v>
      </c>
      <c r="D39" s="382">
        <v>6962295.2000000002</v>
      </c>
      <c r="E39" s="72">
        <f t="shared" si="1"/>
        <v>99.83698954193801</v>
      </c>
      <c r="F39" s="123">
        <v>100878</v>
      </c>
      <c r="G39" s="270" t="s">
        <v>144</v>
      </c>
      <c r="H39" s="73"/>
    </row>
    <row r="40" spans="1:12" s="74" customFormat="1" x14ac:dyDescent="0.2">
      <c r="A40" s="76" t="s">
        <v>151</v>
      </c>
      <c r="B40" s="240">
        <v>12743000</v>
      </c>
      <c r="C40" s="382">
        <v>7893000</v>
      </c>
      <c r="D40" s="382">
        <v>7540383.4199999999</v>
      </c>
      <c r="E40" s="72">
        <f t="shared" si="1"/>
        <v>95.532540478905361</v>
      </c>
      <c r="F40" s="271">
        <v>100879</v>
      </c>
      <c r="G40" s="270" t="s">
        <v>144</v>
      </c>
      <c r="H40" s="73"/>
    </row>
    <row r="41" spans="1:12" s="74" customFormat="1" ht="12.75" customHeight="1" x14ac:dyDescent="0.2">
      <c r="A41" s="76" t="s">
        <v>152</v>
      </c>
      <c r="B41" s="240">
        <v>4880000</v>
      </c>
      <c r="C41" s="382">
        <v>6227133.7699999996</v>
      </c>
      <c r="D41" s="382">
        <v>5971787.6299999999</v>
      </c>
      <c r="E41" s="72">
        <f t="shared" si="1"/>
        <v>95.899459535779343</v>
      </c>
      <c r="F41" s="123">
        <v>100880</v>
      </c>
      <c r="G41" s="270" t="s">
        <v>144</v>
      </c>
      <c r="H41" s="73"/>
    </row>
    <row r="42" spans="1:12" s="74" customFormat="1" ht="12.75" customHeight="1" x14ac:dyDescent="0.2">
      <c r="A42" s="76" t="s">
        <v>153</v>
      </c>
      <c r="B42" s="240">
        <v>1860000</v>
      </c>
      <c r="C42" s="382">
        <v>4160000</v>
      </c>
      <c r="D42" s="382">
        <v>4109237.17</v>
      </c>
      <c r="E42" s="72">
        <f t="shared" si="1"/>
        <v>98.779739663461541</v>
      </c>
      <c r="F42" s="123">
        <v>100881</v>
      </c>
      <c r="G42" s="270" t="s">
        <v>144</v>
      </c>
      <c r="H42" s="73"/>
    </row>
    <row r="43" spans="1:12" s="74" customFormat="1" ht="25.5" x14ac:dyDescent="0.2">
      <c r="A43" s="76" t="s">
        <v>154</v>
      </c>
      <c r="B43" s="240">
        <v>8726000</v>
      </c>
      <c r="C43" s="382">
        <v>8726000</v>
      </c>
      <c r="D43" s="382">
        <v>8489097.5</v>
      </c>
      <c r="E43" s="72">
        <f t="shared" ref="E43:E50" si="2">D43/C43*100</f>
        <v>97.285096264038501</v>
      </c>
      <c r="F43" s="123">
        <v>100882</v>
      </c>
      <c r="G43" s="270" t="s">
        <v>144</v>
      </c>
      <c r="H43" s="407">
        <f>SUM(D35:D43)</f>
        <v>73456980.110000014</v>
      </c>
    </row>
    <row r="44" spans="1:12" s="74" customFormat="1" x14ac:dyDescent="0.2">
      <c r="A44" s="76" t="s">
        <v>63</v>
      </c>
      <c r="B44" s="240">
        <v>9084000</v>
      </c>
      <c r="C44" s="382">
        <v>0</v>
      </c>
      <c r="D44" s="382">
        <v>0</v>
      </c>
      <c r="E44" s="72">
        <v>0</v>
      </c>
      <c r="F44" s="123">
        <v>100573</v>
      </c>
      <c r="G44" s="274" t="s">
        <v>162</v>
      </c>
      <c r="H44" s="73"/>
    </row>
    <row r="45" spans="1:12" s="74" customFormat="1" x14ac:dyDescent="0.2">
      <c r="A45" s="76" t="s">
        <v>65</v>
      </c>
      <c r="B45" s="240">
        <v>13814000</v>
      </c>
      <c r="C45" s="382">
        <v>16271768</v>
      </c>
      <c r="D45" s="382">
        <v>16271652.5</v>
      </c>
      <c r="E45" s="72">
        <f t="shared" si="2"/>
        <v>99.999290181620097</v>
      </c>
      <c r="F45" s="123">
        <v>100792</v>
      </c>
      <c r="G45" s="274" t="s">
        <v>161</v>
      </c>
      <c r="H45" s="73"/>
    </row>
    <row r="46" spans="1:12" s="74" customFormat="1" x14ac:dyDescent="0.2">
      <c r="A46" s="76" t="s">
        <v>109</v>
      </c>
      <c r="B46" s="240">
        <v>0</v>
      </c>
      <c r="C46" s="382">
        <v>443</v>
      </c>
      <c r="D46" s="382">
        <v>443</v>
      </c>
      <c r="E46" s="72">
        <f t="shared" si="2"/>
        <v>100</v>
      </c>
      <c r="F46" s="123">
        <v>100794</v>
      </c>
      <c r="G46" s="274" t="s">
        <v>168</v>
      </c>
      <c r="H46" s="73"/>
    </row>
    <row r="47" spans="1:12" s="74" customFormat="1" x14ac:dyDescent="0.2">
      <c r="A47" s="76" t="s">
        <v>108</v>
      </c>
      <c r="B47" s="240">
        <v>675000</v>
      </c>
      <c r="C47" s="382">
        <v>675000</v>
      </c>
      <c r="D47" s="382">
        <v>675000</v>
      </c>
      <c r="E47" s="72">
        <f t="shared" si="2"/>
        <v>100</v>
      </c>
      <c r="F47" s="123">
        <v>100795</v>
      </c>
      <c r="G47" s="274" t="s">
        <v>232</v>
      </c>
      <c r="H47" s="73"/>
    </row>
    <row r="48" spans="1:12" s="74" customFormat="1" x14ac:dyDescent="0.2">
      <c r="A48" s="76" t="s">
        <v>163</v>
      </c>
      <c r="B48" s="240">
        <v>668000</v>
      </c>
      <c r="C48" s="382">
        <v>4455000</v>
      </c>
      <c r="D48" s="382">
        <v>3996159.35</v>
      </c>
      <c r="E48" s="72">
        <f t="shared" si="2"/>
        <v>89.700546576879916</v>
      </c>
      <c r="F48" s="123">
        <v>100815</v>
      </c>
      <c r="G48" s="274" t="s">
        <v>160</v>
      </c>
      <c r="H48" s="73"/>
    </row>
    <row r="49" spans="1:8" s="74" customFormat="1" x14ac:dyDescent="0.2">
      <c r="A49" s="76" t="s">
        <v>306</v>
      </c>
      <c r="B49" s="240">
        <v>13717000</v>
      </c>
      <c r="C49" s="382">
        <v>9136059.1199999992</v>
      </c>
      <c r="D49" s="382">
        <v>9136058.8300000001</v>
      </c>
      <c r="E49" s="72">
        <f t="shared" si="2"/>
        <v>99.999996825764853</v>
      </c>
      <c r="F49" s="123">
        <v>100829</v>
      </c>
      <c r="G49" s="274" t="s">
        <v>161</v>
      </c>
      <c r="H49" s="73"/>
    </row>
    <row r="50" spans="1:8" s="74" customFormat="1" ht="13.5" thickBot="1" x14ac:dyDescent="0.25">
      <c r="A50" s="384" t="s">
        <v>307</v>
      </c>
      <c r="B50" s="238">
        <v>11623000</v>
      </c>
      <c r="C50" s="385">
        <v>10497114.949999999</v>
      </c>
      <c r="D50" s="385">
        <v>10497114.949999999</v>
      </c>
      <c r="E50" s="239">
        <f t="shared" si="2"/>
        <v>100</v>
      </c>
      <c r="F50" s="123">
        <v>100830</v>
      </c>
      <c r="G50" s="274" t="s">
        <v>161</v>
      </c>
      <c r="H50" s="407">
        <f>SUM(D44:D50)</f>
        <v>40576428.629999995</v>
      </c>
    </row>
    <row r="51" spans="1:8" s="74" customFormat="1" ht="13.5" thickTop="1" x14ac:dyDescent="0.2">
      <c r="A51" s="316"/>
      <c r="B51" s="199"/>
      <c r="C51" s="245"/>
      <c r="D51" s="245"/>
      <c r="E51" s="78"/>
      <c r="F51" s="123"/>
      <c r="G51" s="274"/>
      <c r="H51" s="73"/>
    </row>
    <row r="52" spans="1:8" ht="15.75" thickBot="1" x14ac:dyDescent="0.25">
      <c r="A52" s="401" t="s">
        <v>40</v>
      </c>
      <c r="B52" s="26"/>
      <c r="C52" s="26"/>
      <c r="D52" s="27"/>
      <c r="E52" s="402" t="s">
        <v>18</v>
      </c>
    </row>
    <row r="53" spans="1:8" ht="14.25" thickTop="1" thickBot="1" x14ac:dyDescent="0.25">
      <c r="A53" s="64" t="s">
        <v>5</v>
      </c>
      <c r="B53" s="65" t="s">
        <v>0</v>
      </c>
      <c r="C53" s="66" t="s">
        <v>1</v>
      </c>
      <c r="D53" s="67" t="s">
        <v>4</v>
      </c>
      <c r="E53" s="68" t="s">
        <v>6</v>
      </c>
    </row>
    <row r="54" spans="1:8" ht="15.75" thickTop="1" x14ac:dyDescent="0.2">
      <c r="A54" s="69" t="s">
        <v>7</v>
      </c>
      <c r="B54" s="70">
        <f>SUM(B55:B165)</f>
        <v>0</v>
      </c>
      <c r="C54" s="70">
        <f>SUM(C55:C165)</f>
        <v>24009000</v>
      </c>
      <c r="D54" s="70">
        <f>SUM(D55:D165)</f>
        <v>24009000</v>
      </c>
      <c r="E54" s="84">
        <f>D54/C54*100</f>
        <v>100</v>
      </c>
      <c r="F54" s="60"/>
    </row>
    <row r="55" spans="1:8" x14ac:dyDescent="0.2">
      <c r="A55" s="76" t="s">
        <v>589</v>
      </c>
      <c r="B55" s="242">
        <v>0</v>
      </c>
      <c r="C55" s="240">
        <v>668702</v>
      </c>
      <c r="D55" s="240">
        <v>668702</v>
      </c>
      <c r="E55" s="72">
        <f t="shared" ref="E55:E164" si="3">D55/C55*100</f>
        <v>100</v>
      </c>
      <c r="F55" s="136">
        <v>1012</v>
      </c>
      <c r="G55" s="209" t="s">
        <v>393</v>
      </c>
    </row>
    <row r="56" spans="1:8" x14ac:dyDescent="0.2">
      <c r="A56" s="76" t="s">
        <v>590</v>
      </c>
      <c r="B56" s="242">
        <v>0</v>
      </c>
      <c r="C56" s="240">
        <v>295167</v>
      </c>
      <c r="D56" s="240">
        <v>295167</v>
      </c>
      <c r="E56" s="72">
        <f t="shared" si="3"/>
        <v>100</v>
      </c>
      <c r="F56" s="136">
        <v>1012</v>
      </c>
      <c r="G56" s="209" t="s">
        <v>393</v>
      </c>
    </row>
    <row r="57" spans="1:8" ht="25.5" x14ac:dyDescent="0.2">
      <c r="A57" s="76" t="s">
        <v>591</v>
      </c>
      <c r="B57" s="240">
        <v>0</v>
      </c>
      <c r="C57" s="240">
        <v>288348</v>
      </c>
      <c r="D57" s="240">
        <v>288348</v>
      </c>
      <c r="E57" s="72">
        <f t="shared" si="3"/>
        <v>100</v>
      </c>
      <c r="F57" s="136">
        <v>1014</v>
      </c>
      <c r="G57" s="209" t="s">
        <v>393</v>
      </c>
    </row>
    <row r="58" spans="1:8" ht="25.5" x14ac:dyDescent="0.2">
      <c r="A58" s="76" t="s">
        <v>592</v>
      </c>
      <c r="B58" s="240">
        <v>0</v>
      </c>
      <c r="C58" s="240">
        <v>30000</v>
      </c>
      <c r="D58" s="240">
        <v>30000</v>
      </c>
      <c r="E58" s="72">
        <f t="shared" si="3"/>
        <v>100</v>
      </c>
      <c r="F58" s="136">
        <v>1015</v>
      </c>
      <c r="G58" s="209" t="s">
        <v>393</v>
      </c>
    </row>
    <row r="59" spans="1:8" x14ac:dyDescent="0.2">
      <c r="A59" s="76" t="s">
        <v>420</v>
      </c>
      <c r="B59" s="240">
        <v>0</v>
      </c>
      <c r="C59" s="240">
        <v>50000</v>
      </c>
      <c r="D59" s="240">
        <v>50000</v>
      </c>
      <c r="E59" s="72">
        <f t="shared" si="3"/>
        <v>100</v>
      </c>
      <c r="F59" s="136">
        <v>1016</v>
      </c>
      <c r="G59" s="209" t="s">
        <v>393</v>
      </c>
    </row>
    <row r="60" spans="1:8" x14ac:dyDescent="0.2">
      <c r="A60" s="76" t="s">
        <v>419</v>
      </c>
      <c r="B60" s="240">
        <v>0</v>
      </c>
      <c r="C60" s="240">
        <v>70000</v>
      </c>
      <c r="D60" s="240">
        <v>70000</v>
      </c>
      <c r="E60" s="72">
        <f t="shared" si="3"/>
        <v>100</v>
      </c>
      <c r="F60" s="136">
        <v>1016</v>
      </c>
      <c r="G60" s="209" t="s">
        <v>393</v>
      </c>
    </row>
    <row r="61" spans="1:8" x14ac:dyDescent="0.2">
      <c r="A61" s="76" t="s">
        <v>418</v>
      </c>
      <c r="B61" s="240">
        <v>0</v>
      </c>
      <c r="C61" s="240">
        <v>60000</v>
      </c>
      <c r="D61" s="240">
        <v>60000</v>
      </c>
      <c r="E61" s="72">
        <f t="shared" si="3"/>
        <v>100</v>
      </c>
      <c r="F61" s="136">
        <v>1016</v>
      </c>
      <c r="G61" s="209" t="s">
        <v>393</v>
      </c>
    </row>
    <row r="62" spans="1:8" x14ac:dyDescent="0.2">
      <c r="A62" s="76" t="s">
        <v>421</v>
      </c>
      <c r="B62" s="240">
        <v>0</v>
      </c>
      <c r="C62" s="240">
        <v>160000</v>
      </c>
      <c r="D62" s="240">
        <v>160000</v>
      </c>
      <c r="E62" s="72">
        <f t="shared" si="3"/>
        <v>100</v>
      </c>
      <c r="F62" s="136">
        <v>1033</v>
      </c>
      <c r="G62" s="209" t="s">
        <v>393</v>
      </c>
    </row>
    <row r="63" spans="1:8" x14ac:dyDescent="0.2">
      <c r="A63" s="76" t="s">
        <v>422</v>
      </c>
      <c r="B63" s="240">
        <v>0</v>
      </c>
      <c r="C63" s="240">
        <v>99000</v>
      </c>
      <c r="D63" s="240">
        <v>99000</v>
      </c>
      <c r="E63" s="72">
        <f t="shared" si="3"/>
        <v>100</v>
      </c>
      <c r="F63" s="136">
        <v>1037</v>
      </c>
      <c r="G63" s="209" t="s">
        <v>393</v>
      </c>
    </row>
    <row r="64" spans="1:8" x14ac:dyDescent="0.2">
      <c r="A64" s="76" t="s">
        <v>423</v>
      </c>
      <c r="B64" s="240">
        <v>0</v>
      </c>
      <c r="C64" s="240">
        <v>400000</v>
      </c>
      <c r="D64" s="240">
        <v>400000</v>
      </c>
      <c r="E64" s="72">
        <f t="shared" si="3"/>
        <v>100</v>
      </c>
      <c r="F64" s="136">
        <v>1038</v>
      </c>
      <c r="G64" s="209" t="s">
        <v>393</v>
      </c>
    </row>
    <row r="65" spans="1:7" x14ac:dyDescent="0.2">
      <c r="A65" s="76" t="s">
        <v>424</v>
      </c>
      <c r="B65" s="240">
        <v>0</v>
      </c>
      <c r="C65" s="240">
        <v>60000</v>
      </c>
      <c r="D65" s="240">
        <v>60000</v>
      </c>
      <c r="E65" s="72">
        <f t="shared" si="3"/>
        <v>100</v>
      </c>
      <c r="F65" s="136">
        <v>1100</v>
      </c>
      <c r="G65" s="209" t="s">
        <v>393</v>
      </c>
    </row>
    <row r="66" spans="1:7" x14ac:dyDescent="0.2">
      <c r="A66" s="76" t="s">
        <v>425</v>
      </c>
      <c r="B66" s="240">
        <v>0</v>
      </c>
      <c r="C66" s="240">
        <v>35000</v>
      </c>
      <c r="D66" s="240">
        <v>35000</v>
      </c>
      <c r="E66" s="72">
        <f t="shared" si="3"/>
        <v>100</v>
      </c>
      <c r="F66" s="136">
        <v>1101</v>
      </c>
      <c r="G66" s="209" t="s">
        <v>393</v>
      </c>
    </row>
    <row r="67" spans="1:7" x14ac:dyDescent="0.2">
      <c r="A67" s="76" t="s">
        <v>427</v>
      </c>
      <c r="B67" s="240">
        <v>0</v>
      </c>
      <c r="C67" s="240">
        <v>53000</v>
      </c>
      <c r="D67" s="240">
        <v>53000</v>
      </c>
      <c r="E67" s="72">
        <f t="shared" si="3"/>
        <v>100</v>
      </c>
      <c r="F67" s="136">
        <v>1102</v>
      </c>
      <c r="G67" s="209" t="s">
        <v>393</v>
      </c>
    </row>
    <row r="68" spans="1:7" ht="25.5" x14ac:dyDescent="0.2">
      <c r="A68" s="76" t="s">
        <v>426</v>
      </c>
      <c r="B68" s="240">
        <v>0</v>
      </c>
      <c r="C68" s="240">
        <v>128000</v>
      </c>
      <c r="D68" s="240">
        <v>128000</v>
      </c>
      <c r="E68" s="72">
        <f t="shared" si="3"/>
        <v>100</v>
      </c>
      <c r="F68" s="136">
        <v>1102</v>
      </c>
      <c r="G68" s="209" t="s">
        <v>393</v>
      </c>
    </row>
    <row r="69" spans="1:7" ht="25.5" x14ac:dyDescent="0.2">
      <c r="A69" s="76" t="s">
        <v>428</v>
      </c>
      <c r="B69" s="240">
        <v>0</v>
      </c>
      <c r="C69" s="240">
        <v>64000</v>
      </c>
      <c r="D69" s="240">
        <v>64000</v>
      </c>
      <c r="E69" s="72">
        <f t="shared" si="3"/>
        <v>100</v>
      </c>
      <c r="F69" s="136">
        <v>1102</v>
      </c>
      <c r="G69" s="209" t="s">
        <v>393</v>
      </c>
    </row>
    <row r="70" spans="1:7" x14ac:dyDescent="0.2">
      <c r="A70" s="76" t="s">
        <v>429</v>
      </c>
      <c r="B70" s="240">
        <v>0</v>
      </c>
      <c r="C70" s="240">
        <v>325741.71999999997</v>
      </c>
      <c r="D70" s="240">
        <v>325741.71999999997</v>
      </c>
      <c r="E70" s="72">
        <f t="shared" si="3"/>
        <v>100</v>
      </c>
      <c r="F70" s="136">
        <v>1103</v>
      </c>
      <c r="G70" s="209" t="s">
        <v>393</v>
      </c>
    </row>
    <row r="71" spans="1:7" x14ac:dyDescent="0.2">
      <c r="A71" s="76" t="s">
        <v>430</v>
      </c>
      <c r="B71" s="240">
        <v>0</v>
      </c>
      <c r="C71" s="240">
        <v>258000</v>
      </c>
      <c r="D71" s="240">
        <v>258000</v>
      </c>
      <c r="E71" s="72">
        <f t="shared" si="3"/>
        <v>100</v>
      </c>
      <c r="F71" s="136">
        <v>1103</v>
      </c>
      <c r="G71" s="209" t="s">
        <v>393</v>
      </c>
    </row>
    <row r="72" spans="1:7" x14ac:dyDescent="0.2">
      <c r="A72" s="76" t="s">
        <v>431</v>
      </c>
      <c r="B72" s="240">
        <v>0</v>
      </c>
      <c r="C72" s="240">
        <v>300000</v>
      </c>
      <c r="D72" s="240">
        <v>300000</v>
      </c>
      <c r="E72" s="72">
        <f t="shared" si="3"/>
        <v>100</v>
      </c>
      <c r="F72" s="136">
        <v>1103</v>
      </c>
      <c r="G72" s="209" t="s">
        <v>393</v>
      </c>
    </row>
    <row r="73" spans="1:7" x14ac:dyDescent="0.2">
      <c r="A73" s="76" t="s">
        <v>593</v>
      </c>
      <c r="B73" s="240">
        <v>0</v>
      </c>
      <c r="C73" s="240">
        <v>399704</v>
      </c>
      <c r="D73" s="240">
        <v>399704</v>
      </c>
      <c r="E73" s="72">
        <f t="shared" si="3"/>
        <v>100</v>
      </c>
      <c r="F73" s="136">
        <v>1104</v>
      </c>
      <c r="G73" s="209" t="s">
        <v>393</v>
      </c>
    </row>
    <row r="74" spans="1:7" x14ac:dyDescent="0.2">
      <c r="A74" s="76" t="s">
        <v>432</v>
      </c>
      <c r="B74" s="240">
        <v>0</v>
      </c>
      <c r="C74" s="240">
        <v>40000</v>
      </c>
      <c r="D74" s="240">
        <v>40000</v>
      </c>
      <c r="E74" s="72">
        <f t="shared" si="3"/>
        <v>100</v>
      </c>
      <c r="F74" s="136">
        <v>1111</v>
      </c>
      <c r="G74" s="209" t="s">
        <v>393</v>
      </c>
    </row>
    <row r="75" spans="1:7" x14ac:dyDescent="0.2">
      <c r="A75" s="76" t="s">
        <v>433</v>
      </c>
      <c r="B75" s="240">
        <v>0</v>
      </c>
      <c r="C75" s="240">
        <v>40000</v>
      </c>
      <c r="D75" s="240">
        <v>40000</v>
      </c>
      <c r="E75" s="72">
        <f t="shared" si="3"/>
        <v>100</v>
      </c>
      <c r="F75" s="136">
        <v>1111</v>
      </c>
      <c r="G75" s="209" t="s">
        <v>393</v>
      </c>
    </row>
    <row r="76" spans="1:7" ht="25.5" x14ac:dyDescent="0.2">
      <c r="A76" s="76" t="s">
        <v>434</v>
      </c>
      <c r="B76" s="240">
        <v>0</v>
      </c>
      <c r="C76" s="240">
        <v>10000</v>
      </c>
      <c r="D76" s="240">
        <v>10000</v>
      </c>
      <c r="E76" s="72">
        <f t="shared" si="3"/>
        <v>100</v>
      </c>
      <c r="F76" s="136">
        <v>1111</v>
      </c>
      <c r="G76" s="209" t="s">
        <v>393</v>
      </c>
    </row>
    <row r="77" spans="1:7" x14ac:dyDescent="0.2">
      <c r="A77" s="76" t="s">
        <v>435</v>
      </c>
      <c r="B77" s="240">
        <v>0</v>
      </c>
      <c r="C77" s="240">
        <v>548239</v>
      </c>
      <c r="D77" s="240">
        <v>548239</v>
      </c>
      <c r="E77" s="72">
        <f t="shared" si="3"/>
        <v>100</v>
      </c>
      <c r="F77" s="136">
        <v>1112</v>
      </c>
      <c r="G77" s="209" t="s">
        <v>393</v>
      </c>
    </row>
    <row r="78" spans="1:7" x14ac:dyDescent="0.2">
      <c r="A78" s="76" t="s">
        <v>436</v>
      </c>
      <c r="B78" s="240">
        <v>0</v>
      </c>
      <c r="C78" s="240">
        <v>80000</v>
      </c>
      <c r="D78" s="240">
        <v>80000</v>
      </c>
      <c r="E78" s="72">
        <f t="shared" si="3"/>
        <v>100</v>
      </c>
      <c r="F78" s="136">
        <v>1113</v>
      </c>
      <c r="G78" s="209" t="s">
        <v>393</v>
      </c>
    </row>
    <row r="79" spans="1:7" ht="25.5" x14ac:dyDescent="0.2">
      <c r="A79" s="76" t="s">
        <v>437</v>
      </c>
      <c r="B79" s="240">
        <v>0</v>
      </c>
      <c r="C79" s="240">
        <v>150000</v>
      </c>
      <c r="D79" s="240">
        <v>150000</v>
      </c>
      <c r="E79" s="72">
        <f t="shared" si="3"/>
        <v>100</v>
      </c>
      <c r="F79" s="136">
        <v>1121</v>
      </c>
      <c r="G79" s="209" t="s">
        <v>393</v>
      </c>
    </row>
    <row r="80" spans="1:7" x14ac:dyDescent="0.2">
      <c r="A80" s="76" t="s">
        <v>438</v>
      </c>
      <c r="B80" s="240">
        <v>0</v>
      </c>
      <c r="C80" s="240">
        <v>130000</v>
      </c>
      <c r="D80" s="240">
        <v>130000</v>
      </c>
      <c r="E80" s="72">
        <f t="shared" si="3"/>
        <v>100</v>
      </c>
      <c r="F80" s="136">
        <v>1122</v>
      </c>
      <c r="G80" s="209" t="s">
        <v>393</v>
      </c>
    </row>
    <row r="81" spans="1:7" x14ac:dyDescent="0.2">
      <c r="A81" s="76" t="s">
        <v>439</v>
      </c>
      <c r="B81" s="240">
        <v>0</v>
      </c>
      <c r="C81" s="240">
        <v>200000</v>
      </c>
      <c r="D81" s="240">
        <v>200000</v>
      </c>
      <c r="E81" s="72">
        <f t="shared" si="3"/>
        <v>100</v>
      </c>
      <c r="F81" s="136">
        <v>1122</v>
      </c>
      <c r="G81" s="209" t="s">
        <v>393</v>
      </c>
    </row>
    <row r="82" spans="1:7" ht="25.5" x14ac:dyDescent="0.2">
      <c r="A82" s="76" t="s">
        <v>440</v>
      </c>
      <c r="B82" s="240">
        <v>0</v>
      </c>
      <c r="C82" s="240">
        <v>370000</v>
      </c>
      <c r="D82" s="240">
        <v>370000</v>
      </c>
      <c r="E82" s="72">
        <f t="shared" si="3"/>
        <v>100</v>
      </c>
      <c r="F82" s="136">
        <v>1123</v>
      </c>
      <c r="G82" s="209" t="s">
        <v>393</v>
      </c>
    </row>
    <row r="83" spans="1:7" ht="25.5" x14ac:dyDescent="0.2">
      <c r="A83" s="76" t="s">
        <v>441</v>
      </c>
      <c r="B83" s="240">
        <v>0</v>
      </c>
      <c r="C83" s="240">
        <v>99000</v>
      </c>
      <c r="D83" s="240">
        <v>99000</v>
      </c>
      <c r="E83" s="72">
        <f t="shared" si="3"/>
        <v>100</v>
      </c>
      <c r="F83" s="136">
        <v>1123</v>
      </c>
      <c r="G83" s="209" t="s">
        <v>393</v>
      </c>
    </row>
    <row r="84" spans="1:7" ht="25.5" x14ac:dyDescent="0.2">
      <c r="A84" s="76" t="s">
        <v>595</v>
      </c>
      <c r="B84" s="240">
        <v>0</v>
      </c>
      <c r="C84" s="240">
        <v>200000</v>
      </c>
      <c r="D84" s="240">
        <v>200000</v>
      </c>
      <c r="E84" s="72">
        <f t="shared" si="3"/>
        <v>100</v>
      </c>
      <c r="F84" s="136">
        <v>1123</v>
      </c>
      <c r="G84" s="209" t="s">
        <v>393</v>
      </c>
    </row>
    <row r="85" spans="1:7" ht="25.5" x14ac:dyDescent="0.2">
      <c r="A85" s="76" t="s">
        <v>442</v>
      </c>
      <c r="B85" s="240">
        <v>0</v>
      </c>
      <c r="C85" s="240">
        <v>95000</v>
      </c>
      <c r="D85" s="240">
        <v>95000</v>
      </c>
      <c r="E85" s="72">
        <f t="shared" si="3"/>
        <v>100</v>
      </c>
      <c r="F85" s="136">
        <v>1123</v>
      </c>
      <c r="G85" s="209" t="s">
        <v>393</v>
      </c>
    </row>
    <row r="86" spans="1:7" x14ac:dyDescent="0.2">
      <c r="A86" s="76" t="s">
        <v>443</v>
      </c>
      <c r="B86" s="240">
        <v>0</v>
      </c>
      <c r="C86" s="240">
        <v>90000</v>
      </c>
      <c r="D86" s="240">
        <v>90000</v>
      </c>
      <c r="E86" s="72">
        <f t="shared" si="3"/>
        <v>100</v>
      </c>
      <c r="F86" s="136">
        <v>1127</v>
      </c>
      <c r="G86" s="209" t="s">
        <v>393</v>
      </c>
    </row>
    <row r="87" spans="1:7" x14ac:dyDescent="0.2">
      <c r="A87" s="76" t="s">
        <v>444</v>
      </c>
      <c r="B87" s="240">
        <v>0</v>
      </c>
      <c r="C87" s="240">
        <v>239000</v>
      </c>
      <c r="D87" s="240">
        <v>239000</v>
      </c>
      <c r="E87" s="72">
        <f t="shared" si="3"/>
        <v>100</v>
      </c>
      <c r="F87" s="136">
        <v>1127</v>
      </c>
      <c r="G87" s="209" t="s">
        <v>393</v>
      </c>
    </row>
    <row r="88" spans="1:7" x14ac:dyDescent="0.2">
      <c r="A88" s="76" t="s">
        <v>445</v>
      </c>
      <c r="B88" s="240">
        <v>0</v>
      </c>
      <c r="C88" s="240">
        <v>420000</v>
      </c>
      <c r="D88" s="240">
        <v>420000</v>
      </c>
      <c r="E88" s="72">
        <f t="shared" si="3"/>
        <v>100</v>
      </c>
      <c r="F88" s="136">
        <v>1127</v>
      </c>
      <c r="G88" s="209" t="s">
        <v>393</v>
      </c>
    </row>
    <row r="89" spans="1:7" x14ac:dyDescent="0.2">
      <c r="A89" s="76" t="s">
        <v>446</v>
      </c>
      <c r="B89" s="240">
        <v>0</v>
      </c>
      <c r="C89" s="240">
        <v>583000</v>
      </c>
      <c r="D89" s="240">
        <v>583000</v>
      </c>
      <c r="E89" s="72">
        <f t="shared" si="3"/>
        <v>100</v>
      </c>
      <c r="F89" s="136">
        <v>1127</v>
      </c>
      <c r="G89" s="209" t="s">
        <v>393</v>
      </c>
    </row>
    <row r="90" spans="1:7" x14ac:dyDescent="0.2">
      <c r="A90" s="76" t="s">
        <v>447</v>
      </c>
      <c r="B90" s="240">
        <v>0</v>
      </c>
      <c r="C90" s="240">
        <v>170000</v>
      </c>
      <c r="D90" s="240">
        <v>170000</v>
      </c>
      <c r="E90" s="72">
        <f t="shared" si="3"/>
        <v>100</v>
      </c>
      <c r="F90" s="136">
        <v>1127</v>
      </c>
      <c r="G90" s="209" t="s">
        <v>393</v>
      </c>
    </row>
    <row r="91" spans="1:7" x14ac:dyDescent="0.2">
      <c r="A91" s="76" t="s">
        <v>448</v>
      </c>
      <c r="B91" s="240">
        <v>0</v>
      </c>
      <c r="C91" s="240">
        <v>240000</v>
      </c>
      <c r="D91" s="240">
        <v>240000</v>
      </c>
      <c r="E91" s="72">
        <f t="shared" si="3"/>
        <v>100</v>
      </c>
      <c r="F91" s="136">
        <v>1127</v>
      </c>
      <c r="G91" s="209" t="s">
        <v>393</v>
      </c>
    </row>
    <row r="92" spans="1:7" x14ac:dyDescent="0.2">
      <c r="A92" s="76" t="s">
        <v>449</v>
      </c>
      <c r="B92" s="240">
        <v>0</v>
      </c>
      <c r="C92" s="240">
        <v>120000</v>
      </c>
      <c r="D92" s="240">
        <v>120000</v>
      </c>
      <c r="E92" s="72">
        <f t="shared" si="3"/>
        <v>100</v>
      </c>
      <c r="F92" s="136">
        <v>1127</v>
      </c>
      <c r="G92" s="209" t="s">
        <v>393</v>
      </c>
    </row>
    <row r="93" spans="1:7" x14ac:dyDescent="0.2">
      <c r="A93" s="76" t="s">
        <v>450</v>
      </c>
      <c r="B93" s="240">
        <v>0</v>
      </c>
      <c r="C93" s="240">
        <v>138000</v>
      </c>
      <c r="D93" s="240">
        <v>138000</v>
      </c>
      <c r="E93" s="72">
        <f t="shared" si="3"/>
        <v>100</v>
      </c>
      <c r="F93" s="136">
        <v>1127</v>
      </c>
      <c r="G93" s="209" t="s">
        <v>393</v>
      </c>
    </row>
    <row r="94" spans="1:7" x14ac:dyDescent="0.2">
      <c r="A94" s="76" t="s">
        <v>451</v>
      </c>
      <c r="B94" s="240">
        <v>0</v>
      </c>
      <c r="C94" s="240">
        <v>240000</v>
      </c>
      <c r="D94" s="240">
        <v>240000</v>
      </c>
      <c r="E94" s="72">
        <f t="shared" si="3"/>
        <v>100</v>
      </c>
      <c r="F94" s="136">
        <v>1127</v>
      </c>
      <c r="G94" s="209" t="s">
        <v>393</v>
      </c>
    </row>
    <row r="95" spans="1:7" x14ac:dyDescent="0.2">
      <c r="A95" s="76" t="s">
        <v>452</v>
      </c>
      <c r="B95" s="240">
        <v>0</v>
      </c>
      <c r="C95" s="240">
        <v>70000</v>
      </c>
      <c r="D95" s="240">
        <v>70000</v>
      </c>
      <c r="E95" s="72">
        <f t="shared" si="3"/>
        <v>100</v>
      </c>
      <c r="F95" s="136">
        <v>1128</v>
      </c>
      <c r="G95" s="209" t="s">
        <v>393</v>
      </c>
    </row>
    <row r="96" spans="1:7" x14ac:dyDescent="0.2">
      <c r="A96" s="76" t="s">
        <v>453</v>
      </c>
      <c r="B96" s="240">
        <v>0</v>
      </c>
      <c r="C96" s="240">
        <v>50000</v>
      </c>
      <c r="D96" s="240">
        <v>50000</v>
      </c>
      <c r="E96" s="72">
        <f t="shared" si="3"/>
        <v>100</v>
      </c>
      <c r="F96" s="136">
        <v>1128</v>
      </c>
      <c r="G96" s="209" t="s">
        <v>393</v>
      </c>
    </row>
    <row r="97" spans="1:7" x14ac:dyDescent="0.2">
      <c r="A97" s="76" t="s">
        <v>454</v>
      </c>
      <c r="B97" s="240">
        <v>0</v>
      </c>
      <c r="C97" s="240">
        <v>50000</v>
      </c>
      <c r="D97" s="240">
        <v>50000</v>
      </c>
      <c r="E97" s="72">
        <f t="shared" si="3"/>
        <v>100</v>
      </c>
      <c r="F97" s="136">
        <v>1128</v>
      </c>
      <c r="G97" s="209" t="s">
        <v>393</v>
      </c>
    </row>
    <row r="98" spans="1:7" x14ac:dyDescent="0.2">
      <c r="A98" s="76" t="s">
        <v>455</v>
      </c>
      <c r="B98" s="240">
        <v>0</v>
      </c>
      <c r="C98" s="240">
        <v>315000</v>
      </c>
      <c r="D98" s="240">
        <v>315000</v>
      </c>
      <c r="E98" s="72">
        <f t="shared" si="3"/>
        <v>100</v>
      </c>
      <c r="F98" s="136">
        <v>1132</v>
      </c>
      <c r="G98" s="209" t="s">
        <v>393</v>
      </c>
    </row>
    <row r="99" spans="1:7" x14ac:dyDescent="0.2">
      <c r="A99" s="76" t="s">
        <v>456</v>
      </c>
      <c r="B99" s="240">
        <v>0</v>
      </c>
      <c r="C99" s="240">
        <v>53000</v>
      </c>
      <c r="D99" s="240">
        <v>53000</v>
      </c>
      <c r="E99" s="72">
        <f t="shared" si="3"/>
        <v>100</v>
      </c>
      <c r="F99" s="136">
        <v>1132</v>
      </c>
      <c r="G99" s="209" t="s">
        <v>393</v>
      </c>
    </row>
    <row r="100" spans="1:7" x14ac:dyDescent="0.2">
      <c r="A100" s="76" t="s">
        <v>457</v>
      </c>
      <c r="B100" s="240">
        <v>0</v>
      </c>
      <c r="C100" s="240">
        <v>195000</v>
      </c>
      <c r="D100" s="240">
        <v>195000</v>
      </c>
      <c r="E100" s="72">
        <f t="shared" si="3"/>
        <v>100</v>
      </c>
      <c r="F100" s="136">
        <v>1132</v>
      </c>
      <c r="G100" s="209" t="s">
        <v>393</v>
      </c>
    </row>
    <row r="101" spans="1:7" x14ac:dyDescent="0.2">
      <c r="A101" s="76" t="s">
        <v>458</v>
      </c>
      <c r="B101" s="240">
        <v>0</v>
      </c>
      <c r="C101" s="240">
        <v>100000</v>
      </c>
      <c r="D101" s="240">
        <v>100000</v>
      </c>
      <c r="E101" s="72">
        <f t="shared" si="3"/>
        <v>100</v>
      </c>
      <c r="F101" s="136">
        <v>1132</v>
      </c>
      <c r="G101" s="209" t="s">
        <v>393</v>
      </c>
    </row>
    <row r="102" spans="1:7" x14ac:dyDescent="0.2">
      <c r="A102" s="76" t="s">
        <v>459</v>
      </c>
      <c r="B102" s="240">
        <v>0</v>
      </c>
      <c r="C102" s="240">
        <v>44000</v>
      </c>
      <c r="D102" s="240">
        <v>44000</v>
      </c>
      <c r="E102" s="72">
        <f t="shared" si="3"/>
        <v>100</v>
      </c>
      <c r="F102" s="136">
        <v>1132</v>
      </c>
      <c r="G102" s="209" t="s">
        <v>393</v>
      </c>
    </row>
    <row r="103" spans="1:7" x14ac:dyDescent="0.2">
      <c r="A103" s="76" t="s">
        <v>460</v>
      </c>
      <c r="B103" s="240">
        <v>0</v>
      </c>
      <c r="C103" s="240">
        <v>52000</v>
      </c>
      <c r="D103" s="240">
        <v>52000</v>
      </c>
      <c r="E103" s="72">
        <f t="shared" si="3"/>
        <v>100</v>
      </c>
      <c r="F103" s="136">
        <v>1132</v>
      </c>
      <c r="G103" s="209" t="s">
        <v>393</v>
      </c>
    </row>
    <row r="104" spans="1:7" x14ac:dyDescent="0.2">
      <c r="A104" s="76" t="s">
        <v>461</v>
      </c>
      <c r="B104" s="240">
        <v>0</v>
      </c>
      <c r="C104" s="240">
        <v>68000</v>
      </c>
      <c r="D104" s="240">
        <v>68000</v>
      </c>
      <c r="E104" s="72">
        <f t="shared" si="3"/>
        <v>100</v>
      </c>
      <c r="F104" s="136">
        <v>1132</v>
      </c>
      <c r="G104" s="209" t="s">
        <v>393</v>
      </c>
    </row>
    <row r="105" spans="1:7" x14ac:dyDescent="0.2">
      <c r="A105" s="76" t="s">
        <v>462</v>
      </c>
      <c r="B105" s="240">
        <v>0</v>
      </c>
      <c r="C105" s="240">
        <v>80000</v>
      </c>
      <c r="D105" s="240">
        <v>80000</v>
      </c>
      <c r="E105" s="72">
        <f t="shared" si="3"/>
        <v>100</v>
      </c>
      <c r="F105" s="136">
        <v>1134</v>
      </c>
      <c r="G105" s="209" t="s">
        <v>393</v>
      </c>
    </row>
    <row r="106" spans="1:7" x14ac:dyDescent="0.2">
      <c r="A106" s="76" t="s">
        <v>463</v>
      </c>
      <c r="B106" s="240">
        <v>0</v>
      </c>
      <c r="C106" s="240">
        <v>118000</v>
      </c>
      <c r="D106" s="240">
        <v>118000</v>
      </c>
      <c r="E106" s="72">
        <f t="shared" si="3"/>
        <v>100</v>
      </c>
      <c r="F106" s="136">
        <v>1134</v>
      </c>
      <c r="G106" s="209" t="s">
        <v>393</v>
      </c>
    </row>
    <row r="107" spans="1:7" ht="25.5" x14ac:dyDescent="0.2">
      <c r="A107" s="76" t="s">
        <v>464</v>
      </c>
      <c r="B107" s="240">
        <v>0</v>
      </c>
      <c r="C107" s="240">
        <v>18000</v>
      </c>
      <c r="D107" s="240">
        <v>18000</v>
      </c>
      <c r="E107" s="72">
        <f t="shared" si="3"/>
        <v>100</v>
      </c>
      <c r="F107" s="136">
        <v>1134</v>
      </c>
      <c r="G107" s="209" t="s">
        <v>393</v>
      </c>
    </row>
    <row r="108" spans="1:7" x14ac:dyDescent="0.2">
      <c r="A108" s="76" t="s">
        <v>465</v>
      </c>
      <c r="B108" s="240">
        <v>0</v>
      </c>
      <c r="C108" s="240">
        <v>13000</v>
      </c>
      <c r="D108" s="240">
        <v>13000</v>
      </c>
      <c r="E108" s="72">
        <f t="shared" si="3"/>
        <v>100</v>
      </c>
      <c r="F108" s="136">
        <v>1134</v>
      </c>
      <c r="G108" s="209" t="s">
        <v>393</v>
      </c>
    </row>
    <row r="109" spans="1:7" ht="25.5" x14ac:dyDescent="0.2">
      <c r="A109" s="76" t="s">
        <v>466</v>
      </c>
      <c r="B109" s="240">
        <v>0</v>
      </c>
      <c r="C109" s="240">
        <v>50000</v>
      </c>
      <c r="D109" s="240">
        <v>50000</v>
      </c>
      <c r="E109" s="72">
        <f t="shared" si="3"/>
        <v>100</v>
      </c>
      <c r="F109" s="136">
        <v>1134</v>
      </c>
      <c r="G109" s="209" t="s">
        <v>393</v>
      </c>
    </row>
    <row r="110" spans="1:7" ht="25.5" x14ac:dyDescent="0.2">
      <c r="A110" s="76" t="s">
        <v>594</v>
      </c>
      <c r="B110" s="240">
        <v>0</v>
      </c>
      <c r="C110" s="240">
        <v>43000</v>
      </c>
      <c r="D110" s="240">
        <v>43000</v>
      </c>
      <c r="E110" s="72">
        <f t="shared" si="3"/>
        <v>100</v>
      </c>
      <c r="F110" s="136">
        <v>1134</v>
      </c>
      <c r="G110" s="209" t="s">
        <v>393</v>
      </c>
    </row>
    <row r="111" spans="1:7" x14ac:dyDescent="0.2">
      <c r="A111" s="76" t="s">
        <v>467</v>
      </c>
      <c r="B111" s="240">
        <v>0</v>
      </c>
      <c r="C111" s="240">
        <v>43000</v>
      </c>
      <c r="D111" s="240">
        <v>43000</v>
      </c>
      <c r="E111" s="72">
        <f t="shared" si="3"/>
        <v>100</v>
      </c>
      <c r="F111" s="136">
        <v>1134</v>
      </c>
      <c r="G111" s="209" t="s">
        <v>393</v>
      </c>
    </row>
    <row r="112" spans="1:7" x14ac:dyDescent="0.2">
      <c r="A112" s="76" t="s">
        <v>468</v>
      </c>
      <c r="B112" s="240">
        <v>0</v>
      </c>
      <c r="C112" s="240">
        <v>18000</v>
      </c>
      <c r="D112" s="240">
        <v>18000</v>
      </c>
      <c r="E112" s="72">
        <f t="shared" si="3"/>
        <v>100</v>
      </c>
      <c r="F112" s="136">
        <v>1134</v>
      </c>
      <c r="G112" s="209" t="s">
        <v>393</v>
      </c>
    </row>
    <row r="113" spans="1:7" ht="25.5" x14ac:dyDescent="0.2">
      <c r="A113" s="76" t="s">
        <v>469</v>
      </c>
      <c r="B113" s="240">
        <v>0</v>
      </c>
      <c r="C113" s="240">
        <v>699000</v>
      </c>
      <c r="D113" s="240">
        <v>699000</v>
      </c>
      <c r="E113" s="72">
        <f t="shared" si="3"/>
        <v>100</v>
      </c>
      <c r="F113" s="136">
        <v>1135</v>
      </c>
      <c r="G113" s="209" t="s">
        <v>393</v>
      </c>
    </row>
    <row r="114" spans="1:7" ht="25.5" x14ac:dyDescent="0.2">
      <c r="A114" s="76" t="s">
        <v>470</v>
      </c>
      <c r="B114" s="240">
        <v>0</v>
      </c>
      <c r="C114" s="240">
        <v>620023</v>
      </c>
      <c r="D114" s="240">
        <v>620023</v>
      </c>
      <c r="E114" s="72">
        <f t="shared" si="3"/>
        <v>100</v>
      </c>
      <c r="F114" s="136">
        <v>1135</v>
      </c>
      <c r="G114" s="209" t="s">
        <v>393</v>
      </c>
    </row>
    <row r="115" spans="1:7" x14ac:dyDescent="0.2">
      <c r="A115" s="76" t="s">
        <v>471</v>
      </c>
      <c r="B115" s="240">
        <v>0</v>
      </c>
      <c r="C115" s="240">
        <v>180000</v>
      </c>
      <c r="D115" s="240">
        <v>180000</v>
      </c>
      <c r="E115" s="72">
        <f t="shared" si="3"/>
        <v>100</v>
      </c>
      <c r="F115" s="136">
        <v>1136</v>
      </c>
      <c r="G115" s="209" t="s">
        <v>393</v>
      </c>
    </row>
    <row r="116" spans="1:7" ht="25.5" x14ac:dyDescent="0.2">
      <c r="A116" s="76" t="s">
        <v>472</v>
      </c>
      <c r="B116" s="240">
        <v>0</v>
      </c>
      <c r="C116" s="240">
        <v>80000</v>
      </c>
      <c r="D116" s="240">
        <v>80000</v>
      </c>
      <c r="E116" s="72">
        <f t="shared" si="3"/>
        <v>100</v>
      </c>
      <c r="F116" s="136">
        <v>1136</v>
      </c>
      <c r="G116" s="209" t="s">
        <v>393</v>
      </c>
    </row>
    <row r="117" spans="1:7" ht="25.5" x14ac:dyDescent="0.2">
      <c r="A117" s="76" t="s">
        <v>473</v>
      </c>
      <c r="B117" s="240">
        <v>0</v>
      </c>
      <c r="C117" s="240">
        <v>120000</v>
      </c>
      <c r="D117" s="240">
        <v>120000</v>
      </c>
      <c r="E117" s="72">
        <f t="shared" si="3"/>
        <v>100</v>
      </c>
      <c r="F117" s="136">
        <v>1136</v>
      </c>
      <c r="G117" s="209" t="s">
        <v>393</v>
      </c>
    </row>
    <row r="118" spans="1:7" ht="25.5" x14ac:dyDescent="0.2">
      <c r="A118" s="76" t="s">
        <v>596</v>
      </c>
      <c r="B118" s="240">
        <v>0</v>
      </c>
      <c r="C118" s="240">
        <v>70000</v>
      </c>
      <c r="D118" s="240">
        <v>70000</v>
      </c>
      <c r="E118" s="72">
        <f t="shared" si="3"/>
        <v>100</v>
      </c>
      <c r="F118" s="136">
        <v>1136</v>
      </c>
      <c r="G118" s="209" t="s">
        <v>393</v>
      </c>
    </row>
    <row r="119" spans="1:7" ht="13.5" thickBot="1" x14ac:dyDescent="0.25">
      <c r="A119" s="384" t="s">
        <v>474</v>
      </c>
      <c r="B119" s="238">
        <v>0</v>
      </c>
      <c r="C119" s="238">
        <v>542322</v>
      </c>
      <c r="D119" s="238">
        <v>542322</v>
      </c>
      <c r="E119" s="239">
        <f t="shared" si="3"/>
        <v>100</v>
      </c>
      <c r="F119" s="136">
        <v>1138</v>
      </c>
      <c r="G119" s="209" t="s">
        <v>393</v>
      </c>
    </row>
    <row r="120" spans="1:7" ht="13.5" thickTop="1" x14ac:dyDescent="0.2">
      <c r="A120" s="316"/>
      <c r="B120" s="199"/>
      <c r="C120" s="199"/>
      <c r="D120" s="199"/>
      <c r="E120" s="78"/>
      <c r="F120" s="136"/>
      <c r="G120" s="209"/>
    </row>
    <row r="121" spans="1:7" ht="12" customHeight="1" thickBot="1" x14ac:dyDescent="0.25">
      <c r="A121" s="403"/>
      <c r="B121" s="241"/>
      <c r="C121" s="241"/>
      <c r="D121" s="241"/>
      <c r="E121" s="404"/>
      <c r="F121" s="136"/>
      <c r="G121" s="209"/>
    </row>
    <row r="122" spans="1:7" ht="14.25" thickTop="1" thickBot="1" x14ac:dyDescent="0.25">
      <c r="A122" s="64" t="s">
        <v>5</v>
      </c>
      <c r="B122" s="65" t="s">
        <v>0</v>
      </c>
      <c r="C122" s="66" t="s">
        <v>1</v>
      </c>
      <c r="D122" s="67" t="s">
        <v>4</v>
      </c>
      <c r="E122" s="68" t="s">
        <v>6</v>
      </c>
      <c r="F122" s="136"/>
      <c r="G122" s="209"/>
    </row>
    <row r="123" spans="1:7" ht="26.25" thickTop="1" x14ac:dyDescent="0.2">
      <c r="A123" s="76" t="s">
        <v>475</v>
      </c>
      <c r="B123" s="240">
        <v>0</v>
      </c>
      <c r="C123" s="240">
        <v>120000</v>
      </c>
      <c r="D123" s="240">
        <v>120000</v>
      </c>
      <c r="E123" s="72">
        <f t="shared" si="3"/>
        <v>100</v>
      </c>
      <c r="F123" s="136">
        <v>1140</v>
      </c>
      <c r="G123" s="209" t="s">
        <v>393</v>
      </c>
    </row>
    <row r="124" spans="1:7" x14ac:dyDescent="0.2">
      <c r="A124" s="76" t="s">
        <v>476</v>
      </c>
      <c r="B124" s="240">
        <v>0</v>
      </c>
      <c r="C124" s="240">
        <v>110000</v>
      </c>
      <c r="D124" s="240">
        <v>110000</v>
      </c>
      <c r="E124" s="72">
        <f t="shared" si="3"/>
        <v>100</v>
      </c>
      <c r="F124" s="136">
        <v>1140</v>
      </c>
      <c r="G124" s="209" t="s">
        <v>393</v>
      </c>
    </row>
    <row r="125" spans="1:7" x14ac:dyDescent="0.2">
      <c r="A125" s="76" t="s">
        <v>477</v>
      </c>
      <c r="B125" s="240">
        <v>0</v>
      </c>
      <c r="C125" s="240">
        <v>100000</v>
      </c>
      <c r="D125" s="240">
        <v>100000</v>
      </c>
      <c r="E125" s="72">
        <f t="shared" si="3"/>
        <v>100</v>
      </c>
      <c r="F125" s="136">
        <v>1140</v>
      </c>
      <c r="G125" s="209" t="s">
        <v>393</v>
      </c>
    </row>
    <row r="126" spans="1:7" ht="25.5" x14ac:dyDescent="0.2">
      <c r="A126" s="76" t="s">
        <v>478</v>
      </c>
      <c r="B126" s="240">
        <v>0</v>
      </c>
      <c r="C126" s="240">
        <v>70000</v>
      </c>
      <c r="D126" s="240">
        <v>70000</v>
      </c>
      <c r="E126" s="72">
        <f t="shared" si="3"/>
        <v>100</v>
      </c>
      <c r="F126" s="136">
        <v>1140</v>
      </c>
      <c r="G126" s="209" t="s">
        <v>393</v>
      </c>
    </row>
    <row r="127" spans="1:7" ht="25.5" x14ac:dyDescent="0.2">
      <c r="A127" s="76" t="s">
        <v>597</v>
      </c>
      <c r="B127" s="240">
        <v>0</v>
      </c>
      <c r="C127" s="240">
        <v>70000</v>
      </c>
      <c r="D127" s="240">
        <v>70000</v>
      </c>
      <c r="E127" s="72">
        <f t="shared" si="3"/>
        <v>100</v>
      </c>
      <c r="F127" s="136">
        <v>1140</v>
      </c>
      <c r="G127" s="209" t="s">
        <v>393</v>
      </c>
    </row>
    <row r="128" spans="1:7" ht="25.5" x14ac:dyDescent="0.2">
      <c r="A128" s="76" t="s">
        <v>479</v>
      </c>
      <c r="B128" s="240">
        <v>0</v>
      </c>
      <c r="C128" s="240">
        <v>65000</v>
      </c>
      <c r="D128" s="240">
        <v>65000</v>
      </c>
      <c r="E128" s="72">
        <f t="shared" si="3"/>
        <v>100</v>
      </c>
      <c r="F128" s="136">
        <v>1140</v>
      </c>
      <c r="G128" s="209" t="s">
        <v>393</v>
      </c>
    </row>
    <row r="129" spans="1:7" x14ac:dyDescent="0.2">
      <c r="A129" s="76" t="s">
        <v>480</v>
      </c>
      <c r="B129" s="240">
        <v>0</v>
      </c>
      <c r="C129" s="240">
        <v>595477</v>
      </c>
      <c r="D129" s="240">
        <v>595477</v>
      </c>
      <c r="E129" s="72">
        <f t="shared" si="3"/>
        <v>100</v>
      </c>
      <c r="F129" s="136">
        <v>1150</v>
      </c>
      <c r="G129" s="209" t="s">
        <v>393</v>
      </c>
    </row>
    <row r="130" spans="1:7" x14ac:dyDescent="0.2">
      <c r="A130" s="76" t="s">
        <v>481</v>
      </c>
      <c r="B130" s="240">
        <v>0</v>
      </c>
      <c r="C130" s="240">
        <v>529833.59</v>
      </c>
      <c r="D130" s="240">
        <v>529833.59</v>
      </c>
      <c r="E130" s="72">
        <f t="shared" si="3"/>
        <v>100</v>
      </c>
      <c r="F130" s="136">
        <v>1151</v>
      </c>
      <c r="G130" s="209" t="s">
        <v>393</v>
      </c>
    </row>
    <row r="131" spans="1:7" x14ac:dyDescent="0.2">
      <c r="A131" s="76" t="s">
        <v>482</v>
      </c>
      <c r="B131" s="240">
        <v>0</v>
      </c>
      <c r="C131" s="240">
        <v>52000</v>
      </c>
      <c r="D131" s="240">
        <v>52000</v>
      </c>
      <c r="E131" s="72">
        <f t="shared" si="3"/>
        <v>100</v>
      </c>
      <c r="F131" s="136">
        <v>1152</v>
      </c>
      <c r="G131" s="209" t="s">
        <v>393</v>
      </c>
    </row>
    <row r="132" spans="1:7" ht="25.5" x14ac:dyDescent="0.2">
      <c r="A132" s="76" t="s">
        <v>483</v>
      </c>
      <c r="B132" s="240">
        <v>0</v>
      </c>
      <c r="C132" s="240">
        <v>50000</v>
      </c>
      <c r="D132" s="240">
        <v>50000</v>
      </c>
      <c r="E132" s="72">
        <f t="shared" si="3"/>
        <v>100</v>
      </c>
      <c r="F132" s="136">
        <v>1152</v>
      </c>
      <c r="G132" s="209" t="s">
        <v>393</v>
      </c>
    </row>
    <row r="133" spans="1:7" x14ac:dyDescent="0.2">
      <c r="A133" s="76" t="s">
        <v>484</v>
      </c>
      <c r="B133" s="240">
        <v>0</v>
      </c>
      <c r="C133" s="240">
        <v>102000</v>
      </c>
      <c r="D133" s="240">
        <v>102000</v>
      </c>
      <c r="E133" s="72">
        <f t="shared" si="3"/>
        <v>100</v>
      </c>
      <c r="F133" s="136">
        <v>1152</v>
      </c>
      <c r="G133" s="209" t="s">
        <v>393</v>
      </c>
    </row>
    <row r="134" spans="1:7" x14ac:dyDescent="0.2">
      <c r="A134" s="76" t="s">
        <v>485</v>
      </c>
      <c r="B134" s="240">
        <v>0</v>
      </c>
      <c r="C134" s="240">
        <v>78000</v>
      </c>
      <c r="D134" s="240">
        <v>78000</v>
      </c>
      <c r="E134" s="72">
        <f t="shared" si="3"/>
        <v>100</v>
      </c>
      <c r="F134" s="136">
        <v>1152</v>
      </c>
      <c r="G134" s="209" t="s">
        <v>393</v>
      </c>
    </row>
    <row r="135" spans="1:7" x14ac:dyDescent="0.2">
      <c r="A135" s="76" t="s">
        <v>486</v>
      </c>
      <c r="B135" s="240">
        <v>0</v>
      </c>
      <c r="C135" s="240">
        <v>50000</v>
      </c>
      <c r="D135" s="240">
        <v>50000</v>
      </c>
      <c r="E135" s="72">
        <f t="shared" si="3"/>
        <v>100</v>
      </c>
      <c r="F135" s="136">
        <v>1153</v>
      </c>
      <c r="G135" s="209" t="s">
        <v>393</v>
      </c>
    </row>
    <row r="136" spans="1:7" ht="25.5" x14ac:dyDescent="0.2">
      <c r="A136" s="76" t="s">
        <v>487</v>
      </c>
      <c r="B136" s="240">
        <v>0</v>
      </c>
      <c r="C136" s="240">
        <v>90000</v>
      </c>
      <c r="D136" s="240">
        <v>90000</v>
      </c>
      <c r="E136" s="72">
        <f t="shared" si="3"/>
        <v>100</v>
      </c>
      <c r="F136" s="136">
        <v>1154</v>
      </c>
      <c r="G136" s="209" t="s">
        <v>393</v>
      </c>
    </row>
    <row r="137" spans="1:7" x14ac:dyDescent="0.2">
      <c r="A137" s="76" t="s">
        <v>488</v>
      </c>
      <c r="B137" s="240">
        <v>0</v>
      </c>
      <c r="C137" s="240">
        <v>198773</v>
      </c>
      <c r="D137" s="240">
        <v>198773</v>
      </c>
      <c r="E137" s="72">
        <f t="shared" si="3"/>
        <v>100</v>
      </c>
      <c r="F137" s="136">
        <v>1162</v>
      </c>
      <c r="G137" s="209" t="s">
        <v>393</v>
      </c>
    </row>
    <row r="138" spans="1:7" x14ac:dyDescent="0.2">
      <c r="A138" s="76" t="s">
        <v>489</v>
      </c>
      <c r="B138" s="240">
        <v>0</v>
      </c>
      <c r="C138" s="240">
        <v>401227</v>
      </c>
      <c r="D138" s="240">
        <v>401227</v>
      </c>
      <c r="E138" s="72">
        <f t="shared" si="3"/>
        <v>100</v>
      </c>
      <c r="F138" s="136">
        <v>1162</v>
      </c>
      <c r="G138" s="209" t="s">
        <v>393</v>
      </c>
    </row>
    <row r="139" spans="1:7" x14ac:dyDescent="0.2">
      <c r="A139" s="76" t="s">
        <v>490</v>
      </c>
      <c r="B139" s="240">
        <v>0</v>
      </c>
      <c r="C139" s="240">
        <v>320000</v>
      </c>
      <c r="D139" s="240">
        <v>320000</v>
      </c>
      <c r="E139" s="72">
        <f t="shared" si="3"/>
        <v>100</v>
      </c>
      <c r="F139" s="136">
        <v>1173</v>
      </c>
      <c r="G139" s="209" t="s">
        <v>393</v>
      </c>
    </row>
    <row r="140" spans="1:7" x14ac:dyDescent="0.2">
      <c r="A140" s="76" t="s">
        <v>491</v>
      </c>
      <c r="B140" s="240">
        <v>0</v>
      </c>
      <c r="C140" s="240">
        <v>800000</v>
      </c>
      <c r="D140" s="240">
        <v>800000</v>
      </c>
      <c r="E140" s="72">
        <f t="shared" si="3"/>
        <v>100</v>
      </c>
      <c r="F140" s="136">
        <v>1200</v>
      </c>
      <c r="G140" s="209" t="s">
        <v>393</v>
      </c>
    </row>
    <row r="141" spans="1:7" ht="25.5" x14ac:dyDescent="0.2">
      <c r="A141" s="76" t="s">
        <v>492</v>
      </c>
      <c r="B141" s="240">
        <v>0</v>
      </c>
      <c r="C141" s="240">
        <v>300000</v>
      </c>
      <c r="D141" s="240">
        <v>300000</v>
      </c>
      <c r="E141" s="72">
        <f t="shared" si="3"/>
        <v>100</v>
      </c>
      <c r="F141" s="136">
        <v>1202</v>
      </c>
      <c r="G141" s="209" t="s">
        <v>393</v>
      </c>
    </row>
    <row r="142" spans="1:7" x14ac:dyDescent="0.2">
      <c r="A142" s="76" t="s">
        <v>493</v>
      </c>
      <c r="B142" s="242">
        <v>0</v>
      </c>
      <c r="C142" s="240">
        <v>99946</v>
      </c>
      <c r="D142" s="240">
        <v>99946</v>
      </c>
      <c r="E142" s="72">
        <f t="shared" si="3"/>
        <v>100</v>
      </c>
      <c r="F142" s="136">
        <v>1202</v>
      </c>
      <c r="G142" s="209" t="s">
        <v>393</v>
      </c>
    </row>
    <row r="143" spans="1:7" x14ac:dyDescent="0.2">
      <c r="A143" s="76" t="s">
        <v>494</v>
      </c>
      <c r="B143" s="242">
        <v>0</v>
      </c>
      <c r="C143" s="240">
        <v>263582</v>
      </c>
      <c r="D143" s="240">
        <v>263582</v>
      </c>
      <c r="E143" s="72">
        <f t="shared" si="3"/>
        <v>100</v>
      </c>
      <c r="F143" s="136">
        <v>1204</v>
      </c>
      <c r="G143" s="209" t="s">
        <v>393</v>
      </c>
    </row>
    <row r="144" spans="1:7" x14ac:dyDescent="0.2">
      <c r="A144" s="76" t="s">
        <v>495</v>
      </c>
      <c r="B144" s="242">
        <v>0</v>
      </c>
      <c r="C144" s="240">
        <v>70000</v>
      </c>
      <c r="D144" s="240">
        <v>70000</v>
      </c>
      <c r="E144" s="72">
        <f t="shared" si="3"/>
        <v>100</v>
      </c>
      <c r="F144" s="136">
        <v>1204</v>
      </c>
      <c r="G144" s="209" t="s">
        <v>393</v>
      </c>
    </row>
    <row r="145" spans="1:7" x14ac:dyDescent="0.2">
      <c r="A145" s="76" t="s">
        <v>496</v>
      </c>
      <c r="B145" s="242">
        <v>0</v>
      </c>
      <c r="C145" s="240">
        <v>60000</v>
      </c>
      <c r="D145" s="240">
        <v>60000</v>
      </c>
      <c r="E145" s="72">
        <f t="shared" si="3"/>
        <v>100</v>
      </c>
      <c r="F145" s="136">
        <v>1204</v>
      </c>
      <c r="G145" s="209" t="s">
        <v>393</v>
      </c>
    </row>
    <row r="146" spans="1:7" x14ac:dyDescent="0.2">
      <c r="A146" s="76" t="s">
        <v>497</v>
      </c>
      <c r="B146" s="242">
        <v>0</v>
      </c>
      <c r="C146" s="240">
        <v>563816</v>
      </c>
      <c r="D146" s="240">
        <v>563816</v>
      </c>
      <c r="E146" s="72">
        <f t="shared" si="3"/>
        <v>100</v>
      </c>
      <c r="F146" s="136">
        <v>1212</v>
      </c>
      <c r="G146" s="209" t="s">
        <v>393</v>
      </c>
    </row>
    <row r="147" spans="1:7" x14ac:dyDescent="0.2">
      <c r="A147" s="76" t="s">
        <v>498</v>
      </c>
      <c r="B147" s="242">
        <v>0</v>
      </c>
      <c r="C147" s="240">
        <v>75000</v>
      </c>
      <c r="D147" s="240">
        <v>75000</v>
      </c>
      <c r="E147" s="72">
        <f t="shared" si="3"/>
        <v>100</v>
      </c>
      <c r="F147" s="136">
        <v>1218</v>
      </c>
      <c r="G147" s="209" t="s">
        <v>393</v>
      </c>
    </row>
    <row r="148" spans="1:7" x14ac:dyDescent="0.2">
      <c r="A148" s="76" t="s">
        <v>499</v>
      </c>
      <c r="B148" s="242">
        <v>0</v>
      </c>
      <c r="C148" s="240">
        <v>380640</v>
      </c>
      <c r="D148" s="240">
        <v>380640</v>
      </c>
      <c r="E148" s="72">
        <f t="shared" si="3"/>
        <v>100</v>
      </c>
      <c r="F148" s="136">
        <v>1218</v>
      </c>
      <c r="G148" s="209" t="s">
        <v>393</v>
      </c>
    </row>
    <row r="149" spans="1:7" x14ac:dyDescent="0.2">
      <c r="A149" s="76" t="s">
        <v>500</v>
      </c>
      <c r="B149" s="242">
        <v>0</v>
      </c>
      <c r="C149" s="240">
        <v>175000</v>
      </c>
      <c r="D149" s="240">
        <v>175000</v>
      </c>
      <c r="E149" s="72">
        <f t="shared" si="3"/>
        <v>100</v>
      </c>
      <c r="F149" s="136">
        <v>1223</v>
      </c>
      <c r="G149" s="209" t="s">
        <v>393</v>
      </c>
    </row>
    <row r="150" spans="1:7" ht="25.5" x14ac:dyDescent="0.2">
      <c r="A150" s="76" t="s">
        <v>501</v>
      </c>
      <c r="B150" s="240">
        <v>0</v>
      </c>
      <c r="C150" s="240">
        <v>77000</v>
      </c>
      <c r="D150" s="240">
        <v>77000</v>
      </c>
      <c r="E150" s="72">
        <f t="shared" si="3"/>
        <v>100</v>
      </c>
      <c r="F150" s="136">
        <v>1223</v>
      </c>
      <c r="G150" s="209" t="s">
        <v>393</v>
      </c>
    </row>
    <row r="151" spans="1:7" ht="25.5" x14ac:dyDescent="0.2">
      <c r="A151" s="76" t="s">
        <v>503</v>
      </c>
      <c r="B151" s="240">
        <v>0</v>
      </c>
      <c r="C151" s="240">
        <v>900000</v>
      </c>
      <c r="D151" s="240">
        <v>900000</v>
      </c>
      <c r="E151" s="72">
        <f t="shared" si="3"/>
        <v>100</v>
      </c>
      <c r="F151" s="136">
        <v>1223</v>
      </c>
      <c r="G151" s="209" t="s">
        <v>393</v>
      </c>
    </row>
    <row r="152" spans="1:7" x14ac:dyDescent="0.2">
      <c r="A152" s="76" t="s">
        <v>502</v>
      </c>
      <c r="B152" s="240">
        <v>0</v>
      </c>
      <c r="C152" s="240">
        <v>28000</v>
      </c>
      <c r="D152" s="240">
        <v>28000</v>
      </c>
      <c r="E152" s="72">
        <f t="shared" si="3"/>
        <v>100</v>
      </c>
      <c r="F152" s="136">
        <v>1223</v>
      </c>
      <c r="G152" s="209" t="s">
        <v>393</v>
      </c>
    </row>
    <row r="153" spans="1:7" ht="25.5" x14ac:dyDescent="0.2">
      <c r="A153" s="76" t="s">
        <v>598</v>
      </c>
      <c r="B153" s="240">
        <v>0</v>
      </c>
      <c r="C153" s="240">
        <v>60000</v>
      </c>
      <c r="D153" s="240">
        <v>60000</v>
      </c>
      <c r="E153" s="72">
        <f t="shared" si="3"/>
        <v>100</v>
      </c>
      <c r="F153" s="136">
        <v>1226</v>
      </c>
      <c r="G153" s="209" t="s">
        <v>393</v>
      </c>
    </row>
    <row r="154" spans="1:7" x14ac:dyDescent="0.2">
      <c r="A154" s="76" t="s">
        <v>504</v>
      </c>
      <c r="B154" s="242">
        <v>0</v>
      </c>
      <c r="C154" s="240">
        <v>94000</v>
      </c>
      <c r="D154" s="240">
        <v>94000</v>
      </c>
      <c r="E154" s="72">
        <f t="shared" si="3"/>
        <v>100</v>
      </c>
      <c r="F154" s="136">
        <v>1226</v>
      </c>
      <c r="G154" s="209" t="s">
        <v>393</v>
      </c>
    </row>
    <row r="155" spans="1:7" x14ac:dyDescent="0.2">
      <c r="A155" s="76" t="s">
        <v>505</v>
      </c>
      <c r="B155" s="242">
        <v>0</v>
      </c>
      <c r="C155" s="240">
        <v>95000</v>
      </c>
      <c r="D155" s="240">
        <v>95000</v>
      </c>
      <c r="E155" s="72">
        <f t="shared" si="3"/>
        <v>100</v>
      </c>
      <c r="F155" s="136">
        <v>1226</v>
      </c>
      <c r="G155" s="209" t="s">
        <v>393</v>
      </c>
    </row>
    <row r="156" spans="1:7" x14ac:dyDescent="0.2">
      <c r="A156" s="76" t="s">
        <v>506</v>
      </c>
      <c r="B156" s="242">
        <v>0</v>
      </c>
      <c r="C156" s="240">
        <v>840950</v>
      </c>
      <c r="D156" s="240">
        <v>840950</v>
      </c>
      <c r="E156" s="72">
        <f t="shared" si="3"/>
        <v>100</v>
      </c>
      <c r="F156" s="136">
        <v>1226</v>
      </c>
      <c r="G156" s="209" t="s">
        <v>393</v>
      </c>
    </row>
    <row r="157" spans="1:7" ht="25.5" x14ac:dyDescent="0.2">
      <c r="A157" s="76" t="s">
        <v>507</v>
      </c>
      <c r="B157" s="240">
        <v>0</v>
      </c>
      <c r="C157" s="240">
        <v>450000</v>
      </c>
      <c r="D157" s="240">
        <v>450000</v>
      </c>
      <c r="E157" s="72">
        <f t="shared" si="3"/>
        <v>100</v>
      </c>
      <c r="F157" s="136">
        <v>1226</v>
      </c>
      <c r="G157" s="209" t="s">
        <v>393</v>
      </c>
    </row>
    <row r="158" spans="1:7" ht="25.5" x14ac:dyDescent="0.2">
      <c r="A158" s="76" t="s">
        <v>508</v>
      </c>
      <c r="B158" s="240">
        <v>0</v>
      </c>
      <c r="C158" s="240">
        <v>1260000</v>
      </c>
      <c r="D158" s="240">
        <v>1260000</v>
      </c>
      <c r="E158" s="72">
        <f t="shared" si="3"/>
        <v>100</v>
      </c>
      <c r="F158" s="136">
        <v>1226</v>
      </c>
      <c r="G158" s="209" t="s">
        <v>393</v>
      </c>
    </row>
    <row r="159" spans="1:7" ht="25.5" x14ac:dyDescent="0.2">
      <c r="A159" s="76" t="s">
        <v>509</v>
      </c>
      <c r="B159" s="240">
        <v>0</v>
      </c>
      <c r="C159" s="240">
        <v>180000</v>
      </c>
      <c r="D159" s="240">
        <v>180000</v>
      </c>
      <c r="E159" s="72">
        <f t="shared" si="3"/>
        <v>100</v>
      </c>
      <c r="F159" s="136">
        <v>1226</v>
      </c>
      <c r="G159" s="209" t="s">
        <v>393</v>
      </c>
    </row>
    <row r="160" spans="1:7" ht="25.5" x14ac:dyDescent="0.2">
      <c r="A160" s="76" t="s">
        <v>510</v>
      </c>
      <c r="B160" s="240">
        <v>0</v>
      </c>
      <c r="C160" s="240">
        <v>30000</v>
      </c>
      <c r="D160" s="240">
        <v>30000</v>
      </c>
      <c r="E160" s="72">
        <f t="shared" si="3"/>
        <v>100</v>
      </c>
      <c r="F160" s="136">
        <v>1300</v>
      </c>
      <c r="G160" s="209" t="s">
        <v>393</v>
      </c>
    </row>
    <row r="161" spans="1:11" x14ac:dyDescent="0.2">
      <c r="A161" s="76" t="s">
        <v>511</v>
      </c>
      <c r="B161" s="242">
        <v>0</v>
      </c>
      <c r="C161" s="240">
        <v>496038</v>
      </c>
      <c r="D161" s="240">
        <v>496038</v>
      </c>
      <c r="E161" s="72">
        <f t="shared" si="3"/>
        <v>100</v>
      </c>
      <c r="F161" s="136">
        <v>1311</v>
      </c>
      <c r="G161" s="209" t="s">
        <v>393</v>
      </c>
    </row>
    <row r="162" spans="1:11" ht="25.5" x14ac:dyDescent="0.2">
      <c r="A162" s="76" t="s">
        <v>512</v>
      </c>
      <c r="B162" s="240">
        <v>0</v>
      </c>
      <c r="C162" s="240">
        <v>800000</v>
      </c>
      <c r="D162" s="240">
        <v>800000</v>
      </c>
      <c r="E162" s="72">
        <f t="shared" si="3"/>
        <v>100</v>
      </c>
      <c r="F162" s="136">
        <v>1400</v>
      </c>
      <c r="G162" s="209" t="s">
        <v>393</v>
      </c>
    </row>
    <row r="163" spans="1:11" x14ac:dyDescent="0.2">
      <c r="A163" s="76" t="s">
        <v>513</v>
      </c>
      <c r="B163" s="240">
        <v>0</v>
      </c>
      <c r="C163" s="240">
        <v>229655.69</v>
      </c>
      <c r="D163" s="240">
        <v>229655.69</v>
      </c>
      <c r="E163" s="72">
        <f t="shared" si="3"/>
        <v>100</v>
      </c>
      <c r="F163" s="136">
        <v>1405</v>
      </c>
      <c r="G163" s="209" t="s">
        <v>393</v>
      </c>
    </row>
    <row r="164" spans="1:11" ht="25.5" x14ac:dyDescent="0.2">
      <c r="A164" s="76" t="s">
        <v>514</v>
      </c>
      <c r="B164" s="240">
        <v>0</v>
      </c>
      <c r="C164" s="240">
        <v>39815</v>
      </c>
      <c r="D164" s="240">
        <v>39815</v>
      </c>
      <c r="E164" s="72">
        <f t="shared" si="3"/>
        <v>100</v>
      </c>
      <c r="F164" s="136">
        <v>1405</v>
      </c>
      <c r="G164" s="209" t="s">
        <v>393</v>
      </c>
    </row>
    <row r="165" spans="1:11" s="86" customFormat="1" ht="13.5" thickBot="1" x14ac:dyDescent="0.25">
      <c r="A165" s="312" t="s">
        <v>390</v>
      </c>
      <c r="B165" s="238">
        <v>0</v>
      </c>
      <c r="C165" s="238">
        <v>1000000</v>
      </c>
      <c r="D165" s="238">
        <v>1000000</v>
      </c>
      <c r="E165" s="239">
        <f t="shared" ref="E165" si="4">D165/C165*100</f>
        <v>100</v>
      </c>
      <c r="F165" s="125">
        <v>1173</v>
      </c>
      <c r="G165" s="209" t="s">
        <v>188</v>
      </c>
      <c r="H165" s="85"/>
    </row>
    <row r="166" spans="1:11" s="86" customFormat="1" ht="13.5" thickTop="1" x14ac:dyDescent="0.2">
      <c r="A166" s="284"/>
      <c r="B166" s="199"/>
      <c r="C166" s="199"/>
      <c r="D166" s="199"/>
      <c r="E166" s="78"/>
      <c r="F166" s="125"/>
      <c r="G166" s="209"/>
      <c r="H166" s="85"/>
    </row>
    <row r="167" spans="1:11" ht="15" customHeight="1" thickBot="1" x14ac:dyDescent="0.3">
      <c r="A167" s="62" t="s">
        <v>59</v>
      </c>
      <c r="E167" s="63" t="s">
        <v>18</v>
      </c>
      <c r="F167" s="17"/>
      <c r="G167" s="139"/>
      <c r="H167" s="221" t="s">
        <v>66</v>
      </c>
      <c r="I167" s="222">
        <f>B169</f>
        <v>0</v>
      </c>
      <c r="J167" s="222">
        <f t="shared" ref="J167:K167" si="5">C169</f>
        <v>83600</v>
      </c>
      <c r="K167" s="222">
        <f t="shared" si="5"/>
        <v>80354</v>
      </c>
    </row>
    <row r="168" spans="1:11" ht="14.25" thickTop="1" thickBot="1" x14ac:dyDescent="0.25">
      <c r="A168" s="64" t="s">
        <v>5</v>
      </c>
      <c r="B168" s="65" t="s">
        <v>0</v>
      </c>
      <c r="C168" s="66" t="s">
        <v>1</v>
      </c>
      <c r="D168" s="67" t="s">
        <v>4</v>
      </c>
      <c r="E168" s="68" t="s">
        <v>6</v>
      </c>
      <c r="F168" s="17"/>
      <c r="G168" s="139"/>
      <c r="H168" s="204" t="s">
        <v>48</v>
      </c>
      <c r="I168" s="216">
        <f>SUM(B8:B34)</f>
        <v>0</v>
      </c>
      <c r="J168" s="216">
        <f>SUM(C8:C34)</f>
        <v>44515010.389999993</v>
      </c>
      <c r="K168" s="216">
        <f>SUM(D8:D34)</f>
        <v>42912566.569999993</v>
      </c>
    </row>
    <row r="169" spans="1:11" s="119" customFormat="1" ht="15.75" thickTop="1" x14ac:dyDescent="0.2">
      <c r="A169" s="69" t="s">
        <v>7</v>
      </c>
      <c r="B169" s="70">
        <f>SUM(B170:B170)</f>
        <v>0</v>
      </c>
      <c r="C169" s="116">
        <f>SUM(C170:C170)</f>
        <v>83600</v>
      </c>
      <c r="D169" s="70">
        <f>SUM(D170:D170)</f>
        <v>80354</v>
      </c>
      <c r="E169" s="117">
        <f>D169/C169*100</f>
        <v>96.117224880382778</v>
      </c>
      <c r="F169" s="118" t="s">
        <v>2</v>
      </c>
      <c r="G169" s="140"/>
      <c r="H169" s="270" t="s">
        <v>89</v>
      </c>
      <c r="I169" s="273">
        <f>SUM(B35:B43)</f>
        <v>67110000</v>
      </c>
      <c r="J169" s="273">
        <f>SUM(C35:C43)</f>
        <v>74763269.890000001</v>
      </c>
      <c r="K169" s="273">
        <f>SUM(D35:D43)</f>
        <v>73456980.110000014</v>
      </c>
    </row>
    <row r="170" spans="1:11" s="119" customFormat="1" ht="13.5" thickBot="1" x14ac:dyDescent="0.25">
      <c r="A170" s="237" t="s">
        <v>599</v>
      </c>
      <c r="B170" s="238">
        <v>0</v>
      </c>
      <c r="C170" s="241">
        <v>83600</v>
      </c>
      <c r="D170" s="238">
        <v>80354</v>
      </c>
      <c r="E170" s="239">
        <f>D170/C170*100</f>
        <v>96.117224880382778</v>
      </c>
      <c r="F170" s="202"/>
      <c r="G170" s="261" t="s">
        <v>66</v>
      </c>
      <c r="H170" s="274" t="s">
        <v>67</v>
      </c>
      <c r="I170" s="295">
        <f>SUM(B44:B50)</f>
        <v>49581000</v>
      </c>
      <c r="J170" s="295">
        <f>SUM(C44:C50)</f>
        <v>41035385.069999993</v>
      </c>
      <c r="K170" s="295">
        <f>SUM(D44:D50)</f>
        <v>40576428.629999995</v>
      </c>
    </row>
    <row r="171" spans="1:11" s="119" customFormat="1" ht="13.5" thickTop="1" x14ac:dyDescent="0.2">
      <c r="A171" s="197"/>
      <c r="B171" s="77"/>
      <c r="C171" s="77"/>
      <c r="D171" s="199"/>
      <c r="E171" s="78"/>
      <c r="F171" s="202"/>
      <c r="G171" s="140"/>
      <c r="H171" s="209" t="s">
        <v>62</v>
      </c>
      <c r="I171" s="217">
        <f>SUM(B55:B165)</f>
        <v>0</v>
      </c>
      <c r="J171" s="217">
        <f>SUM(C55:C165)</f>
        <v>24009000</v>
      </c>
      <c r="K171" s="217">
        <f>SUM(D55:D165)</f>
        <v>24009000</v>
      </c>
    </row>
    <row r="172" spans="1:11" s="119" customFormat="1" x14ac:dyDescent="0.2">
      <c r="A172" s="197"/>
      <c r="B172" s="77"/>
      <c r="C172" s="77"/>
      <c r="D172" s="199"/>
      <c r="E172" s="78"/>
      <c r="F172" s="202"/>
      <c r="G172" s="140"/>
      <c r="H172" s="209"/>
      <c r="I172" s="217"/>
      <c r="J172" s="217"/>
      <c r="K172" s="217"/>
    </row>
    <row r="173" spans="1:11" s="119" customFormat="1" x14ac:dyDescent="0.2">
      <c r="A173" s="197"/>
      <c r="B173" s="77"/>
      <c r="C173" s="77"/>
      <c r="D173" s="199"/>
      <c r="E173" s="78"/>
      <c r="F173" s="202"/>
      <c r="G173" s="140"/>
      <c r="H173" s="209"/>
      <c r="I173" s="217"/>
      <c r="J173" s="217"/>
      <c r="K173" s="217"/>
    </row>
    <row r="174" spans="1:11" s="23" customFormat="1" ht="18.75" thickBot="1" x14ac:dyDescent="0.3">
      <c r="A174" s="88" t="s">
        <v>24</v>
      </c>
      <c r="B174" s="89">
        <f>SUM(B54,B7,B169)</f>
        <v>116691000</v>
      </c>
      <c r="C174" s="89">
        <f t="shared" ref="C174:D174" si="6">SUM(C54,C7,C169)</f>
        <v>184406265.34999996</v>
      </c>
      <c r="D174" s="89">
        <f t="shared" si="6"/>
        <v>181035329.31</v>
      </c>
      <c r="E174" s="90">
        <f>D174/C174*100</f>
        <v>98.1720056888512</v>
      </c>
      <c r="F174" s="151"/>
      <c r="G174" s="91"/>
      <c r="H174" s="91"/>
      <c r="I174" s="215">
        <f>I171+I170+I169+I168+I167</f>
        <v>116691000</v>
      </c>
      <c r="J174" s="215">
        <f>J171+J170+J169+J168+J167</f>
        <v>184406265.34999996</v>
      </c>
      <c r="K174" s="215">
        <f>K171+K170+K169+K168+K167</f>
        <v>181035329.31</v>
      </c>
    </row>
    <row r="175" spans="1:11" ht="13.5" thickTop="1" x14ac:dyDescent="0.2">
      <c r="A175" s="87"/>
      <c r="B175" s="77"/>
      <c r="C175" s="81"/>
      <c r="D175" s="75"/>
      <c r="E175" s="78"/>
      <c r="F175" s="60"/>
    </row>
    <row r="176" spans="1:11" x14ac:dyDescent="0.2">
      <c r="A176" s="87"/>
      <c r="B176" s="77"/>
      <c r="C176" s="81"/>
      <c r="D176" s="75"/>
      <c r="E176" s="78"/>
      <c r="F176" s="60"/>
    </row>
    <row r="177" spans="1:8" ht="18" x14ac:dyDescent="0.25">
      <c r="A177" s="59" t="s">
        <v>37</v>
      </c>
    </row>
    <row r="178" spans="1:8" ht="15" customHeight="1" thickBot="1" x14ac:dyDescent="0.3">
      <c r="A178" s="62" t="s">
        <v>217</v>
      </c>
      <c r="E178" s="63" t="s">
        <v>18</v>
      </c>
    </row>
    <row r="179" spans="1:8" ht="14.25" thickTop="1" thickBot="1" x14ac:dyDescent="0.25">
      <c r="A179" s="64" t="s">
        <v>5</v>
      </c>
      <c r="B179" s="65" t="s">
        <v>0</v>
      </c>
      <c r="C179" s="66" t="s">
        <v>1</v>
      </c>
      <c r="D179" s="67" t="s">
        <v>4</v>
      </c>
      <c r="E179" s="68" t="s">
        <v>6</v>
      </c>
    </row>
    <row r="180" spans="1:8" ht="15.75" thickTop="1" x14ac:dyDescent="0.25">
      <c r="A180" s="69" t="s">
        <v>9</v>
      </c>
      <c r="B180" s="70">
        <f>SUM(B181:B215)</f>
        <v>75959000</v>
      </c>
      <c r="C180" s="70">
        <f>SUM(C181:C215)</f>
        <v>103942900.81999999</v>
      </c>
      <c r="D180" s="70">
        <f>SUM(D181:D215)</f>
        <v>100786790.06</v>
      </c>
      <c r="E180" s="71">
        <f>D180/C180*100</f>
        <v>96.96361104500491</v>
      </c>
      <c r="F180" s="126"/>
    </row>
    <row r="181" spans="1:8" s="58" customFormat="1" x14ac:dyDescent="0.2">
      <c r="A181" s="76" t="s">
        <v>118</v>
      </c>
      <c r="B181" s="97">
        <v>250000</v>
      </c>
      <c r="C181" s="245">
        <v>162019</v>
      </c>
      <c r="D181" s="382">
        <v>162019</v>
      </c>
      <c r="E181" s="72">
        <f t="shared" ref="E181:E184" si="7">D181/C181*100</f>
        <v>100</v>
      </c>
      <c r="F181" s="205" t="s">
        <v>117</v>
      </c>
      <c r="G181" s="204" t="s">
        <v>48</v>
      </c>
      <c r="H181" s="53"/>
    </row>
    <row r="182" spans="1:8" s="58" customFormat="1" x14ac:dyDescent="0.2">
      <c r="A182" s="391" t="s">
        <v>120</v>
      </c>
      <c r="B182" s="97">
        <v>9500000</v>
      </c>
      <c r="C182" s="245">
        <v>14378000</v>
      </c>
      <c r="D182" s="382">
        <v>14217013.74</v>
      </c>
      <c r="E182" s="72">
        <f t="shared" si="7"/>
        <v>98.880329253025451</v>
      </c>
      <c r="F182" s="205" t="s">
        <v>119</v>
      </c>
      <c r="G182" s="204" t="s">
        <v>48</v>
      </c>
      <c r="H182" s="53"/>
    </row>
    <row r="183" spans="1:8" s="130" customFormat="1" x14ac:dyDescent="0.2">
      <c r="A183" s="244" t="s">
        <v>600</v>
      </c>
      <c r="B183" s="97">
        <v>0</v>
      </c>
      <c r="C183" s="245">
        <v>1000</v>
      </c>
      <c r="D183" s="382">
        <v>1000</v>
      </c>
      <c r="E183" s="72">
        <f t="shared" si="7"/>
        <v>100</v>
      </c>
      <c r="F183" s="206" t="s">
        <v>219</v>
      </c>
      <c r="G183" s="204" t="s">
        <v>48</v>
      </c>
      <c r="H183" s="129"/>
    </row>
    <row r="184" spans="1:8" s="130" customFormat="1" x14ac:dyDescent="0.2">
      <c r="A184" s="244" t="s">
        <v>601</v>
      </c>
      <c r="B184" s="97">
        <v>0</v>
      </c>
      <c r="C184" s="245">
        <v>500000</v>
      </c>
      <c r="D184" s="382">
        <v>452597</v>
      </c>
      <c r="E184" s="72">
        <f t="shared" si="7"/>
        <v>90.519400000000005</v>
      </c>
      <c r="F184" s="206" t="s">
        <v>220</v>
      </c>
      <c r="G184" s="204" t="s">
        <v>48</v>
      </c>
      <c r="H184" s="129"/>
    </row>
    <row r="185" spans="1:8" s="58" customFormat="1" x14ac:dyDescent="0.2">
      <c r="A185" s="246" t="s">
        <v>193</v>
      </c>
      <c r="B185" s="97">
        <v>0</v>
      </c>
      <c r="C185" s="245">
        <v>236965.6</v>
      </c>
      <c r="D185" s="382">
        <v>236965.6</v>
      </c>
      <c r="E185" s="72">
        <f t="shared" ref="E185:E215" si="8">D185/C185*100</f>
        <v>100</v>
      </c>
      <c r="F185" s="205" t="s">
        <v>121</v>
      </c>
      <c r="G185" s="204" t="s">
        <v>48</v>
      </c>
      <c r="H185" s="53"/>
    </row>
    <row r="186" spans="1:8" s="58" customFormat="1" ht="12.75" customHeight="1" x14ac:dyDescent="0.2">
      <c r="A186" s="246" t="s">
        <v>194</v>
      </c>
      <c r="B186" s="97">
        <v>0</v>
      </c>
      <c r="C186" s="245">
        <v>435237</v>
      </c>
      <c r="D186" s="382">
        <v>391677</v>
      </c>
      <c r="E186" s="72">
        <f t="shared" si="8"/>
        <v>89.991659716430362</v>
      </c>
      <c r="F186" s="205" t="s">
        <v>122</v>
      </c>
      <c r="G186" s="204" t="s">
        <v>48</v>
      </c>
      <c r="H186" s="53"/>
    </row>
    <row r="187" spans="1:8" s="58" customFormat="1" x14ac:dyDescent="0.2">
      <c r="A187" s="246" t="s">
        <v>55</v>
      </c>
      <c r="B187" s="97">
        <v>0</v>
      </c>
      <c r="C187" s="245">
        <v>10000</v>
      </c>
      <c r="D187" s="382">
        <v>5904.8</v>
      </c>
      <c r="E187" s="72">
        <f t="shared" si="8"/>
        <v>59.048000000000002</v>
      </c>
      <c r="F187" s="205" t="s">
        <v>123</v>
      </c>
      <c r="G187" s="204" t="s">
        <v>48</v>
      </c>
      <c r="H187" s="53"/>
    </row>
    <row r="188" spans="1:8" s="58" customFormat="1" x14ac:dyDescent="0.2">
      <c r="A188" s="246" t="s">
        <v>196</v>
      </c>
      <c r="B188" s="97">
        <v>7500000</v>
      </c>
      <c r="C188" s="245">
        <v>6898328.75</v>
      </c>
      <c r="D188" s="382">
        <v>6898328.75</v>
      </c>
      <c r="E188" s="72">
        <f t="shared" si="8"/>
        <v>100</v>
      </c>
      <c r="F188" s="205" t="s">
        <v>124</v>
      </c>
      <c r="G188" s="204" t="s">
        <v>48</v>
      </c>
      <c r="H188" s="53"/>
    </row>
    <row r="189" spans="1:8" s="58" customFormat="1" x14ac:dyDescent="0.2">
      <c r="A189" s="246" t="s">
        <v>192</v>
      </c>
      <c r="B189" s="97">
        <v>0</v>
      </c>
      <c r="C189" s="245">
        <v>21800</v>
      </c>
      <c r="D189" s="382">
        <v>20985</v>
      </c>
      <c r="E189" s="72">
        <f t="shared" si="8"/>
        <v>96.261467889908261</v>
      </c>
      <c r="F189" s="205" t="s">
        <v>125</v>
      </c>
      <c r="G189" s="204" t="s">
        <v>48</v>
      </c>
      <c r="H189" s="53"/>
    </row>
    <row r="190" spans="1:8" s="58" customFormat="1" ht="25.5" x14ac:dyDescent="0.2">
      <c r="A190" s="246" t="s">
        <v>191</v>
      </c>
      <c r="B190" s="97">
        <v>0</v>
      </c>
      <c r="C190" s="245">
        <v>780000</v>
      </c>
      <c r="D190" s="382">
        <v>760901</v>
      </c>
      <c r="E190" s="72">
        <f t="shared" si="8"/>
        <v>97.55141025641025</v>
      </c>
      <c r="F190" s="206" t="s">
        <v>126</v>
      </c>
      <c r="G190" s="253" t="s">
        <v>48</v>
      </c>
      <c r="H190" s="53"/>
    </row>
    <row r="191" spans="1:8" s="58" customFormat="1" x14ac:dyDescent="0.2">
      <c r="A191" s="246" t="s">
        <v>197</v>
      </c>
      <c r="B191" s="97">
        <v>1200000</v>
      </c>
      <c r="C191" s="245">
        <v>184582</v>
      </c>
      <c r="D191" s="382">
        <v>184582</v>
      </c>
      <c r="E191" s="72">
        <f t="shared" si="8"/>
        <v>100</v>
      </c>
      <c r="F191" s="205" t="s">
        <v>127</v>
      </c>
      <c r="G191" s="204" t="s">
        <v>48</v>
      </c>
      <c r="H191" s="53"/>
    </row>
    <row r="192" spans="1:8" s="58" customFormat="1" x14ac:dyDescent="0.2">
      <c r="A192" s="246" t="s">
        <v>198</v>
      </c>
      <c r="B192" s="97">
        <v>1200000</v>
      </c>
      <c r="C192" s="245">
        <v>235003.45</v>
      </c>
      <c r="D192" s="382">
        <v>235003</v>
      </c>
      <c r="E192" s="72">
        <f t="shared" si="8"/>
        <v>99.999808513449466</v>
      </c>
      <c r="F192" s="205" t="s">
        <v>128</v>
      </c>
      <c r="G192" s="204" t="s">
        <v>48</v>
      </c>
      <c r="H192" s="53"/>
    </row>
    <row r="193" spans="1:8" s="58" customFormat="1" x14ac:dyDescent="0.2">
      <c r="A193" s="246" t="s">
        <v>199</v>
      </c>
      <c r="B193" s="97">
        <v>3680000</v>
      </c>
      <c r="C193" s="245">
        <v>4280000</v>
      </c>
      <c r="D193" s="382">
        <v>4201193</v>
      </c>
      <c r="E193" s="72">
        <f t="shared" si="8"/>
        <v>98.15871495327103</v>
      </c>
      <c r="F193" s="205" t="s">
        <v>129</v>
      </c>
      <c r="G193" s="204" t="s">
        <v>48</v>
      </c>
      <c r="H193" s="53"/>
    </row>
    <row r="194" spans="1:8" s="58" customFormat="1" x14ac:dyDescent="0.2">
      <c r="A194" s="246" t="s">
        <v>200</v>
      </c>
      <c r="B194" s="97">
        <v>2677000</v>
      </c>
      <c r="C194" s="245">
        <v>3176000</v>
      </c>
      <c r="D194" s="382">
        <v>3148269.71</v>
      </c>
      <c r="E194" s="72">
        <f t="shared" si="8"/>
        <v>99.126880037783366</v>
      </c>
      <c r="F194" s="205" t="s">
        <v>130</v>
      </c>
      <c r="G194" s="204" t="s">
        <v>48</v>
      </c>
      <c r="H194" s="53"/>
    </row>
    <row r="195" spans="1:8" s="58" customFormat="1" x14ac:dyDescent="0.2">
      <c r="A195" s="246" t="s">
        <v>201</v>
      </c>
      <c r="B195" s="97">
        <v>3000000</v>
      </c>
      <c r="C195" s="245">
        <v>3467133</v>
      </c>
      <c r="D195" s="382">
        <v>3407561</v>
      </c>
      <c r="E195" s="72">
        <f t="shared" si="8"/>
        <v>98.281808052935958</v>
      </c>
      <c r="F195" s="205" t="s">
        <v>131</v>
      </c>
      <c r="G195" s="204" t="s">
        <v>48</v>
      </c>
      <c r="H195" s="53"/>
    </row>
    <row r="196" spans="1:8" s="58" customFormat="1" x14ac:dyDescent="0.2">
      <c r="A196" s="246" t="s">
        <v>133</v>
      </c>
      <c r="B196" s="97">
        <v>1644000</v>
      </c>
      <c r="C196" s="245">
        <v>402867</v>
      </c>
      <c r="D196" s="382">
        <v>402867</v>
      </c>
      <c r="E196" s="72">
        <f t="shared" si="8"/>
        <v>100</v>
      </c>
      <c r="F196" s="205" t="s">
        <v>132</v>
      </c>
      <c r="G196" s="204" t="s">
        <v>48</v>
      </c>
      <c r="H196" s="53"/>
    </row>
    <row r="197" spans="1:8" s="58" customFormat="1" x14ac:dyDescent="0.2">
      <c r="A197" s="246" t="s">
        <v>135</v>
      </c>
      <c r="B197" s="97">
        <v>3300000</v>
      </c>
      <c r="C197" s="245">
        <v>3410461</v>
      </c>
      <c r="D197" s="382">
        <v>3410461</v>
      </c>
      <c r="E197" s="72">
        <f t="shared" si="8"/>
        <v>100</v>
      </c>
      <c r="F197" s="205" t="s">
        <v>134</v>
      </c>
      <c r="G197" s="204" t="s">
        <v>48</v>
      </c>
      <c r="H197" s="53"/>
    </row>
    <row r="198" spans="1:8" s="58" customFormat="1" x14ac:dyDescent="0.2">
      <c r="A198" s="246" t="s">
        <v>202</v>
      </c>
      <c r="B198" s="97">
        <v>2500000</v>
      </c>
      <c r="C198" s="245">
        <v>2286091.9</v>
      </c>
      <c r="D198" s="382">
        <v>2286091.9</v>
      </c>
      <c r="E198" s="72">
        <f t="shared" si="8"/>
        <v>100</v>
      </c>
      <c r="F198" s="205" t="s">
        <v>136</v>
      </c>
      <c r="G198" s="204" t="s">
        <v>48</v>
      </c>
      <c r="H198" s="53"/>
    </row>
    <row r="199" spans="1:8" s="58" customFormat="1" x14ac:dyDescent="0.2">
      <c r="A199" s="246" t="s">
        <v>602</v>
      </c>
      <c r="B199" s="97">
        <v>0</v>
      </c>
      <c r="C199" s="245">
        <v>123311.3</v>
      </c>
      <c r="D199" s="382">
        <v>122910.55</v>
      </c>
      <c r="E199" s="72">
        <f t="shared" si="8"/>
        <v>99.675009508455432</v>
      </c>
      <c r="F199" s="205" t="s">
        <v>221</v>
      </c>
      <c r="G199" s="204" t="s">
        <v>48</v>
      </c>
      <c r="H199" s="53"/>
    </row>
    <row r="200" spans="1:8" s="58" customFormat="1" x14ac:dyDescent="0.2">
      <c r="A200" s="246" t="s">
        <v>603</v>
      </c>
      <c r="B200" s="97">
        <v>0</v>
      </c>
      <c r="C200" s="245">
        <v>1363694.5</v>
      </c>
      <c r="D200" s="382">
        <v>1363694.5</v>
      </c>
      <c r="E200" s="72">
        <f t="shared" si="8"/>
        <v>100</v>
      </c>
      <c r="F200" s="205" t="s">
        <v>222</v>
      </c>
      <c r="G200" s="204" t="s">
        <v>48</v>
      </c>
      <c r="H200" s="53"/>
    </row>
    <row r="201" spans="1:8" s="58" customFormat="1" x14ac:dyDescent="0.2">
      <c r="A201" s="246" t="s">
        <v>604</v>
      </c>
      <c r="B201" s="97">
        <v>0</v>
      </c>
      <c r="C201" s="245">
        <v>122210</v>
      </c>
      <c r="D201" s="382">
        <v>122210</v>
      </c>
      <c r="E201" s="72">
        <f t="shared" si="8"/>
        <v>100</v>
      </c>
      <c r="F201" s="205" t="s">
        <v>223</v>
      </c>
      <c r="G201" s="204" t="s">
        <v>48</v>
      </c>
      <c r="H201" s="53"/>
    </row>
    <row r="202" spans="1:8" s="58" customFormat="1" x14ac:dyDescent="0.2">
      <c r="A202" s="246" t="s">
        <v>324</v>
      </c>
      <c r="B202" s="97">
        <v>0</v>
      </c>
      <c r="C202" s="245">
        <v>200000</v>
      </c>
      <c r="D202" s="382">
        <v>114142</v>
      </c>
      <c r="E202" s="72">
        <f t="shared" si="8"/>
        <v>57.071000000000005</v>
      </c>
      <c r="F202" s="205" t="s">
        <v>224</v>
      </c>
      <c r="G202" s="204" t="s">
        <v>48</v>
      </c>
      <c r="H202" s="53"/>
    </row>
    <row r="203" spans="1:8" s="58" customFormat="1" x14ac:dyDescent="0.2">
      <c r="A203" s="246" t="s">
        <v>605</v>
      </c>
      <c r="B203" s="97">
        <v>0</v>
      </c>
      <c r="C203" s="245">
        <v>2171461.6</v>
      </c>
      <c r="D203" s="382">
        <v>2171461.6</v>
      </c>
      <c r="E203" s="72">
        <f t="shared" si="8"/>
        <v>100</v>
      </c>
      <c r="F203" s="205" t="s">
        <v>225</v>
      </c>
      <c r="G203" s="204" t="s">
        <v>48</v>
      </c>
      <c r="H203" s="53"/>
    </row>
    <row r="204" spans="1:8" s="58" customFormat="1" x14ac:dyDescent="0.2">
      <c r="A204" s="246" t="s">
        <v>325</v>
      </c>
      <c r="B204" s="97">
        <v>0</v>
      </c>
      <c r="C204" s="245">
        <v>650000</v>
      </c>
      <c r="D204" s="382">
        <v>530211.51</v>
      </c>
      <c r="E204" s="72">
        <f t="shared" si="8"/>
        <v>81.571001538461545</v>
      </c>
      <c r="F204" s="205" t="s">
        <v>226</v>
      </c>
      <c r="G204" s="204" t="s">
        <v>48</v>
      </c>
      <c r="H204" s="53"/>
    </row>
    <row r="205" spans="1:8" s="58" customFormat="1" x14ac:dyDescent="0.2">
      <c r="A205" s="246" t="s">
        <v>326</v>
      </c>
      <c r="B205" s="97">
        <v>0</v>
      </c>
      <c r="C205" s="245">
        <v>397528.21</v>
      </c>
      <c r="D205" s="382">
        <v>397528.21</v>
      </c>
      <c r="E205" s="72">
        <f t="shared" si="8"/>
        <v>100</v>
      </c>
      <c r="F205" s="205" t="s">
        <v>227</v>
      </c>
      <c r="G205" s="204" t="s">
        <v>48</v>
      </c>
      <c r="H205" s="53"/>
    </row>
    <row r="206" spans="1:8" s="58" customFormat="1" x14ac:dyDescent="0.2">
      <c r="A206" s="246" t="s">
        <v>327</v>
      </c>
      <c r="B206" s="97">
        <v>0</v>
      </c>
      <c r="C206" s="245">
        <v>163360</v>
      </c>
      <c r="D206" s="382">
        <v>163360</v>
      </c>
      <c r="E206" s="72">
        <f t="shared" si="8"/>
        <v>100</v>
      </c>
      <c r="F206" s="205" t="s">
        <v>228</v>
      </c>
      <c r="G206" s="204" t="s">
        <v>48</v>
      </c>
      <c r="H206" s="54">
        <f>SUM(D181:D206)</f>
        <v>45408938.869999997</v>
      </c>
    </row>
    <row r="207" spans="1:8" s="42" customFormat="1" x14ac:dyDescent="0.2">
      <c r="A207" s="246" t="s">
        <v>156</v>
      </c>
      <c r="B207" s="240">
        <v>0</v>
      </c>
      <c r="C207" s="382">
        <v>15397000</v>
      </c>
      <c r="D207" s="382">
        <v>14885486.199999999</v>
      </c>
      <c r="E207" s="72">
        <f t="shared" si="8"/>
        <v>96.677834643112291</v>
      </c>
      <c r="F207" s="207" t="s">
        <v>155</v>
      </c>
      <c r="G207" s="267" t="s">
        <v>144</v>
      </c>
    </row>
    <row r="208" spans="1:8" s="42" customFormat="1" x14ac:dyDescent="0.2">
      <c r="A208" s="246" t="s">
        <v>158</v>
      </c>
      <c r="B208" s="240">
        <v>3621000</v>
      </c>
      <c r="C208" s="382">
        <v>4415871.4800000004</v>
      </c>
      <c r="D208" s="382">
        <v>4150904.98</v>
      </c>
      <c r="E208" s="72">
        <f t="shared" si="8"/>
        <v>93.999678179039748</v>
      </c>
      <c r="F208" s="207" t="s">
        <v>157</v>
      </c>
      <c r="G208" s="267" t="s">
        <v>144</v>
      </c>
      <c r="H208" s="142">
        <f>SUM(D207:D208)</f>
        <v>19036391.18</v>
      </c>
    </row>
    <row r="209" spans="1:11" s="42" customFormat="1" x14ac:dyDescent="0.2">
      <c r="A209" s="246" t="s">
        <v>102</v>
      </c>
      <c r="B209" s="240">
        <v>1500000</v>
      </c>
      <c r="C209" s="382">
        <v>1500000</v>
      </c>
      <c r="D209" s="382">
        <v>1159673</v>
      </c>
      <c r="E209" s="72">
        <f t="shared" si="8"/>
        <v>77.311533333333344</v>
      </c>
      <c r="F209" s="207" t="s">
        <v>101</v>
      </c>
      <c r="G209" s="274" t="s">
        <v>103</v>
      </c>
      <c r="H209" s="253" t="s">
        <v>48</v>
      </c>
      <c r="I209" s="254">
        <f>SUM(B181:B206)</f>
        <v>36451000</v>
      </c>
      <c r="J209" s="254">
        <f>SUM(C181:C206)</f>
        <v>46057054.309999995</v>
      </c>
      <c r="K209" s="254">
        <f>SUM(D181:D206)</f>
        <v>45408938.869999997</v>
      </c>
    </row>
    <row r="210" spans="1:11" s="42" customFormat="1" ht="25.5" x14ac:dyDescent="0.2">
      <c r="A210" s="246" t="s">
        <v>110</v>
      </c>
      <c r="B210" s="240">
        <v>3200000</v>
      </c>
      <c r="C210" s="382">
        <v>0</v>
      </c>
      <c r="D210" s="382">
        <v>0</v>
      </c>
      <c r="E210" s="72">
        <v>0</v>
      </c>
      <c r="F210" s="207" t="s">
        <v>233</v>
      </c>
      <c r="G210" s="274" t="s">
        <v>103</v>
      </c>
      <c r="H210" s="272" t="s">
        <v>89</v>
      </c>
      <c r="I210" s="273">
        <f>SUM(B207:B208)</f>
        <v>3621000</v>
      </c>
      <c r="J210" s="273">
        <f>SUM(C207:C208)</f>
        <v>19812871.48</v>
      </c>
      <c r="K210" s="273">
        <f>SUM(D207:D208)</f>
        <v>19036391.18</v>
      </c>
    </row>
    <row r="211" spans="1:11" s="42" customFormat="1" x14ac:dyDescent="0.2">
      <c r="A211" s="246" t="s">
        <v>203</v>
      </c>
      <c r="B211" s="240">
        <v>6708000</v>
      </c>
      <c r="C211" s="382">
        <v>6386071.1900000004</v>
      </c>
      <c r="D211" s="382">
        <v>6386071.1900000004</v>
      </c>
      <c r="E211" s="72">
        <f t="shared" si="8"/>
        <v>100</v>
      </c>
      <c r="F211" s="207" t="s">
        <v>164</v>
      </c>
      <c r="G211" s="274" t="s">
        <v>103</v>
      </c>
      <c r="H211" s="301" t="s">
        <v>67</v>
      </c>
      <c r="I211" s="300">
        <f>SUM(B209:B215)</f>
        <v>35887000</v>
      </c>
      <c r="J211" s="300">
        <f>SUM(C209:C215)</f>
        <v>38072975.030000001</v>
      </c>
      <c r="K211" s="300">
        <f>SUM(D209:D215)</f>
        <v>36341460.009999998</v>
      </c>
    </row>
    <row r="212" spans="1:11" s="42" customFormat="1" x14ac:dyDescent="0.2">
      <c r="A212" s="246" t="s">
        <v>166</v>
      </c>
      <c r="B212" s="240">
        <v>5425000</v>
      </c>
      <c r="C212" s="382">
        <v>3907979.53</v>
      </c>
      <c r="D212" s="382">
        <v>3907979.16</v>
      </c>
      <c r="E212" s="72">
        <f t="shared" si="8"/>
        <v>99.999990532191973</v>
      </c>
      <c r="F212" s="207" t="s">
        <v>165</v>
      </c>
      <c r="G212" s="274" t="s">
        <v>103</v>
      </c>
      <c r="H212" s="209" t="s">
        <v>62</v>
      </c>
      <c r="I212" s="217">
        <f>B219+SUM(B220:B250)</f>
        <v>0</v>
      </c>
      <c r="J212" s="217">
        <f>SUM(C220:C250)</f>
        <v>5005987.5</v>
      </c>
      <c r="K212" s="217">
        <f>SUM(D220:D250)</f>
        <v>5005868.5</v>
      </c>
    </row>
    <row r="213" spans="1:11" s="42" customFormat="1" ht="15" x14ac:dyDescent="0.25">
      <c r="A213" s="246" t="s">
        <v>83</v>
      </c>
      <c r="B213" s="240">
        <v>0</v>
      </c>
      <c r="C213" s="382">
        <v>10466</v>
      </c>
      <c r="D213" s="382">
        <v>5002.37</v>
      </c>
      <c r="E213" s="72">
        <f t="shared" si="8"/>
        <v>47.79638830498758</v>
      </c>
      <c r="F213" s="207" t="s">
        <v>167</v>
      </c>
      <c r="G213" s="274" t="s">
        <v>168</v>
      </c>
      <c r="H213" s="61"/>
      <c r="I213" s="215">
        <f>SUM(I209:I212)</f>
        <v>75959000</v>
      </c>
      <c r="J213" s="215">
        <f t="shared" ref="J213:K213" si="9">SUM(J209:J212)</f>
        <v>108948888.31999999</v>
      </c>
      <c r="K213" s="215">
        <f t="shared" si="9"/>
        <v>105792658.56</v>
      </c>
    </row>
    <row r="214" spans="1:11" s="42" customFormat="1" ht="25.5" x14ac:dyDescent="0.2">
      <c r="A214" s="246" t="s">
        <v>170</v>
      </c>
      <c r="B214" s="240">
        <v>11258000</v>
      </c>
      <c r="C214" s="382">
        <v>11258000</v>
      </c>
      <c r="D214" s="382">
        <v>10712006.82</v>
      </c>
      <c r="E214" s="72">
        <f t="shared" si="8"/>
        <v>95.15017605258484</v>
      </c>
      <c r="F214" s="207" t="s">
        <v>169</v>
      </c>
      <c r="G214" s="274" t="s">
        <v>103</v>
      </c>
      <c r="H214" s="61"/>
    </row>
    <row r="215" spans="1:11" s="42" customFormat="1" ht="13.5" thickBot="1" x14ac:dyDescent="0.25">
      <c r="A215" s="392" t="s">
        <v>204</v>
      </c>
      <c r="B215" s="238">
        <v>7796000</v>
      </c>
      <c r="C215" s="385">
        <v>15010458.310000001</v>
      </c>
      <c r="D215" s="385">
        <v>14170727.470000001</v>
      </c>
      <c r="E215" s="239">
        <f t="shared" si="8"/>
        <v>94.405694865155652</v>
      </c>
      <c r="F215" s="207" t="s">
        <v>171</v>
      </c>
      <c r="G215" s="274" t="s">
        <v>103</v>
      </c>
      <c r="H215" s="142">
        <f>SUM(D209:D215)</f>
        <v>36341460.009999998</v>
      </c>
    </row>
    <row r="216" spans="1:11" s="80" customFormat="1" ht="15.75" thickTop="1" x14ac:dyDescent="0.25">
      <c r="A216" s="62"/>
      <c r="B216" s="17"/>
      <c r="C216" s="17"/>
      <c r="D216" s="15"/>
      <c r="E216" s="63"/>
      <c r="F216" s="131"/>
      <c r="G216" s="79"/>
      <c r="H216" s="79"/>
    </row>
    <row r="217" spans="1:11" s="80" customFormat="1" ht="15.75" thickBot="1" x14ac:dyDescent="0.25">
      <c r="A217" s="83" t="s">
        <v>40</v>
      </c>
      <c r="B217" s="17"/>
      <c r="C217" s="17"/>
      <c r="D217" s="17"/>
      <c r="E217" s="63" t="s">
        <v>18</v>
      </c>
      <c r="F217" s="131"/>
      <c r="G217" s="79"/>
      <c r="H217" s="79"/>
    </row>
    <row r="218" spans="1:11" s="80" customFormat="1" ht="14.25" thickTop="1" thickBot="1" x14ac:dyDescent="0.25">
      <c r="A218" s="64" t="s">
        <v>5</v>
      </c>
      <c r="B218" s="65" t="s">
        <v>0</v>
      </c>
      <c r="C218" s="66" t="s">
        <v>1</v>
      </c>
      <c r="D218" s="67" t="s">
        <v>4</v>
      </c>
      <c r="E218" s="68" t="s">
        <v>6</v>
      </c>
      <c r="F218" s="131"/>
      <c r="G218" s="79"/>
      <c r="H218" s="79"/>
    </row>
    <row r="219" spans="1:11" s="80" customFormat="1" ht="15.75" thickTop="1" x14ac:dyDescent="0.2">
      <c r="A219" s="281" t="s">
        <v>9</v>
      </c>
      <c r="B219" s="196">
        <f>SUM(B220:B250)</f>
        <v>0</v>
      </c>
      <c r="C219" s="196">
        <f>SUM(C220:C250)</f>
        <v>5005987.5</v>
      </c>
      <c r="D219" s="196">
        <f>SUM(D220:D250)</f>
        <v>5005868.5</v>
      </c>
      <c r="E219" s="282">
        <f>D219/C219*100</f>
        <v>99.99762284664115</v>
      </c>
      <c r="G219" s="209" t="s">
        <v>62</v>
      </c>
      <c r="H219" s="79"/>
    </row>
    <row r="220" spans="1:11" s="80" customFormat="1" x14ac:dyDescent="0.2">
      <c r="A220" s="246" t="s">
        <v>607</v>
      </c>
      <c r="B220" s="236">
        <v>0</v>
      </c>
      <c r="C220" s="393">
        <v>29500</v>
      </c>
      <c r="D220" s="393">
        <v>29500</v>
      </c>
      <c r="E220" s="72">
        <f t="shared" ref="E220:E250" si="10">D220/C220*100</f>
        <v>100</v>
      </c>
      <c r="F220" s="207">
        <v>1632</v>
      </c>
      <c r="G220" s="209" t="s">
        <v>62</v>
      </c>
      <c r="H220" s="79"/>
    </row>
    <row r="221" spans="1:11" s="80" customFormat="1" x14ac:dyDescent="0.2">
      <c r="A221" s="246" t="s">
        <v>530</v>
      </c>
      <c r="B221" s="236">
        <v>0</v>
      </c>
      <c r="C221" s="393">
        <v>100000</v>
      </c>
      <c r="D221" s="393">
        <v>100000</v>
      </c>
      <c r="E221" s="72">
        <f t="shared" si="10"/>
        <v>100</v>
      </c>
      <c r="F221" s="207" t="s">
        <v>532</v>
      </c>
      <c r="G221" s="209" t="s">
        <v>62</v>
      </c>
      <c r="H221" s="79"/>
    </row>
    <row r="222" spans="1:11" s="80" customFormat="1" x14ac:dyDescent="0.2">
      <c r="A222" s="246" t="s">
        <v>531</v>
      </c>
      <c r="B222" s="236">
        <v>0</v>
      </c>
      <c r="C222" s="393">
        <v>55000</v>
      </c>
      <c r="D222" s="393">
        <v>54881</v>
      </c>
      <c r="E222" s="72">
        <f t="shared" si="10"/>
        <v>99.783636363636361</v>
      </c>
      <c r="F222" s="207" t="s">
        <v>532</v>
      </c>
      <c r="G222" s="209" t="s">
        <v>62</v>
      </c>
      <c r="H222" s="79"/>
    </row>
    <row r="223" spans="1:11" s="80" customFormat="1" x14ac:dyDescent="0.2">
      <c r="A223" s="246" t="s">
        <v>246</v>
      </c>
      <c r="B223" s="236">
        <v>0</v>
      </c>
      <c r="C223" s="393">
        <v>100000</v>
      </c>
      <c r="D223" s="393">
        <v>100000</v>
      </c>
      <c r="E223" s="72">
        <f t="shared" si="10"/>
        <v>100</v>
      </c>
      <c r="F223" s="207" t="s">
        <v>533</v>
      </c>
      <c r="G223" s="209" t="s">
        <v>62</v>
      </c>
      <c r="H223" s="79"/>
    </row>
    <row r="224" spans="1:11" s="80" customFormat="1" x14ac:dyDescent="0.2">
      <c r="A224" s="246" t="s">
        <v>529</v>
      </c>
      <c r="B224" s="236">
        <v>0</v>
      </c>
      <c r="C224" s="393">
        <v>199449</v>
      </c>
      <c r="D224" s="393">
        <v>199449</v>
      </c>
      <c r="E224" s="72">
        <f t="shared" si="10"/>
        <v>100</v>
      </c>
      <c r="F224" s="207" t="s">
        <v>533</v>
      </c>
      <c r="G224" s="209" t="s">
        <v>62</v>
      </c>
      <c r="H224" s="79"/>
    </row>
    <row r="225" spans="1:8" s="80" customFormat="1" x14ac:dyDescent="0.2">
      <c r="A225" s="246" t="s">
        <v>535</v>
      </c>
      <c r="B225" s="236">
        <v>0</v>
      </c>
      <c r="C225" s="393">
        <v>31480</v>
      </c>
      <c r="D225" s="393">
        <v>31480</v>
      </c>
      <c r="E225" s="72">
        <f t="shared" si="10"/>
        <v>100</v>
      </c>
      <c r="F225" s="207" t="s">
        <v>534</v>
      </c>
      <c r="G225" s="209" t="s">
        <v>62</v>
      </c>
      <c r="H225" s="79"/>
    </row>
    <row r="226" spans="1:8" s="80" customFormat="1" x14ac:dyDescent="0.2">
      <c r="A226" s="246" t="s">
        <v>536</v>
      </c>
      <c r="B226" s="236">
        <v>0</v>
      </c>
      <c r="C226" s="393">
        <v>60000</v>
      </c>
      <c r="D226" s="393">
        <v>60000</v>
      </c>
      <c r="E226" s="72">
        <f t="shared" si="10"/>
        <v>100</v>
      </c>
      <c r="F226" s="207" t="s">
        <v>534</v>
      </c>
      <c r="G226" s="209" t="s">
        <v>62</v>
      </c>
      <c r="H226" s="79"/>
    </row>
    <row r="227" spans="1:8" s="80" customFormat="1" x14ac:dyDescent="0.2">
      <c r="A227" s="244" t="s">
        <v>537</v>
      </c>
      <c r="B227" s="236">
        <v>0</v>
      </c>
      <c r="C227" s="393">
        <v>195295</v>
      </c>
      <c r="D227" s="393">
        <v>195295</v>
      </c>
      <c r="E227" s="72">
        <f t="shared" si="10"/>
        <v>100</v>
      </c>
      <c r="F227" s="207" t="s">
        <v>534</v>
      </c>
      <c r="G227" s="209" t="s">
        <v>62</v>
      </c>
      <c r="H227" s="79"/>
    </row>
    <row r="228" spans="1:8" s="80" customFormat="1" x14ac:dyDescent="0.2">
      <c r="A228" s="244" t="s">
        <v>245</v>
      </c>
      <c r="B228" s="236">
        <v>0</v>
      </c>
      <c r="C228" s="393">
        <v>89519.5</v>
      </c>
      <c r="D228" s="393">
        <v>89519.5</v>
      </c>
      <c r="E228" s="72">
        <f t="shared" si="10"/>
        <v>100</v>
      </c>
      <c r="F228" s="207" t="s">
        <v>538</v>
      </c>
      <c r="G228" s="209" t="s">
        <v>62</v>
      </c>
      <c r="H228" s="79"/>
    </row>
    <row r="229" spans="1:8" s="80" customFormat="1" x14ac:dyDescent="0.2">
      <c r="A229" s="244" t="s">
        <v>247</v>
      </c>
      <c r="B229" s="236">
        <v>0</v>
      </c>
      <c r="C229" s="393">
        <v>199866</v>
      </c>
      <c r="D229" s="393">
        <v>199866</v>
      </c>
      <c r="E229" s="72">
        <f t="shared" si="10"/>
        <v>100</v>
      </c>
      <c r="F229" s="207" t="s">
        <v>539</v>
      </c>
      <c r="G229" s="209" t="s">
        <v>62</v>
      </c>
      <c r="H229" s="79"/>
    </row>
    <row r="230" spans="1:8" s="80" customFormat="1" x14ac:dyDescent="0.2">
      <c r="A230" s="244" t="s">
        <v>540</v>
      </c>
      <c r="B230" s="236">
        <v>0</v>
      </c>
      <c r="C230" s="393">
        <v>127000</v>
      </c>
      <c r="D230" s="393">
        <v>127000</v>
      </c>
      <c r="E230" s="72">
        <f t="shared" si="10"/>
        <v>100</v>
      </c>
      <c r="F230" s="207" t="s">
        <v>541</v>
      </c>
      <c r="G230" s="209" t="s">
        <v>62</v>
      </c>
      <c r="H230" s="79"/>
    </row>
    <row r="231" spans="1:8" s="80" customFormat="1" x14ac:dyDescent="0.2">
      <c r="A231" s="244" t="s">
        <v>542</v>
      </c>
      <c r="B231" s="236">
        <v>0</v>
      </c>
      <c r="C231" s="393">
        <v>123000</v>
      </c>
      <c r="D231" s="393">
        <v>123000</v>
      </c>
      <c r="E231" s="72">
        <f t="shared" si="10"/>
        <v>100</v>
      </c>
      <c r="F231" s="207" t="s">
        <v>541</v>
      </c>
      <c r="G231" s="209" t="s">
        <v>62</v>
      </c>
      <c r="H231" s="79"/>
    </row>
    <row r="232" spans="1:8" s="80" customFormat="1" x14ac:dyDescent="0.2">
      <c r="A232" s="244" t="s">
        <v>606</v>
      </c>
      <c r="B232" s="236">
        <v>0</v>
      </c>
      <c r="C232" s="393">
        <v>150000</v>
      </c>
      <c r="D232" s="393">
        <v>150000</v>
      </c>
      <c r="E232" s="72">
        <f t="shared" si="10"/>
        <v>100</v>
      </c>
      <c r="F232" s="207" t="s">
        <v>541</v>
      </c>
      <c r="G232" s="209" t="s">
        <v>62</v>
      </c>
      <c r="H232" s="79"/>
    </row>
    <row r="233" spans="1:8" s="80" customFormat="1" x14ac:dyDescent="0.2">
      <c r="A233" s="244" t="s">
        <v>248</v>
      </c>
      <c r="B233" s="236">
        <v>0</v>
      </c>
      <c r="C233" s="393">
        <v>99899</v>
      </c>
      <c r="D233" s="393">
        <v>99899</v>
      </c>
      <c r="E233" s="72">
        <f t="shared" si="10"/>
        <v>100</v>
      </c>
      <c r="F233" s="207" t="s">
        <v>543</v>
      </c>
      <c r="G233" s="209" t="s">
        <v>62</v>
      </c>
      <c r="H233" s="79"/>
    </row>
    <row r="234" spans="1:8" s="80" customFormat="1" x14ac:dyDescent="0.2">
      <c r="A234" s="244" t="s">
        <v>544</v>
      </c>
      <c r="B234" s="236">
        <v>0</v>
      </c>
      <c r="C234" s="393">
        <v>359950</v>
      </c>
      <c r="D234" s="393">
        <v>359950</v>
      </c>
      <c r="E234" s="72">
        <f t="shared" si="10"/>
        <v>100</v>
      </c>
      <c r="F234" s="207" t="s">
        <v>546</v>
      </c>
      <c r="G234" s="209" t="s">
        <v>62</v>
      </c>
      <c r="H234" s="79"/>
    </row>
    <row r="235" spans="1:8" s="80" customFormat="1" x14ac:dyDescent="0.2">
      <c r="A235" s="244" t="s">
        <v>545</v>
      </c>
      <c r="B235" s="236">
        <v>0</v>
      </c>
      <c r="C235" s="393">
        <v>38720</v>
      </c>
      <c r="D235" s="393">
        <v>38720</v>
      </c>
      <c r="E235" s="72">
        <f t="shared" si="10"/>
        <v>100</v>
      </c>
      <c r="F235" s="207" t="s">
        <v>546</v>
      </c>
      <c r="G235" s="209" t="s">
        <v>62</v>
      </c>
      <c r="H235" s="79"/>
    </row>
    <row r="236" spans="1:8" s="80" customFormat="1" x14ac:dyDescent="0.2">
      <c r="A236" s="244" t="s">
        <v>547</v>
      </c>
      <c r="B236" s="236">
        <v>0</v>
      </c>
      <c r="C236" s="393">
        <v>326722</v>
      </c>
      <c r="D236" s="393">
        <v>326722</v>
      </c>
      <c r="E236" s="72">
        <f t="shared" si="10"/>
        <v>100</v>
      </c>
      <c r="F236" s="207" t="s">
        <v>549</v>
      </c>
      <c r="G236" s="209" t="s">
        <v>62</v>
      </c>
      <c r="H236" s="79"/>
    </row>
    <row r="237" spans="1:8" s="80" customFormat="1" x14ac:dyDescent="0.2">
      <c r="A237" s="244" t="s">
        <v>548</v>
      </c>
      <c r="B237" s="236">
        <v>0</v>
      </c>
      <c r="C237" s="393">
        <v>138125</v>
      </c>
      <c r="D237" s="393">
        <v>138125</v>
      </c>
      <c r="E237" s="72">
        <f t="shared" si="10"/>
        <v>100</v>
      </c>
      <c r="F237" s="207" t="s">
        <v>549</v>
      </c>
      <c r="G237" s="209" t="s">
        <v>62</v>
      </c>
      <c r="H237" s="79"/>
    </row>
    <row r="238" spans="1:8" s="80" customFormat="1" x14ac:dyDescent="0.2">
      <c r="A238" s="244" t="s">
        <v>249</v>
      </c>
      <c r="B238" s="236">
        <v>0</v>
      </c>
      <c r="C238" s="393">
        <v>179980</v>
      </c>
      <c r="D238" s="393">
        <v>179980</v>
      </c>
      <c r="E238" s="72">
        <f t="shared" si="10"/>
        <v>100</v>
      </c>
      <c r="F238" s="207" t="s">
        <v>550</v>
      </c>
      <c r="G238" s="209" t="s">
        <v>62</v>
      </c>
      <c r="H238" s="79"/>
    </row>
    <row r="239" spans="1:8" s="80" customFormat="1" x14ac:dyDescent="0.2">
      <c r="A239" s="244" t="s">
        <v>551</v>
      </c>
      <c r="B239" s="236">
        <v>0</v>
      </c>
      <c r="C239" s="393">
        <v>150000</v>
      </c>
      <c r="D239" s="393">
        <v>150000</v>
      </c>
      <c r="E239" s="72">
        <f t="shared" si="10"/>
        <v>100</v>
      </c>
      <c r="F239" s="207" t="s">
        <v>553</v>
      </c>
      <c r="G239" s="209" t="s">
        <v>62</v>
      </c>
      <c r="H239" s="79"/>
    </row>
    <row r="240" spans="1:8" s="80" customFormat="1" x14ac:dyDescent="0.2">
      <c r="A240" s="244" t="s">
        <v>552</v>
      </c>
      <c r="B240" s="236">
        <v>0</v>
      </c>
      <c r="C240" s="393">
        <v>749800</v>
      </c>
      <c r="D240" s="393">
        <v>749800</v>
      </c>
      <c r="E240" s="72">
        <f t="shared" si="10"/>
        <v>100</v>
      </c>
      <c r="F240" s="207" t="s">
        <v>553</v>
      </c>
      <c r="G240" s="209" t="s">
        <v>62</v>
      </c>
      <c r="H240" s="79"/>
    </row>
    <row r="241" spans="1:8" s="80" customFormat="1" x14ac:dyDescent="0.2">
      <c r="A241" s="244" t="s">
        <v>250</v>
      </c>
      <c r="B241" s="236">
        <v>0</v>
      </c>
      <c r="C241" s="393">
        <v>80000</v>
      </c>
      <c r="D241" s="393">
        <v>80000</v>
      </c>
      <c r="E241" s="72">
        <f t="shared" si="10"/>
        <v>100</v>
      </c>
      <c r="F241" s="207" t="s">
        <v>554</v>
      </c>
      <c r="G241" s="209" t="s">
        <v>62</v>
      </c>
      <c r="H241" s="79"/>
    </row>
    <row r="242" spans="1:8" s="80" customFormat="1" ht="25.5" x14ac:dyDescent="0.2">
      <c r="A242" s="244" t="s">
        <v>556</v>
      </c>
      <c r="B242" s="236">
        <v>0</v>
      </c>
      <c r="C242" s="393">
        <v>65000</v>
      </c>
      <c r="D242" s="393">
        <v>65000</v>
      </c>
      <c r="E242" s="72">
        <f t="shared" si="10"/>
        <v>100</v>
      </c>
      <c r="F242" s="207" t="s">
        <v>555</v>
      </c>
      <c r="G242" s="209" t="s">
        <v>62</v>
      </c>
      <c r="H242" s="79"/>
    </row>
    <row r="243" spans="1:8" s="80" customFormat="1" x14ac:dyDescent="0.2">
      <c r="A243" s="244" t="s">
        <v>557</v>
      </c>
      <c r="B243" s="236">
        <v>0</v>
      </c>
      <c r="C243" s="393">
        <v>121704</v>
      </c>
      <c r="D243" s="393">
        <v>121704</v>
      </c>
      <c r="E243" s="72">
        <f t="shared" si="10"/>
        <v>100</v>
      </c>
      <c r="F243" s="207" t="s">
        <v>555</v>
      </c>
      <c r="G243" s="209" t="s">
        <v>62</v>
      </c>
      <c r="H243" s="79"/>
    </row>
    <row r="244" spans="1:8" s="80" customFormat="1" x14ac:dyDescent="0.2">
      <c r="A244" s="244" t="s">
        <v>251</v>
      </c>
      <c r="B244" s="236">
        <v>0</v>
      </c>
      <c r="C244" s="393">
        <v>99999</v>
      </c>
      <c r="D244" s="393">
        <v>99999</v>
      </c>
      <c r="E244" s="72">
        <f t="shared" si="10"/>
        <v>100</v>
      </c>
      <c r="F244" s="207" t="s">
        <v>558</v>
      </c>
      <c r="G244" s="209" t="s">
        <v>62</v>
      </c>
      <c r="H244" s="79"/>
    </row>
    <row r="245" spans="1:8" s="80" customFormat="1" x14ac:dyDescent="0.2">
      <c r="A245" s="244" t="s">
        <v>559</v>
      </c>
      <c r="B245" s="236">
        <v>0</v>
      </c>
      <c r="C245" s="393">
        <v>100000</v>
      </c>
      <c r="D245" s="393">
        <v>100000</v>
      </c>
      <c r="E245" s="72">
        <f t="shared" si="10"/>
        <v>100</v>
      </c>
      <c r="F245" s="207" t="s">
        <v>562</v>
      </c>
      <c r="G245" s="209" t="s">
        <v>62</v>
      </c>
      <c r="H245" s="79"/>
    </row>
    <row r="246" spans="1:8" s="80" customFormat="1" x14ac:dyDescent="0.2">
      <c r="A246" s="244" t="s">
        <v>560</v>
      </c>
      <c r="B246" s="236">
        <v>0</v>
      </c>
      <c r="C246" s="393">
        <v>100000</v>
      </c>
      <c r="D246" s="393">
        <v>100000</v>
      </c>
      <c r="E246" s="72">
        <f t="shared" si="10"/>
        <v>100</v>
      </c>
      <c r="F246" s="207" t="s">
        <v>562</v>
      </c>
      <c r="G246" s="209" t="s">
        <v>62</v>
      </c>
      <c r="H246" s="79"/>
    </row>
    <row r="247" spans="1:8" s="80" customFormat="1" x14ac:dyDescent="0.2">
      <c r="A247" s="244" t="s">
        <v>561</v>
      </c>
      <c r="B247" s="236">
        <v>0</v>
      </c>
      <c r="C247" s="393">
        <v>149385</v>
      </c>
      <c r="D247" s="393">
        <v>149385</v>
      </c>
      <c r="E247" s="72">
        <f t="shared" si="10"/>
        <v>100</v>
      </c>
      <c r="F247" s="207" t="s">
        <v>562</v>
      </c>
      <c r="G247" s="209" t="s">
        <v>62</v>
      </c>
      <c r="H247" s="79"/>
    </row>
    <row r="248" spans="1:8" s="80" customFormat="1" x14ac:dyDescent="0.2">
      <c r="A248" s="244" t="s">
        <v>563</v>
      </c>
      <c r="B248" s="236">
        <v>0</v>
      </c>
      <c r="C248" s="393">
        <v>450079</v>
      </c>
      <c r="D248" s="393">
        <v>450079</v>
      </c>
      <c r="E248" s="72">
        <f t="shared" si="10"/>
        <v>100</v>
      </c>
      <c r="F248" s="207" t="s">
        <v>565</v>
      </c>
      <c r="G248" s="209" t="s">
        <v>62</v>
      </c>
      <c r="H248" s="79"/>
    </row>
    <row r="249" spans="1:8" s="80" customFormat="1" x14ac:dyDescent="0.2">
      <c r="A249" s="244" t="s">
        <v>608</v>
      </c>
      <c r="B249" s="236">
        <v>0</v>
      </c>
      <c r="C249" s="393">
        <v>98095.2</v>
      </c>
      <c r="D249" s="393">
        <v>98095.2</v>
      </c>
      <c r="E249" s="72">
        <f t="shared" si="10"/>
        <v>100</v>
      </c>
      <c r="F249" s="207" t="s">
        <v>565</v>
      </c>
      <c r="G249" s="209" t="s">
        <v>62</v>
      </c>
      <c r="H249" s="79"/>
    </row>
    <row r="250" spans="1:8" s="80" customFormat="1" ht="13.5" thickBot="1" x14ac:dyDescent="0.25">
      <c r="A250" s="335" t="s">
        <v>564</v>
      </c>
      <c r="B250" s="247">
        <v>0</v>
      </c>
      <c r="C250" s="247">
        <v>238419.8</v>
      </c>
      <c r="D250" s="247">
        <v>238419.8</v>
      </c>
      <c r="E250" s="239">
        <f t="shared" si="10"/>
        <v>100</v>
      </c>
      <c r="F250" s="207" t="s">
        <v>565</v>
      </c>
      <c r="G250" s="209" t="s">
        <v>62</v>
      </c>
      <c r="H250" s="79"/>
    </row>
    <row r="251" spans="1:8" s="80" customFormat="1" ht="15.75" thickTop="1" x14ac:dyDescent="0.25">
      <c r="A251" s="62"/>
      <c r="B251" s="17"/>
      <c r="C251" s="17"/>
      <c r="D251" s="15"/>
      <c r="E251" s="63"/>
      <c r="F251" s="131"/>
      <c r="G251" s="79"/>
      <c r="H251" s="79"/>
    </row>
    <row r="252" spans="1:8" s="80" customFormat="1" ht="15" x14ac:dyDescent="0.25">
      <c r="A252" s="62"/>
      <c r="B252" s="17"/>
      <c r="C252" s="17"/>
      <c r="D252" s="15"/>
      <c r="E252" s="63"/>
      <c r="F252" s="131"/>
      <c r="G252" s="79"/>
      <c r="H252" s="79"/>
    </row>
    <row r="253" spans="1:8" s="80" customFormat="1" ht="15" x14ac:dyDescent="0.25">
      <c r="A253" s="62"/>
      <c r="B253" s="17"/>
      <c r="C253" s="17"/>
      <c r="D253" s="15"/>
      <c r="E253" s="63"/>
      <c r="F253" s="131"/>
      <c r="G253" s="79"/>
      <c r="H253" s="79"/>
    </row>
    <row r="254" spans="1:8" s="23" customFormat="1" ht="18.75" thickBot="1" x14ac:dyDescent="0.3">
      <c r="A254" s="88" t="s">
        <v>25</v>
      </c>
      <c r="B254" s="89">
        <f>SUM(B180,B219)</f>
        <v>75959000</v>
      </c>
      <c r="C254" s="89">
        <f t="shared" ref="C254:D254" si="11">SUM(C180,C219)</f>
        <v>108948888.31999999</v>
      </c>
      <c r="D254" s="89">
        <f t="shared" si="11"/>
        <v>105792658.56</v>
      </c>
      <c r="E254" s="90">
        <f>D254/C254*100</f>
        <v>97.103017930086949</v>
      </c>
      <c r="F254" s="52"/>
      <c r="G254" s="91"/>
      <c r="H254" s="91"/>
    </row>
    <row r="255" spans="1:8" s="24" customFormat="1" ht="13.5" thickTop="1" x14ac:dyDescent="0.2">
      <c r="E255" s="78"/>
      <c r="F255" s="124"/>
      <c r="G255" s="82"/>
      <c r="H255" s="82"/>
    </row>
    <row r="256" spans="1:8" s="24" customFormat="1" x14ac:dyDescent="0.2">
      <c r="E256" s="78"/>
      <c r="F256" s="124"/>
      <c r="G256" s="82"/>
      <c r="H256" s="82"/>
    </row>
    <row r="257" spans="1:8" s="24" customFormat="1" x14ac:dyDescent="0.2">
      <c r="E257" s="78"/>
      <c r="F257" s="124"/>
      <c r="G257" s="82"/>
      <c r="H257" s="82"/>
    </row>
    <row r="258" spans="1:8" ht="15" customHeight="1" x14ac:dyDescent="0.25">
      <c r="A258" s="59" t="s">
        <v>39</v>
      </c>
    </row>
    <row r="259" spans="1:8" ht="15" customHeight="1" thickBot="1" x14ac:dyDescent="0.3">
      <c r="A259" s="62" t="s">
        <v>217</v>
      </c>
      <c r="E259" s="63" t="s">
        <v>18</v>
      </c>
    </row>
    <row r="260" spans="1:8" ht="14.25" thickTop="1" thickBot="1" x14ac:dyDescent="0.25">
      <c r="A260" s="64" t="s">
        <v>5</v>
      </c>
      <c r="B260" s="65" t="s">
        <v>0</v>
      </c>
      <c r="C260" s="66" t="s">
        <v>1</v>
      </c>
      <c r="D260" s="67" t="s">
        <v>4</v>
      </c>
      <c r="E260" s="68" t="s">
        <v>6</v>
      </c>
    </row>
    <row r="261" spans="1:8" ht="15.75" thickTop="1" x14ac:dyDescent="0.25">
      <c r="A261" s="69" t="s">
        <v>11</v>
      </c>
      <c r="B261" s="94">
        <f>SUM(B262:B325)</f>
        <v>174520000</v>
      </c>
      <c r="C261" s="94">
        <f>SUM(C262:C325)</f>
        <v>262092267.65000001</v>
      </c>
      <c r="D261" s="94">
        <f>SUM(D262:D325)</f>
        <v>247525504.62</v>
      </c>
      <c r="E261" s="71">
        <f>D261/C261*100</f>
        <v>94.442124080725435</v>
      </c>
      <c r="F261" s="60"/>
      <c r="H261" s="142"/>
    </row>
    <row r="262" spans="1:8" x14ac:dyDescent="0.2">
      <c r="A262" s="285" t="s">
        <v>328</v>
      </c>
      <c r="B262" s="394">
        <v>0</v>
      </c>
      <c r="C262" s="95">
        <v>29000</v>
      </c>
      <c r="D262" s="395">
        <v>26200</v>
      </c>
      <c r="E262" s="72">
        <f t="shared" ref="E262:E265" si="12">D262/C262*100</f>
        <v>90.344827586206904</v>
      </c>
      <c r="F262" s="127">
        <v>100029</v>
      </c>
      <c r="G262" s="204" t="s">
        <v>48</v>
      </c>
      <c r="H262" s="142"/>
    </row>
    <row r="263" spans="1:8" s="58" customFormat="1" x14ac:dyDescent="0.2">
      <c r="A263" s="285" t="s">
        <v>90</v>
      </c>
      <c r="B263" s="394">
        <v>0</v>
      </c>
      <c r="C263" s="95">
        <v>51401</v>
      </c>
      <c r="D263" s="395">
        <v>50881</v>
      </c>
      <c r="E263" s="72">
        <f t="shared" si="12"/>
        <v>98.988346530223154</v>
      </c>
      <c r="F263" s="127">
        <v>100032</v>
      </c>
      <c r="G263" s="204" t="s">
        <v>48</v>
      </c>
      <c r="H263" s="53"/>
    </row>
    <row r="264" spans="1:8" s="58" customFormat="1" x14ac:dyDescent="0.2">
      <c r="A264" s="285" t="s">
        <v>57</v>
      </c>
      <c r="B264" s="394">
        <v>4773000</v>
      </c>
      <c r="C264" s="95">
        <v>3105189</v>
      </c>
      <c r="D264" s="395">
        <v>3104186</v>
      </c>
      <c r="E264" s="72">
        <f t="shared" si="12"/>
        <v>99.967699228613782</v>
      </c>
      <c r="F264" s="127">
        <v>100040</v>
      </c>
      <c r="G264" s="204" t="s">
        <v>48</v>
      </c>
      <c r="H264" s="53"/>
    </row>
    <row r="265" spans="1:8" s="58" customFormat="1" x14ac:dyDescent="0.2">
      <c r="A265" s="396" t="s">
        <v>329</v>
      </c>
      <c r="B265" s="394">
        <v>0</v>
      </c>
      <c r="C265" s="395">
        <v>2000</v>
      </c>
      <c r="D265" s="394">
        <v>2000</v>
      </c>
      <c r="E265" s="72">
        <f t="shared" si="12"/>
        <v>100</v>
      </c>
      <c r="F265" s="127">
        <v>100107</v>
      </c>
      <c r="G265" s="204" t="s">
        <v>48</v>
      </c>
      <c r="H265" s="53"/>
    </row>
    <row r="266" spans="1:8" s="58" customFormat="1" x14ac:dyDescent="0.2">
      <c r="A266" s="76" t="s">
        <v>70</v>
      </c>
      <c r="B266" s="394">
        <v>2000000</v>
      </c>
      <c r="C266" s="395">
        <v>0</v>
      </c>
      <c r="D266" s="393">
        <v>0</v>
      </c>
      <c r="E266" s="72">
        <v>0</v>
      </c>
      <c r="F266" s="123">
        <v>100130</v>
      </c>
      <c r="G266" s="204" t="s">
        <v>48</v>
      </c>
      <c r="H266" s="53"/>
    </row>
    <row r="267" spans="1:8" s="130" customFormat="1" x14ac:dyDescent="0.2">
      <c r="A267" s="76" t="s">
        <v>330</v>
      </c>
      <c r="B267" s="394">
        <v>0</v>
      </c>
      <c r="C267" s="394">
        <v>142500</v>
      </c>
      <c r="D267" s="393">
        <v>142500</v>
      </c>
      <c r="E267" s="72">
        <f t="shared" ref="E267:E317" si="13">D267/C267*100</f>
        <v>100</v>
      </c>
      <c r="F267" s="127">
        <v>100489</v>
      </c>
      <c r="G267" s="204" t="s">
        <v>48</v>
      </c>
      <c r="H267" s="129"/>
    </row>
    <row r="268" spans="1:8" s="130" customFormat="1" x14ac:dyDescent="0.2">
      <c r="A268" s="76" t="s">
        <v>60</v>
      </c>
      <c r="B268" s="394">
        <v>0</v>
      </c>
      <c r="C268" s="394">
        <v>2195000</v>
      </c>
      <c r="D268" s="393">
        <v>2178838.25</v>
      </c>
      <c r="E268" s="72">
        <f t="shared" si="13"/>
        <v>99.263701594533032</v>
      </c>
      <c r="F268" s="127">
        <v>100532</v>
      </c>
      <c r="G268" s="204" t="s">
        <v>48</v>
      </c>
      <c r="H268" s="129"/>
    </row>
    <row r="269" spans="1:8" s="58" customFormat="1" x14ac:dyDescent="0.2">
      <c r="A269" s="76" t="s">
        <v>87</v>
      </c>
      <c r="B269" s="394">
        <v>0</v>
      </c>
      <c r="C269" s="394">
        <v>4404000</v>
      </c>
      <c r="D269" s="393">
        <v>4368530.47</v>
      </c>
      <c r="E269" s="72">
        <f t="shared" si="13"/>
        <v>99.194606494096277</v>
      </c>
      <c r="F269" s="127">
        <v>100536</v>
      </c>
      <c r="G269" s="204" t="s">
        <v>48</v>
      </c>
      <c r="H269" s="53"/>
    </row>
    <row r="270" spans="1:8" s="42" customFormat="1" x14ac:dyDescent="0.2">
      <c r="A270" s="285" t="s">
        <v>331</v>
      </c>
      <c r="B270" s="395">
        <v>0</v>
      </c>
      <c r="C270" s="395">
        <v>3990000</v>
      </c>
      <c r="D270" s="395">
        <v>3901846.13</v>
      </c>
      <c r="E270" s="72">
        <f t="shared" si="13"/>
        <v>97.790629824561407</v>
      </c>
      <c r="F270" s="127">
        <v>100645</v>
      </c>
      <c r="G270" s="204" t="s">
        <v>48</v>
      </c>
      <c r="H270" s="61"/>
    </row>
    <row r="271" spans="1:8" s="42" customFormat="1" x14ac:dyDescent="0.2">
      <c r="A271" s="285" t="s">
        <v>56</v>
      </c>
      <c r="B271" s="394">
        <v>500000</v>
      </c>
      <c r="C271" s="394">
        <v>1160000</v>
      </c>
      <c r="D271" s="394">
        <v>1156276</v>
      </c>
      <c r="E271" s="72">
        <f t="shared" si="13"/>
        <v>99.67896551724138</v>
      </c>
      <c r="F271" s="127">
        <v>100646</v>
      </c>
      <c r="G271" s="204" t="s">
        <v>48</v>
      </c>
      <c r="H271" s="61"/>
    </row>
    <row r="272" spans="1:8" s="42" customFormat="1" x14ac:dyDescent="0.2">
      <c r="A272" s="285" t="s">
        <v>80</v>
      </c>
      <c r="B272" s="394">
        <v>0</v>
      </c>
      <c r="C272" s="394">
        <v>2932000</v>
      </c>
      <c r="D272" s="394">
        <v>2917210.33</v>
      </c>
      <c r="E272" s="72">
        <f t="shared" si="13"/>
        <v>99.495577421555254</v>
      </c>
      <c r="F272" s="127">
        <v>100671</v>
      </c>
      <c r="G272" s="204" t="s">
        <v>48</v>
      </c>
      <c r="H272" s="61"/>
    </row>
    <row r="273" spans="1:8" s="42" customFormat="1" x14ac:dyDescent="0.2">
      <c r="A273" s="285" t="s">
        <v>137</v>
      </c>
      <c r="B273" s="394">
        <v>479000</v>
      </c>
      <c r="C273" s="394">
        <v>559000</v>
      </c>
      <c r="D273" s="394">
        <v>551815</v>
      </c>
      <c r="E273" s="72">
        <f t="shared" si="13"/>
        <v>98.71466905187836</v>
      </c>
      <c r="F273" s="127">
        <v>100672</v>
      </c>
      <c r="G273" s="204" t="s">
        <v>48</v>
      </c>
      <c r="H273" s="61"/>
    </row>
    <row r="274" spans="1:8" s="58" customFormat="1" x14ac:dyDescent="0.2">
      <c r="A274" s="285" t="s">
        <v>91</v>
      </c>
      <c r="B274" s="394">
        <v>100000</v>
      </c>
      <c r="C274" s="394">
        <v>0</v>
      </c>
      <c r="D274" s="394">
        <v>0</v>
      </c>
      <c r="E274" s="72">
        <v>0</v>
      </c>
      <c r="F274" s="127">
        <v>100673</v>
      </c>
      <c r="G274" s="204" t="s">
        <v>48</v>
      </c>
      <c r="H274" s="53"/>
    </row>
    <row r="275" spans="1:8" s="58" customFormat="1" x14ac:dyDescent="0.2">
      <c r="A275" s="285" t="s">
        <v>138</v>
      </c>
      <c r="B275" s="394">
        <v>1248000</v>
      </c>
      <c r="C275" s="394">
        <v>1248000</v>
      </c>
      <c r="D275" s="394">
        <v>212</v>
      </c>
      <c r="E275" s="72">
        <f t="shared" si="13"/>
        <v>1.6987179487179486E-2</v>
      </c>
      <c r="F275" s="127">
        <v>100674</v>
      </c>
      <c r="G275" s="204" t="s">
        <v>48</v>
      </c>
      <c r="H275" s="53"/>
    </row>
    <row r="276" spans="1:8" s="58" customFormat="1" x14ac:dyDescent="0.2">
      <c r="A276" s="285" t="s">
        <v>139</v>
      </c>
      <c r="B276" s="394">
        <v>0</v>
      </c>
      <c r="C276" s="394">
        <v>5025000</v>
      </c>
      <c r="D276" s="394">
        <v>4964467.53</v>
      </c>
      <c r="E276" s="72">
        <f t="shared" si="13"/>
        <v>98.79537373134329</v>
      </c>
      <c r="F276" s="127">
        <v>100675</v>
      </c>
      <c r="G276" s="204" t="s">
        <v>48</v>
      </c>
      <c r="H276" s="53"/>
    </row>
    <row r="277" spans="1:8" s="58" customFormat="1" x14ac:dyDescent="0.2">
      <c r="A277" s="285" t="s">
        <v>140</v>
      </c>
      <c r="B277" s="394">
        <v>736000</v>
      </c>
      <c r="C277" s="394">
        <v>0</v>
      </c>
      <c r="D277" s="394">
        <v>0</v>
      </c>
      <c r="E277" s="72">
        <v>0</v>
      </c>
      <c r="F277" s="127">
        <v>100680</v>
      </c>
      <c r="G277" s="204" t="s">
        <v>48</v>
      </c>
      <c r="H277" s="53"/>
    </row>
    <row r="278" spans="1:8" s="58" customFormat="1" x14ac:dyDescent="0.2">
      <c r="A278" s="285" t="s">
        <v>212</v>
      </c>
      <c r="B278" s="394">
        <v>0</v>
      </c>
      <c r="C278" s="394">
        <v>411.8</v>
      </c>
      <c r="D278" s="394">
        <v>411.8</v>
      </c>
      <c r="E278" s="72">
        <f t="shared" si="13"/>
        <v>100</v>
      </c>
      <c r="F278" s="127">
        <v>100798</v>
      </c>
      <c r="G278" s="204" t="s">
        <v>48</v>
      </c>
      <c r="H278" s="53"/>
    </row>
    <row r="279" spans="1:8" s="58" customFormat="1" x14ac:dyDescent="0.2">
      <c r="A279" s="76" t="s">
        <v>332</v>
      </c>
      <c r="B279" s="394">
        <v>268000</v>
      </c>
      <c r="C279" s="394">
        <v>0</v>
      </c>
      <c r="D279" s="393">
        <v>0</v>
      </c>
      <c r="E279" s="72">
        <v>0</v>
      </c>
      <c r="F279" s="123">
        <v>100804</v>
      </c>
      <c r="G279" s="204" t="s">
        <v>48</v>
      </c>
      <c r="H279" s="53"/>
    </row>
    <row r="280" spans="1:8" s="58" customFormat="1" x14ac:dyDescent="0.2">
      <c r="A280" s="76" t="s">
        <v>141</v>
      </c>
      <c r="B280" s="394">
        <v>1200000</v>
      </c>
      <c r="C280" s="395">
        <v>166980</v>
      </c>
      <c r="D280" s="393">
        <v>136730</v>
      </c>
      <c r="E280" s="72">
        <f t="shared" ref="E280:E303" si="14">D280/C280*100</f>
        <v>81.884057971014485</v>
      </c>
      <c r="F280" s="123">
        <v>100906</v>
      </c>
      <c r="G280" s="204" t="s">
        <v>48</v>
      </c>
      <c r="H280" s="53"/>
    </row>
    <row r="281" spans="1:8" s="58" customFormat="1" x14ac:dyDescent="0.2">
      <c r="A281" s="76" t="s">
        <v>142</v>
      </c>
      <c r="B281" s="394">
        <v>1200000</v>
      </c>
      <c r="C281" s="395">
        <v>609150</v>
      </c>
      <c r="D281" s="393">
        <v>609150</v>
      </c>
      <c r="E281" s="72">
        <f t="shared" si="14"/>
        <v>100</v>
      </c>
      <c r="F281" s="123">
        <v>100907</v>
      </c>
      <c r="G281" s="204" t="s">
        <v>48</v>
      </c>
      <c r="H281" s="53"/>
    </row>
    <row r="282" spans="1:8" s="58" customFormat="1" x14ac:dyDescent="0.2">
      <c r="A282" s="76" t="s">
        <v>143</v>
      </c>
      <c r="B282" s="394">
        <v>1750000</v>
      </c>
      <c r="C282" s="395">
        <v>1251866</v>
      </c>
      <c r="D282" s="393">
        <v>1251866</v>
      </c>
      <c r="E282" s="72">
        <f t="shared" si="14"/>
        <v>100</v>
      </c>
      <c r="F282" s="123">
        <v>100908</v>
      </c>
      <c r="G282" s="204" t="s">
        <v>48</v>
      </c>
      <c r="H282" s="53"/>
    </row>
    <row r="283" spans="1:8" s="58" customFormat="1" x14ac:dyDescent="0.2">
      <c r="A283" s="76" t="s">
        <v>333</v>
      </c>
      <c r="B283" s="394">
        <v>1500000</v>
      </c>
      <c r="C283" s="394">
        <v>1222484</v>
      </c>
      <c r="D283" s="393">
        <v>1222484</v>
      </c>
      <c r="E283" s="72">
        <f t="shared" si="14"/>
        <v>100</v>
      </c>
      <c r="F283" s="123">
        <v>100913</v>
      </c>
      <c r="G283" s="204" t="s">
        <v>48</v>
      </c>
      <c r="H283" s="53"/>
    </row>
    <row r="284" spans="1:8" s="58" customFormat="1" x14ac:dyDescent="0.2">
      <c r="A284" s="76" t="s">
        <v>334</v>
      </c>
      <c r="B284" s="394">
        <v>1600000</v>
      </c>
      <c r="C284" s="394">
        <v>636395</v>
      </c>
      <c r="D284" s="393">
        <v>635855</v>
      </c>
      <c r="E284" s="72">
        <f t="shared" si="14"/>
        <v>99.915147039181633</v>
      </c>
      <c r="F284" s="123">
        <v>100914</v>
      </c>
      <c r="G284" s="204" t="s">
        <v>48</v>
      </c>
      <c r="H284" s="53"/>
    </row>
    <row r="285" spans="1:8" s="58" customFormat="1" x14ac:dyDescent="0.2">
      <c r="A285" s="76" t="s">
        <v>335</v>
      </c>
      <c r="B285" s="394">
        <v>883000</v>
      </c>
      <c r="C285" s="394">
        <v>669615</v>
      </c>
      <c r="D285" s="393">
        <v>669615</v>
      </c>
      <c r="E285" s="72">
        <f t="shared" si="14"/>
        <v>100</v>
      </c>
      <c r="F285" s="123">
        <v>100915</v>
      </c>
      <c r="G285" s="204" t="s">
        <v>48</v>
      </c>
      <c r="H285" s="53"/>
    </row>
    <row r="286" spans="1:8" s="58" customFormat="1" x14ac:dyDescent="0.2">
      <c r="A286" s="76" t="s">
        <v>336</v>
      </c>
      <c r="B286" s="394">
        <v>2800000</v>
      </c>
      <c r="C286" s="394">
        <v>461615</v>
      </c>
      <c r="D286" s="393">
        <v>461615</v>
      </c>
      <c r="E286" s="72">
        <f t="shared" si="14"/>
        <v>100</v>
      </c>
      <c r="F286" s="123">
        <v>100917</v>
      </c>
      <c r="G286" s="204" t="s">
        <v>48</v>
      </c>
      <c r="H286" s="53"/>
    </row>
    <row r="287" spans="1:8" s="58" customFormat="1" x14ac:dyDescent="0.2">
      <c r="A287" s="76" t="s">
        <v>337</v>
      </c>
      <c r="B287" s="394">
        <v>2400000</v>
      </c>
      <c r="C287" s="394">
        <v>490000</v>
      </c>
      <c r="D287" s="393">
        <v>326700</v>
      </c>
      <c r="E287" s="72">
        <f t="shared" si="14"/>
        <v>66.673469387755105</v>
      </c>
      <c r="F287" s="123">
        <v>100918</v>
      </c>
      <c r="G287" s="204" t="s">
        <v>48</v>
      </c>
      <c r="H287" s="53"/>
    </row>
    <row r="288" spans="1:8" s="58" customFormat="1" x14ac:dyDescent="0.2">
      <c r="A288" s="76" t="s">
        <v>338</v>
      </c>
      <c r="B288" s="394">
        <v>1289000</v>
      </c>
      <c r="C288" s="394">
        <v>1289000</v>
      </c>
      <c r="D288" s="393">
        <v>1283194</v>
      </c>
      <c r="E288" s="72">
        <f t="shared" si="14"/>
        <v>99.54957331264545</v>
      </c>
      <c r="F288" s="123">
        <v>100919</v>
      </c>
      <c r="G288" s="204" t="s">
        <v>48</v>
      </c>
      <c r="H288" s="53"/>
    </row>
    <row r="289" spans="1:8" s="58" customFormat="1" x14ac:dyDescent="0.2">
      <c r="A289" s="76" t="s">
        <v>339</v>
      </c>
      <c r="B289" s="394">
        <v>1050000</v>
      </c>
      <c r="C289" s="394">
        <v>563860</v>
      </c>
      <c r="D289" s="393">
        <v>563860</v>
      </c>
      <c r="E289" s="72">
        <f t="shared" si="14"/>
        <v>100</v>
      </c>
      <c r="F289" s="123">
        <v>100920</v>
      </c>
      <c r="G289" s="204" t="s">
        <v>48</v>
      </c>
      <c r="H289" s="53"/>
    </row>
    <row r="290" spans="1:8" s="58" customFormat="1" x14ac:dyDescent="0.2">
      <c r="A290" s="76" t="s">
        <v>340</v>
      </c>
      <c r="B290" s="394">
        <v>0</v>
      </c>
      <c r="C290" s="394">
        <v>800000</v>
      </c>
      <c r="D290" s="393">
        <v>170973</v>
      </c>
      <c r="E290" s="72">
        <f t="shared" si="14"/>
        <v>21.371624999999998</v>
      </c>
      <c r="F290" s="123">
        <v>100955</v>
      </c>
      <c r="G290" s="204" t="s">
        <v>48</v>
      </c>
      <c r="H290" s="53"/>
    </row>
    <row r="291" spans="1:8" s="58" customFormat="1" x14ac:dyDescent="0.2">
      <c r="A291" s="76" t="s">
        <v>341</v>
      </c>
      <c r="B291" s="394">
        <v>0</v>
      </c>
      <c r="C291" s="394">
        <v>711964</v>
      </c>
      <c r="D291" s="393">
        <v>254100</v>
      </c>
      <c r="E291" s="72">
        <f t="shared" si="14"/>
        <v>35.690006798096533</v>
      </c>
      <c r="F291" s="123">
        <v>100956</v>
      </c>
      <c r="G291" s="204" t="s">
        <v>48</v>
      </c>
      <c r="H291" s="53"/>
    </row>
    <row r="292" spans="1:8" s="58" customFormat="1" x14ac:dyDescent="0.2">
      <c r="A292" s="76" t="s">
        <v>342</v>
      </c>
      <c r="B292" s="394">
        <v>0</v>
      </c>
      <c r="C292" s="394">
        <v>36611</v>
      </c>
      <c r="D292" s="393">
        <v>0</v>
      </c>
      <c r="E292" s="72">
        <f t="shared" si="14"/>
        <v>0</v>
      </c>
      <c r="F292" s="123">
        <v>100957</v>
      </c>
      <c r="G292" s="204" t="s">
        <v>48</v>
      </c>
      <c r="H292" s="53"/>
    </row>
    <row r="293" spans="1:8" s="58" customFormat="1" x14ac:dyDescent="0.2">
      <c r="A293" s="76" t="s">
        <v>343</v>
      </c>
      <c r="B293" s="394">
        <v>0</v>
      </c>
      <c r="C293" s="394">
        <v>694056</v>
      </c>
      <c r="D293" s="393">
        <v>694056</v>
      </c>
      <c r="E293" s="72">
        <f t="shared" si="14"/>
        <v>100</v>
      </c>
      <c r="F293" s="123">
        <v>100958</v>
      </c>
      <c r="G293" s="204" t="s">
        <v>48</v>
      </c>
      <c r="H293" s="53"/>
    </row>
    <row r="294" spans="1:8" s="58" customFormat="1" x14ac:dyDescent="0.2">
      <c r="A294" s="76" t="s">
        <v>344</v>
      </c>
      <c r="B294" s="394">
        <v>0</v>
      </c>
      <c r="C294" s="394">
        <v>164560</v>
      </c>
      <c r="D294" s="393">
        <v>164560</v>
      </c>
      <c r="E294" s="72">
        <f t="shared" si="14"/>
        <v>100</v>
      </c>
      <c r="F294" s="123">
        <v>100959</v>
      </c>
      <c r="G294" s="204" t="s">
        <v>48</v>
      </c>
      <c r="H294" s="53"/>
    </row>
    <row r="295" spans="1:8" s="58" customFormat="1" x14ac:dyDescent="0.2">
      <c r="A295" s="76" t="s">
        <v>345</v>
      </c>
      <c r="B295" s="394">
        <v>0</v>
      </c>
      <c r="C295" s="394">
        <v>435600</v>
      </c>
      <c r="D295" s="393">
        <v>435600</v>
      </c>
      <c r="E295" s="72">
        <f t="shared" si="14"/>
        <v>100</v>
      </c>
      <c r="F295" s="123">
        <v>100960</v>
      </c>
      <c r="G295" s="204" t="s">
        <v>48</v>
      </c>
      <c r="H295" s="53"/>
    </row>
    <row r="296" spans="1:8" s="58" customFormat="1" x14ac:dyDescent="0.2">
      <c r="A296" s="76" t="s">
        <v>346</v>
      </c>
      <c r="B296" s="394">
        <v>0</v>
      </c>
      <c r="C296" s="394">
        <v>1041568</v>
      </c>
      <c r="D296" s="393">
        <v>1041568</v>
      </c>
      <c r="E296" s="72">
        <f t="shared" si="14"/>
        <v>100</v>
      </c>
      <c r="F296" s="123">
        <v>100961</v>
      </c>
      <c r="G296" s="204" t="s">
        <v>48</v>
      </c>
      <c r="H296" s="53"/>
    </row>
    <row r="297" spans="1:8" s="58" customFormat="1" x14ac:dyDescent="0.2">
      <c r="A297" s="76" t="s">
        <v>347</v>
      </c>
      <c r="B297" s="394">
        <v>0</v>
      </c>
      <c r="C297" s="394">
        <v>420000</v>
      </c>
      <c r="D297" s="393">
        <v>396780</v>
      </c>
      <c r="E297" s="72">
        <f t="shared" si="14"/>
        <v>94.471428571428575</v>
      </c>
      <c r="F297" s="123">
        <v>100962</v>
      </c>
      <c r="G297" s="204" t="s">
        <v>48</v>
      </c>
      <c r="H297" s="53"/>
    </row>
    <row r="298" spans="1:8" s="58" customFormat="1" x14ac:dyDescent="0.2">
      <c r="A298" s="76" t="s">
        <v>348</v>
      </c>
      <c r="B298" s="394">
        <v>0</v>
      </c>
      <c r="C298" s="394">
        <v>1153000</v>
      </c>
      <c r="D298" s="393">
        <v>0</v>
      </c>
      <c r="E298" s="72">
        <f t="shared" si="14"/>
        <v>0</v>
      </c>
      <c r="F298" s="123">
        <v>100964</v>
      </c>
      <c r="G298" s="204" t="s">
        <v>48</v>
      </c>
      <c r="H298" s="53"/>
    </row>
    <row r="299" spans="1:8" s="58" customFormat="1" x14ac:dyDescent="0.2">
      <c r="A299" s="76" t="s">
        <v>349</v>
      </c>
      <c r="B299" s="394">
        <v>0</v>
      </c>
      <c r="C299" s="394">
        <v>11000</v>
      </c>
      <c r="D299" s="393">
        <v>10890</v>
      </c>
      <c r="E299" s="72">
        <f t="shared" si="14"/>
        <v>99</v>
      </c>
      <c r="F299" s="123">
        <v>101004</v>
      </c>
      <c r="G299" s="204" t="s">
        <v>48</v>
      </c>
      <c r="H299" s="53"/>
    </row>
    <row r="300" spans="1:8" s="58" customFormat="1" x14ac:dyDescent="0.2">
      <c r="A300" s="76" t="s">
        <v>350</v>
      </c>
      <c r="B300" s="394">
        <v>0</v>
      </c>
      <c r="C300" s="394">
        <v>8000</v>
      </c>
      <c r="D300" s="393">
        <v>7350.75</v>
      </c>
      <c r="E300" s="72">
        <f t="shared" si="14"/>
        <v>91.884374999999991</v>
      </c>
      <c r="F300" s="123">
        <v>101005</v>
      </c>
      <c r="G300" s="204" t="s">
        <v>48</v>
      </c>
      <c r="H300" s="53"/>
    </row>
    <row r="301" spans="1:8" s="58" customFormat="1" x14ac:dyDescent="0.2">
      <c r="A301" s="76" t="s">
        <v>351</v>
      </c>
      <c r="B301" s="394">
        <v>0</v>
      </c>
      <c r="C301" s="394">
        <v>8588.2000000000007</v>
      </c>
      <c r="D301" s="393">
        <v>8167.5</v>
      </c>
      <c r="E301" s="72">
        <f t="shared" si="14"/>
        <v>95.101418225006398</v>
      </c>
      <c r="F301" s="123">
        <v>101006</v>
      </c>
      <c r="G301" s="204" t="s">
        <v>48</v>
      </c>
      <c r="H301" s="53"/>
    </row>
    <row r="302" spans="1:8" s="58" customFormat="1" x14ac:dyDescent="0.2">
      <c r="A302" s="76" t="s">
        <v>352</v>
      </c>
      <c r="B302" s="394">
        <v>0</v>
      </c>
      <c r="C302" s="394">
        <v>1000</v>
      </c>
      <c r="D302" s="393">
        <v>0</v>
      </c>
      <c r="E302" s="72">
        <f t="shared" si="14"/>
        <v>0</v>
      </c>
      <c r="F302" s="123">
        <v>101014</v>
      </c>
      <c r="G302" s="204" t="s">
        <v>48</v>
      </c>
      <c r="H302" s="54">
        <f>SUM(D262:D302)</f>
        <v>33710488.760000005</v>
      </c>
    </row>
    <row r="303" spans="1:8" s="58" customFormat="1" x14ac:dyDescent="0.2">
      <c r="A303" s="76" t="s">
        <v>230</v>
      </c>
      <c r="B303" s="394">
        <v>7150000</v>
      </c>
      <c r="C303" s="394">
        <v>208</v>
      </c>
      <c r="D303" s="393">
        <v>0</v>
      </c>
      <c r="E303" s="72">
        <f t="shared" si="14"/>
        <v>0</v>
      </c>
      <c r="F303" s="315" t="s">
        <v>231</v>
      </c>
      <c r="G303" s="203" t="s">
        <v>175</v>
      </c>
      <c r="H303" s="53"/>
    </row>
    <row r="304" spans="1:8" s="58" customFormat="1" x14ac:dyDescent="0.2">
      <c r="A304" s="76" t="s">
        <v>90</v>
      </c>
      <c r="B304" s="394">
        <v>12498000</v>
      </c>
      <c r="C304" s="394">
        <v>25296884</v>
      </c>
      <c r="D304" s="393">
        <v>24925492.34</v>
      </c>
      <c r="E304" s="72">
        <f t="shared" si="13"/>
        <v>98.531867956543579</v>
      </c>
      <c r="F304" s="127">
        <v>100032</v>
      </c>
      <c r="G304" s="203" t="s">
        <v>175</v>
      </c>
      <c r="H304" s="53"/>
    </row>
    <row r="305" spans="1:11" s="58" customFormat="1" x14ac:dyDescent="0.2">
      <c r="A305" s="76" t="s">
        <v>176</v>
      </c>
      <c r="B305" s="394">
        <v>8923000</v>
      </c>
      <c r="C305" s="394">
        <v>736425.25</v>
      </c>
      <c r="D305" s="393">
        <v>0</v>
      </c>
      <c r="E305" s="72">
        <f t="shared" si="13"/>
        <v>0</v>
      </c>
      <c r="F305" s="127">
        <v>100041</v>
      </c>
      <c r="G305" s="203" t="s">
        <v>175</v>
      </c>
      <c r="H305" s="53"/>
    </row>
    <row r="306" spans="1:11" s="58" customFormat="1" x14ac:dyDescent="0.2">
      <c r="A306" s="76" t="s">
        <v>69</v>
      </c>
      <c r="B306" s="394">
        <v>5669000</v>
      </c>
      <c r="C306" s="394">
        <v>9910007</v>
      </c>
      <c r="D306" s="393">
        <v>9908696.1400000006</v>
      </c>
      <c r="E306" s="72">
        <f t="shared" si="13"/>
        <v>99.986772360503878</v>
      </c>
      <c r="F306" s="127">
        <v>100106</v>
      </c>
      <c r="G306" s="203" t="s">
        <v>175</v>
      </c>
      <c r="H306" s="53"/>
    </row>
    <row r="307" spans="1:11" s="58" customFormat="1" x14ac:dyDescent="0.2">
      <c r="A307" s="396" t="s">
        <v>86</v>
      </c>
      <c r="B307" s="394">
        <v>0</v>
      </c>
      <c r="C307" s="394">
        <v>418281.39</v>
      </c>
      <c r="D307" s="393">
        <v>418281.39</v>
      </c>
      <c r="E307" s="72">
        <f t="shared" si="13"/>
        <v>100</v>
      </c>
      <c r="F307" s="127">
        <v>100110</v>
      </c>
      <c r="G307" s="203" t="s">
        <v>175</v>
      </c>
      <c r="H307" s="221" t="s">
        <v>66</v>
      </c>
      <c r="I307" s="222">
        <f>SUM(B384:B386)</f>
        <v>583000</v>
      </c>
      <c r="J307" s="222">
        <f t="shared" ref="J307:K307" si="15">SUM(C384:C386)</f>
        <v>4092191</v>
      </c>
      <c r="K307" s="222">
        <f t="shared" si="15"/>
        <v>3620532.52</v>
      </c>
    </row>
    <row r="308" spans="1:11" s="58" customFormat="1" x14ac:dyDescent="0.2">
      <c r="A308" s="76" t="s">
        <v>82</v>
      </c>
      <c r="B308" s="394">
        <v>9386000</v>
      </c>
      <c r="C308" s="394">
        <v>0</v>
      </c>
      <c r="D308" s="393">
        <v>0</v>
      </c>
      <c r="E308" s="72">
        <v>0</v>
      </c>
      <c r="F308" s="127">
        <v>100534</v>
      </c>
      <c r="G308" s="203" t="s">
        <v>175</v>
      </c>
      <c r="H308" s="204" t="s">
        <v>48</v>
      </c>
      <c r="I308" s="216">
        <f>SUM(B262:B302)</f>
        <v>25776000</v>
      </c>
      <c r="J308" s="216">
        <f t="shared" ref="J308:K308" si="16">SUM(C262:C302)</f>
        <v>37690414</v>
      </c>
      <c r="K308" s="216">
        <f t="shared" si="16"/>
        <v>33710488.760000005</v>
      </c>
    </row>
    <row r="309" spans="1:11" s="58" customFormat="1" x14ac:dyDescent="0.2">
      <c r="A309" s="76" t="s">
        <v>79</v>
      </c>
      <c r="B309" s="394">
        <v>21871000</v>
      </c>
      <c r="C309" s="394">
        <v>0</v>
      </c>
      <c r="D309" s="393">
        <v>0</v>
      </c>
      <c r="E309" s="72">
        <v>0</v>
      </c>
      <c r="F309" s="127">
        <v>100535</v>
      </c>
      <c r="G309" s="203" t="s">
        <v>175</v>
      </c>
      <c r="H309" s="203" t="s">
        <v>74</v>
      </c>
      <c r="I309" s="303">
        <f>SUM(B303:B325)</f>
        <v>148744000</v>
      </c>
      <c r="J309" s="303">
        <f t="shared" ref="J309:K309" si="17">SUM(C303:C325)</f>
        <v>224401853.65000001</v>
      </c>
      <c r="K309" s="303">
        <f t="shared" si="17"/>
        <v>213815015.85999998</v>
      </c>
    </row>
    <row r="310" spans="1:11" s="58" customFormat="1" x14ac:dyDescent="0.2">
      <c r="A310" s="76" t="s">
        <v>92</v>
      </c>
      <c r="B310" s="394">
        <v>2475000</v>
      </c>
      <c r="C310" s="394">
        <v>5534846.0099999998</v>
      </c>
      <c r="D310" s="236">
        <v>5534846.0099999998</v>
      </c>
      <c r="E310" s="72">
        <f t="shared" si="13"/>
        <v>100</v>
      </c>
      <c r="F310" s="127">
        <v>100676</v>
      </c>
      <c r="G310" s="203" t="s">
        <v>175</v>
      </c>
      <c r="H310" s="209" t="s">
        <v>62</v>
      </c>
      <c r="I310" s="297">
        <f>SUM(B330:B379)</f>
        <v>5714000</v>
      </c>
      <c r="J310" s="297">
        <f t="shared" ref="J310:K310" si="18">SUM(C330:C379)</f>
        <v>118965000.00000001</v>
      </c>
      <c r="K310" s="297">
        <f t="shared" si="18"/>
        <v>118965000.00000001</v>
      </c>
    </row>
    <row r="311" spans="1:11" s="58" customFormat="1" x14ac:dyDescent="0.2">
      <c r="A311" s="76" t="s">
        <v>93</v>
      </c>
      <c r="B311" s="394">
        <v>5398000</v>
      </c>
      <c r="C311" s="394">
        <v>33091299.370000001</v>
      </c>
      <c r="D311" s="236">
        <v>28945603.699999999</v>
      </c>
      <c r="E311" s="72">
        <f t="shared" si="13"/>
        <v>87.471946557171407</v>
      </c>
      <c r="F311" s="127">
        <v>100677</v>
      </c>
      <c r="G311" s="203" t="s">
        <v>175</v>
      </c>
      <c r="H311" s="53"/>
      <c r="I311" s="296">
        <f>SUM(I307:I310)</f>
        <v>180817000</v>
      </c>
      <c r="J311" s="296">
        <f>SUM(J307:J310)</f>
        <v>385149458.65000004</v>
      </c>
      <c r="K311" s="296">
        <f>SUM(K307:K310)</f>
        <v>370111037.13999999</v>
      </c>
    </row>
    <row r="312" spans="1:11" s="58" customFormat="1" x14ac:dyDescent="0.2">
      <c r="A312" s="76" t="s">
        <v>94</v>
      </c>
      <c r="B312" s="395">
        <v>5381000</v>
      </c>
      <c r="C312" s="395">
        <v>10770872.57</v>
      </c>
      <c r="D312" s="236">
        <v>10551185.310000001</v>
      </c>
      <c r="E312" s="72">
        <f t="shared" si="13"/>
        <v>97.96035782085201</v>
      </c>
      <c r="F312" s="127">
        <v>100678</v>
      </c>
      <c r="G312" s="203" t="s">
        <v>175</v>
      </c>
    </row>
    <row r="313" spans="1:11" s="58" customFormat="1" x14ac:dyDescent="0.2">
      <c r="A313" s="76" t="s">
        <v>81</v>
      </c>
      <c r="B313" s="395">
        <v>4480000</v>
      </c>
      <c r="C313" s="395">
        <v>6527704.0300000003</v>
      </c>
      <c r="D313" s="236">
        <v>6527704.0300000003</v>
      </c>
      <c r="E313" s="72">
        <f t="shared" si="13"/>
        <v>100</v>
      </c>
      <c r="F313" s="127">
        <v>100679</v>
      </c>
      <c r="G313" s="203" t="s">
        <v>175</v>
      </c>
      <c r="H313" s="53"/>
    </row>
    <row r="314" spans="1:11" s="58" customFormat="1" x14ac:dyDescent="0.2">
      <c r="A314" s="285" t="s">
        <v>71</v>
      </c>
      <c r="B314" s="395">
        <v>7881000</v>
      </c>
      <c r="C314" s="395">
        <v>9731000</v>
      </c>
      <c r="D314" s="395">
        <v>9729108.5500000007</v>
      </c>
      <c r="E314" s="72">
        <f t="shared" si="13"/>
        <v>99.98056263487824</v>
      </c>
      <c r="F314" s="127">
        <v>100798</v>
      </c>
      <c r="G314" s="203" t="s">
        <v>175</v>
      </c>
      <c r="H314" s="53"/>
    </row>
    <row r="315" spans="1:11" s="58" customFormat="1" x14ac:dyDescent="0.2">
      <c r="A315" s="285" t="s">
        <v>95</v>
      </c>
      <c r="B315" s="395">
        <v>9698000</v>
      </c>
      <c r="C315" s="395">
        <v>10646491</v>
      </c>
      <c r="D315" s="395">
        <v>10558728.060000001</v>
      </c>
      <c r="E315" s="72">
        <f t="shared" si="13"/>
        <v>99.175663230260568</v>
      </c>
      <c r="F315" s="127">
        <v>100831</v>
      </c>
      <c r="G315" s="203" t="s">
        <v>175</v>
      </c>
      <c r="H315" s="53"/>
    </row>
    <row r="316" spans="1:11" s="58" customFormat="1" x14ac:dyDescent="0.2">
      <c r="A316" s="285" t="s">
        <v>96</v>
      </c>
      <c r="B316" s="395">
        <v>2785000</v>
      </c>
      <c r="C316" s="395">
        <v>2785000</v>
      </c>
      <c r="D316" s="395">
        <v>2624769.25</v>
      </c>
      <c r="E316" s="72">
        <f t="shared" si="13"/>
        <v>94.246651705565526</v>
      </c>
      <c r="F316" s="127">
        <v>100863</v>
      </c>
      <c r="G316" s="203" t="s">
        <v>175</v>
      </c>
      <c r="H316" s="53"/>
    </row>
    <row r="317" spans="1:11" s="74" customFormat="1" x14ac:dyDescent="0.2">
      <c r="A317" s="76" t="s">
        <v>97</v>
      </c>
      <c r="B317" s="240">
        <v>2080000</v>
      </c>
      <c r="C317" s="382">
        <v>8734791</v>
      </c>
      <c r="D317" s="382">
        <v>8241010.4800000004</v>
      </c>
      <c r="E317" s="72">
        <f t="shared" si="13"/>
        <v>94.346968118641882</v>
      </c>
      <c r="F317" s="127">
        <v>100864</v>
      </c>
      <c r="G317" s="203" t="s">
        <v>175</v>
      </c>
      <c r="H317" s="73"/>
    </row>
    <row r="318" spans="1:11" s="74" customFormat="1" x14ac:dyDescent="0.2">
      <c r="A318" s="76" t="s">
        <v>98</v>
      </c>
      <c r="B318" s="240">
        <v>43069000</v>
      </c>
      <c r="C318" s="382">
        <v>50941824.840000004</v>
      </c>
      <c r="D318" s="382">
        <v>50484225.439999998</v>
      </c>
      <c r="E318" s="72">
        <f t="shared" ref="E318:E325" si="19">D318/C318*100</f>
        <v>99.101721617870481</v>
      </c>
      <c r="F318" s="127">
        <v>100865</v>
      </c>
      <c r="G318" s="203" t="s">
        <v>175</v>
      </c>
      <c r="H318" s="73"/>
    </row>
    <row r="319" spans="1:11" s="74" customFormat="1" x14ac:dyDescent="0.2">
      <c r="A319" s="76" t="s">
        <v>177</v>
      </c>
      <c r="B319" s="240">
        <v>0</v>
      </c>
      <c r="C319" s="382">
        <v>21510124.190000001</v>
      </c>
      <c r="D319" s="382">
        <v>20100687.710000001</v>
      </c>
      <c r="E319" s="72">
        <f t="shared" si="19"/>
        <v>93.447566980318769</v>
      </c>
      <c r="F319" s="127">
        <v>100916</v>
      </c>
      <c r="G319" s="203" t="s">
        <v>175</v>
      </c>
      <c r="H319" s="73"/>
    </row>
    <row r="320" spans="1:11" s="74" customFormat="1" x14ac:dyDescent="0.2">
      <c r="A320" s="76" t="s">
        <v>353</v>
      </c>
      <c r="B320" s="240">
        <v>0</v>
      </c>
      <c r="C320" s="382">
        <v>779000</v>
      </c>
      <c r="D320" s="382">
        <v>771629</v>
      </c>
      <c r="E320" s="72">
        <f t="shared" si="19"/>
        <v>99.053786906290114</v>
      </c>
      <c r="F320" s="127">
        <v>100930</v>
      </c>
      <c r="G320" s="203" t="s">
        <v>175</v>
      </c>
      <c r="H320" s="73"/>
    </row>
    <row r="321" spans="1:8" s="74" customFormat="1" x14ac:dyDescent="0.2">
      <c r="A321" s="76" t="s">
        <v>354</v>
      </c>
      <c r="B321" s="240">
        <v>0</v>
      </c>
      <c r="C321" s="382">
        <v>800000</v>
      </c>
      <c r="D321" s="382">
        <v>164535.79999999999</v>
      </c>
      <c r="E321" s="72">
        <f t="shared" si="19"/>
        <v>20.566974999999999</v>
      </c>
      <c r="F321" s="127">
        <v>100931</v>
      </c>
      <c r="G321" s="203" t="s">
        <v>175</v>
      </c>
      <c r="H321" s="73"/>
    </row>
    <row r="322" spans="1:8" s="74" customFormat="1" x14ac:dyDescent="0.2">
      <c r="A322" s="76" t="s">
        <v>355</v>
      </c>
      <c r="B322" s="240">
        <v>0</v>
      </c>
      <c r="C322" s="382">
        <v>1540058</v>
      </c>
      <c r="D322" s="382">
        <v>977256.13</v>
      </c>
      <c r="E322" s="72">
        <f t="shared" si="19"/>
        <v>63.455800365960243</v>
      </c>
      <c r="F322" s="127">
        <v>100932</v>
      </c>
      <c r="G322" s="203" t="s">
        <v>175</v>
      </c>
      <c r="H322" s="73"/>
    </row>
    <row r="323" spans="1:8" s="74" customFormat="1" x14ac:dyDescent="0.2">
      <c r="A323" s="76" t="s">
        <v>356</v>
      </c>
      <c r="B323" s="240">
        <v>0</v>
      </c>
      <c r="C323" s="382">
        <v>19859858</v>
      </c>
      <c r="D323" s="382">
        <v>19392058.73</v>
      </c>
      <c r="E323" s="72">
        <f t="shared" si="19"/>
        <v>97.644498414842644</v>
      </c>
      <c r="F323" s="127">
        <v>100934</v>
      </c>
      <c r="G323" s="203" t="s">
        <v>175</v>
      </c>
      <c r="H323" s="73"/>
    </row>
    <row r="324" spans="1:8" s="74" customFormat="1" x14ac:dyDescent="0.2">
      <c r="A324" s="76" t="s">
        <v>357</v>
      </c>
      <c r="B324" s="240">
        <v>0</v>
      </c>
      <c r="C324" s="382">
        <v>4048946</v>
      </c>
      <c r="D324" s="382">
        <v>3959197.79</v>
      </c>
      <c r="E324" s="72">
        <f t="shared" si="19"/>
        <v>97.783417956179221</v>
      </c>
      <c r="F324" s="127">
        <v>100965</v>
      </c>
      <c r="G324" s="203" t="s">
        <v>175</v>
      </c>
      <c r="H324" s="73"/>
    </row>
    <row r="325" spans="1:8" s="74" customFormat="1" ht="13.5" thickBot="1" x14ac:dyDescent="0.25">
      <c r="A325" s="384" t="s">
        <v>358</v>
      </c>
      <c r="B325" s="238">
        <v>0</v>
      </c>
      <c r="C325" s="385">
        <v>738233</v>
      </c>
      <c r="D325" s="385">
        <v>0</v>
      </c>
      <c r="E325" s="239">
        <f t="shared" si="19"/>
        <v>0</v>
      </c>
      <c r="F325" s="127">
        <v>101017</v>
      </c>
      <c r="G325" s="203" t="s">
        <v>175</v>
      </c>
      <c r="H325" s="407">
        <f>SUM(D303:D325)</f>
        <v>213815015.85999998</v>
      </c>
    </row>
    <row r="326" spans="1:8" s="24" customFormat="1" ht="13.5" thickTop="1" x14ac:dyDescent="0.2">
      <c r="E326" s="78"/>
      <c r="F326" s="124"/>
      <c r="G326" s="82"/>
      <c r="H326" s="82"/>
    </row>
    <row r="327" spans="1:8" s="24" customFormat="1" ht="15.75" thickBot="1" x14ac:dyDescent="0.25">
      <c r="A327" s="83" t="s">
        <v>184</v>
      </c>
      <c r="B327" s="17"/>
      <c r="C327" s="17"/>
      <c r="D327" s="17"/>
      <c r="E327" s="278" t="s">
        <v>18</v>
      </c>
      <c r="F327" s="124"/>
      <c r="G327" s="82"/>
      <c r="H327" s="82"/>
    </row>
    <row r="328" spans="1:8" s="24" customFormat="1" ht="14.25" thickTop="1" thickBot="1" x14ac:dyDescent="0.25">
      <c r="A328" s="64" t="s">
        <v>5</v>
      </c>
      <c r="B328" s="65" t="s">
        <v>0</v>
      </c>
      <c r="C328" s="66" t="s">
        <v>1</v>
      </c>
      <c r="D328" s="67" t="s">
        <v>4</v>
      </c>
      <c r="E328" s="68" t="s">
        <v>6</v>
      </c>
      <c r="F328" s="124"/>
      <c r="G328" s="82"/>
      <c r="H328" s="82"/>
    </row>
    <row r="329" spans="1:8" s="24" customFormat="1" ht="15.75" thickTop="1" x14ac:dyDescent="0.2">
      <c r="A329" s="281" t="s">
        <v>11</v>
      </c>
      <c r="B329" s="283">
        <f>SUM(B330:B379)</f>
        <v>5714000</v>
      </c>
      <c r="C329" s="283">
        <f>SUM(C330:C379)</f>
        <v>118965000.00000001</v>
      </c>
      <c r="D329" s="283">
        <f>SUM(D330:D379)</f>
        <v>118965000.00000001</v>
      </c>
      <c r="E329" s="282">
        <f t="shared" ref="E329:E379" si="20">D329/C329*100</f>
        <v>100</v>
      </c>
      <c r="F329" s="124"/>
      <c r="G329" s="82"/>
      <c r="H329" s="82"/>
    </row>
    <row r="330" spans="1:8" s="24" customFormat="1" x14ac:dyDescent="0.2">
      <c r="A330" s="235" t="s">
        <v>240</v>
      </c>
      <c r="B330" s="240">
        <v>0</v>
      </c>
      <c r="C330" s="242">
        <f>11567000+1678000</f>
        <v>13245000</v>
      </c>
      <c r="D330" s="242">
        <v>13245000</v>
      </c>
      <c r="E330" s="72">
        <f t="shared" si="20"/>
        <v>100</v>
      </c>
      <c r="F330" s="60" t="s">
        <v>287</v>
      </c>
      <c r="G330" s="209" t="s">
        <v>62</v>
      </c>
      <c r="H330" s="82"/>
    </row>
    <row r="331" spans="1:8" s="24" customFormat="1" x14ac:dyDescent="0.2">
      <c r="A331" s="235" t="s">
        <v>241</v>
      </c>
      <c r="B331" s="240">
        <v>0</v>
      </c>
      <c r="C331" s="242">
        <f>17281000+3014000</f>
        <v>20295000</v>
      </c>
      <c r="D331" s="242">
        <v>20295000</v>
      </c>
      <c r="E331" s="72">
        <f t="shared" si="20"/>
        <v>100</v>
      </c>
      <c r="F331" s="60" t="s">
        <v>287</v>
      </c>
      <c r="G331" s="209" t="s">
        <v>62</v>
      </c>
      <c r="H331" s="82"/>
    </row>
    <row r="332" spans="1:8" s="24" customFormat="1" x14ac:dyDescent="0.2">
      <c r="A332" s="235" t="s">
        <v>242</v>
      </c>
      <c r="B332" s="240">
        <v>0</v>
      </c>
      <c r="C332" s="242">
        <f>2205000+485000</f>
        <v>2690000</v>
      </c>
      <c r="D332" s="242">
        <v>2690000</v>
      </c>
      <c r="E332" s="72">
        <f t="shared" si="20"/>
        <v>100</v>
      </c>
      <c r="F332" s="60" t="s">
        <v>287</v>
      </c>
      <c r="G332" s="209" t="s">
        <v>62</v>
      </c>
      <c r="H332" s="82"/>
    </row>
    <row r="333" spans="1:8" s="24" customFormat="1" x14ac:dyDescent="0.2">
      <c r="A333" s="235" t="s">
        <v>243</v>
      </c>
      <c r="B333" s="240">
        <v>0</v>
      </c>
      <c r="C333" s="242">
        <f>7562000+1109000</f>
        <v>8671000</v>
      </c>
      <c r="D333" s="242">
        <v>8671000</v>
      </c>
      <c r="E333" s="72">
        <f t="shared" si="20"/>
        <v>100</v>
      </c>
      <c r="F333" s="60" t="s">
        <v>287</v>
      </c>
      <c r="G333" s="209" t="s">
        <v>62</v>
      </c>
      <c r="H333" s="318">
        <v>6286000</v>
      </c>
    </row>
    <row r="334" spans="1:8" s="24" customFormat="1" x14ac:dyDescent="0.2">
      <c r="A334" s="235" t="s">
        <v>256</v>
      </c>
      <c r="B334" s="240">
        <v>0</v>
      </c>
      <c r="C334" s="242">
        <v>700000</v>
      </c>
      <c r="D334" s="242">
        <v>700000</v>
      </c>
      <c r="E334" s="72">
        <f t="shared" si="20"/>
        <v>100</v>
      </c>
      <c r="F334" s="60" t="s">
        <v>185</v>
      </c>
      <c r="G334" s="209" t="s">
        <v>62</v>
      </c>
      <c r="H334" s="82"/>
    </row>
    <row r="335" spans="1:8" s="24" customFormat="1" x14ac:dyDescent="0.2">
      <c r="A335" s="235" t="s">
        <v>257</v>
      </c>
      <c r="B335" s="240">
        <v>0</v>
      </c>
      <c r="C335" s="242">
        <v>500000</v>
      </c>
      <c r="D335" s="242">
        <v>500000</v>
      </c>
      <c r="E335" s="72">
        <f t="shared" si="20"/>
        <v>100</v>
      </c>
      <c r="F335" s="60" t="s">
        <v>185</v>
      </c>
      <c r="G335" s="209" t="s">
        <v>62</v>
      </c>
      <c r="H335" s="82"/>
    </row>
    <row r="336" spans="1:8" s="24" customFormat="1" x14ac:dyDescent="0.2">
      <c r="A336" s="235" t="s">
        <v>258</v>
      </c>
      <c r="B336" s="240">
        <v>0</v>
      </c>
      <c r="C336" s="242">
        <v>500000</v>
      </c>
      <c r="D336" s="242">
        <v>500000</v>
      </c>
      <c r="E336" s="72">
        <f t="shared" si="20"/>
        <v>100</v>
      </c>
      <c r="F336" s="60" t="s">
        <v>185</v>
      </c>
      <c r="G336" s="209" t="s">
        <v>62</v>
      </c>
      <c r="H336" s="82"/>
    </row>
    <row r="337" spans="1:8" s="24" customFormat="1" x14ac:dyDescent="0.2">
      <c r="A337" s="235" t="s">
        <v>259</v>
      </c>
      <c r="B337" s="240">
        <v>0</v>
      </c>
      <c r="C337" s="242">
        <v>450000</v>
      </c>
      <c r="D337" s="242">
        <v>450000</v>
      </c>
      <c r="E337" s="72">
        <f t="shared" si="20"/>
        <v>100</v>
      </c>
      <c r="F337" s="60" t="s">
        <v>185</v>
      </c>
      <c r="G337" s="209" t="s">
        <v>62</v>
      </c>
      <c r="H337" s="82"/>
    </row>
    <row r="338" spans="1:8" s="24" customFormat="1" x14ac:dyDescent="0.2">
      <c r="A338" s="235" t="s">
        <v>260</v>
      </c>
      <c r="B338" s="240">
        <v>0</v>
      </c>
      <c r="C338" s="242">
        <v>1250000</v>
      </c>
      <c r="D338" s="242">
        <v>1250000</v>
      </c>
      <c r="E338" s="72">
        <f t="shared" si="20"/>
        <v>100</v>
      </c>
      <c r="F338" s="60" t="s">
        <v>185</v>
      </c>
      <c r="G338" s="209" t="s">
        <v>62</v>
      </c>
      <c r="H338" s="82"/>
    </row>
    <row r="339" spans="1:8" s="24" customFormat="1" x14ac:dyDescent="0.2">
      <c r="A339" s="235" t="s">
        <v>261</v>
      </c>
      <c r="B339" s="240">
        <v>0</v>
      </c>
      <c r="C339" s="242">
        <v>900000</v>
      </c>
      <c r="D339" s="242">
        <v>900000</v>
      </c>
      <c r="E339" s="72">
        <f t="shared" si="20"/>
        <v>100</v>
      </c>
      <c r="F339" s="60" t="s">
        <v>185</v>
      </c>
      <c r="G339" s="209" t="s">
        <v>62</v>
      </c>
      <c r="H339" s="82"/>
    </row>
    <row r="340" spans="1:8" s="24" customFormat="1" x14ac:dyDescent="0.2">
      <c r="A340" s="235" t="s">
        <v>262</v>
      </c>
      <c r="B340" s="240">
        <v>0</v>
      </c>
      <c r="C340" s="242">
        <v>900000</v>
      </c>
      <c r="D340" s="242">
        <v>900000</v>
      </c>
      <c r="E340" s="72">
        <f t="shared" si="20"/>
        <v>100</v>
      </c>
      <c r="F340" s="60" t="s">
        <v>185</v>
      </c>
      <c r="G340" s="209" t="s">
        <v>62</v>
      </c>
      <c r="H340" s="82"/>
    </row>
    <row r="341" spans="1:8" s="24" customFormat="1" x14ac:dyDescent="0.2">
      <c r="A341" s="235" t="s">
        <v>263</v>
      </c>
      <c r="B341" s="240">
        <v>0</v>
      </c>
      <c r="C341" s="242">
        <v>300000</v>
      </c>
      <c r="D341" s="242">
        <v>300000</v>
      </c>
      <c r="E341" s="72">
        <f t="shared" si="20"/>
        <v>100</v>
      </c>
      <c r="F341" s="60" t="s">
        <v>185</v>
      </c>
      <c r="G341" s="209" t="s">
        <v>62</v>
      </c>
      <c r="H341" s="82"/>
    </row>
    <row r="342" spans="1:8" s="24" customFormat="1" x14ac:dyDescent="0.2">
      <c r="A342" s="235" t="s">
        <v>264</v>
      </c>
      <c r="B342" s="240">
        <v>0</v>
      </c>
      <c r="C342" s="242">
        <v>500000</v>
      </c>
      <c r="D342" s="242">
        <v>500000</v>
      </c>
      <c r="E342" s="72">
        <f t="shared" si="20"/>
        <v>100</v>
      </c>
      <c r="F342" s="60" t="s">
        <v>185</v>
      </c>
      <c r="G342" s="209" t="s">
        <v>62</v>
      </c>
      <c r="H342" s="82"/>
    </row>
    <row r="343" spans="1:8" s="24" customFormat="1" x14ac:dyDescent="0.2">
      <c r="A343" s="235" t="s">
        <v>265</v>
      </c>
      <c r="B343" s="240">
        <v>0</v>
      </c>
      <c r="C343" s="242">
        <v>500000</v>
      </c>
      <c r="D343" s="242">
        <v>500000</v>
      </c>
      <c r="E343" s="72">
        <f t="shared" si="20"/>
        <v>100</v>
      </c>
      <c r="F343" s="60" t="s">
        <v>185</v>
      </c>
      <c r="G343" s="209" t="s">
        <v>62</v>
      </c>
      <c r="H343" s="82"/>
    </row>
    <row r="344" spans="1:8" s="24" customFormat="1" x14ac:dyDescent="0.2">
      <c r="A344" s="235" t="s">
        <v>266</v>
      </c>
      <c r="B344" s="240">
        <v>0</v>
      </c>
      <c r="C344" s="242">
        <v>500000</v>
      </c>
      <c r="D344" s="242">
        <v>500000</v>
      </c>
      <c r="E344" s="72">
        <f t="shared" si="20"/>
        <v>100</v>
      </c>
      <c r="F344" s="60" t="s">
        <v>185</v>
      </c>
      <c r="G344" s="209" t="s">
        <v>62</v>
      </c>
      <c r="H344" s="82"/>
    </row>
    <row r="345" spans="1:8" s="24" customFormat="1" x14ac:dyDescent="0.2">
      <c r="A345" s="235" t="s">
        <v>267</v>
      </c>
      <c r="B345" s="240">
        <v>0</v>
      </c>
      <c r="C345" s="242">
        <v>750000</v>
      </c>
      <c r="D345" s="242">
        <v>750000</v>
      </c>
      <c r="E345" s="72">
        <f t="shared" si="20"/>
        <v>100</v>
      </c>
      <c r="F345" s="60" t="s">
        <v>185</v>
      </c>
      <c r="G345" s="209" t="s">
        <v>62</v>
      </c>
      <c r="H345" s="82"/>
    </row>
    <row r="346" spans="1:8" s="24" customFormat="1" x14ac:dyDescent="0.2">
      <c r="A346" s="235" t="s">
        <v>268</v>
      </c>
      <c r="B346" s="240">
        <v>0</v>
      </c>
      <c r="C346" s="242">
        <v>300000</v>
      </c>
      <c r="D346" s="242">
        <v>300000</v>
      </c>
      <c r="E346" s="72">
        <f t="shared" si="20"/>
        <v>100</v>
      </c>
      <c r="F346" s="60" t="s">
        <v>185</v>
      </c>
      <c r="G346" s="209" t="s">
        <v>62</v>
      </c>
      <c r="H346" s="82"/>
    </row>
    <row r="347" spans="1:8" s="24" customFormat="1" x14ac:dyDescent="0.2">
      <c r="A347" s="235" t="s">
        <v>269</v>
      </c>
      <c r="B347" s="240">
        <v>0</v>
      </c>
      <c r="C347" s="242">
        <v>400000</v>
      </c>
      <c r="D347" s="242">
        <v>400000</v>
      </c>
      <c r="E347" s="72">
        <f t="shared" si="20"/>
        <v>100</v>
      </c>
      <c r="F347" s="60" t="s">
        <v>185</v>
      </c>
      <c r="G347" s="209" t="s">
        <v>62</v>
      </c>
      <c r="H347" s="82"/>
    </row>
    <row r="348" spans="1:8" s="24" customFormat="1" x14ac:dyDescent="0.2">
      <c r="A348" s="235" t="s">
        <v>270</v>
      </c>
      <c r="B348" s="240">
        <v>0</v>
      </c>
      <c r="C348" s="242">
        <v>400000</v>
      </c>
      <c r="D348" s="242">
        <v>400000</v>
      </c>
      <c r="E348" s="72">
        <f t="shared" si="20"/>
        <v>100</v>
      </c>
      <c r="F348" s="60" t="s">
        <v>185</v>
      </c>
      <c r="G348" s="209" t="s">
        <v>62</v>
      </c>
      <c r="H348" s="82"/>
    </row>
    <row r="349" spans="1:8" s="24" customFormat="1" x14ac:dyDescent="0.2">
      <c r="A349" s="235" t="s">
        <v>271</v>
      </c>
      <c r="B349" s="240">
        <v>0</v>
      </c>
      <c r="C349" s="242">
        <v>500000</v>
      </c>
      <c r="D349" s="242">
        <v>500000</v>
      </c>
      <c r="E349" s="72">
        <f t="shared" si="20"/>
        <v>100</v>
      </c>
      <c r="F349" s="60" t="s">
        <v>185</v>
      </c>
      <c r="G349" s="209" t="s">
        <v>62</v>
      </c>
      <c r="H349" s="82"/>
    </row>
    <row r="350" spans="1:8" s="24" customFormat="1" x14ac:dyDescent="0.2">
      <c r="A350" s="235" t="s">
        <v>272</v>
      </c>
      <c r="B350" s="240">
        <v>0</v>
      </c>
      <c r="C350" s="242">
        <v>600000</v>
      </c>
      <c r="D350" s="242">
        <v>600000</v>
      </c>
      <c r="E350" s="72">
        <f t="shared" si="20"/>
        <v>100</v>
      </c>
      <c r="F350" s="60" t="s">
        <v>185</v>
      </c>
      <c r="G350" s="209" t="s">
        <v>62</v>
      </c>
      <c r="H350" s="82"/>
    </row>
    <row r="351" spans="1:8" s="24" customFormat="1" x14ac:dyDescent="0.2">
      <c r="A351" s="235" t="s">
        <v>273</v>
      </c>
      <c r="B351" s="240">
        <v>0</v>
      </c>
      <c r="C351" s="242">
        <v>600000</v>
      </c>
      <c r="D351" s="242">
        <v>600000</v>
      </c>
      <c r="E351" s="72">
        <f t="shared" si="20"/>
        <v>100</v>
      </c>
      <c r="F351" s="60" t="s">
        <v>185</v>
      </c>
      <c r="G351" s="209" t="s">
        <v>62</v>
      </c>
      <c r="H351" s="82"/>
    </row>
    <row r="352" spans="1:8" s="24" customFormat="1" x14ac:dyDescent="0.2">
      <c r="A352" s="235" t="s">
        <v>274</v>
      </c>
      <c r="B352" s="240">
        <v>0</v>
      </c>
      <c r="C352" s="242">
        <v>400000</v>
      </c>
      <c r="D352" s="242">
        <v>400000</v>
      </c>
      <c r="E352" s="72">
        <f t="shared" si="20"/>
        <v>100</v>
      </c>
      <c r="F352" s="60" t="s">
        <v>185</v>
      </c>
      <c r="G352" s="209" t="s">
        <v>62</v>
      </c>
      <c r="H352" s="82"/>
    </row>
    <row r="353" spans="1:8" s="24" customFormat="1" x14ac:dyDescent="0.2">
      <c r="A353" s="235" t="s">
        <v>275</v>
      </c>
      <c r="B353" s="240">
        <v>0</v>
      </c>
      <c r="C353" s="242">
        <v>1500000</v>
      </c>
      <c r="D353" s="242">
        <v>1500000</v>
      </c>
      <c r="E353" s="72">
        <f t="shared" si="20"/>
        <v>100</v>
      </c>
      <c r="F353" s="60" t="s">
        <v>185</v>
      </c>
      <c r="G353" s="209" t="s">
        <v>62</v>
      </c>
      <c r="H353" s="82"/>
    </row>
    <row r="354" spans="1:8" s="24" customFormat="1" x14ac:dyDescent="0.2">
      <c r="A354" s="235" t="s">
        <v>276</v>
      </c>
      <c r="B354" s="240">
        <v>0</v>
      </c>
      <c r="C354" s="242">
        <v>550000</v>
      </c>
      <c r="D354" s="242">
        <v>550000</v>
      </c>
      <c r="E354" s="72">
        <f t="shared" si="20"/>
        <v>100</v>
      </c>
      <c r="F354" s="60" t="s">
        <v>185</v>
      </c>
      <c r="G354" s="209" t="s">
        <v>62</v>
      </c>
      <c r="H354" s="82"/>
    </row>
    <row r="355" spans="1:8" s="24" customFormat="1" x14ac:dyDescent="0.2">
      <c r="A355" s="235" t="s">
        <v>277</v>
      </c>
      <c r="B355" s="240">
        <v>0</v>
      </c>
      <c r="C355" s="242">
        <v>850000</v>
      </c>
      <c r="D355" s="242">
        <v>850000</v>
      </c>
      <c r="E355" s="72">
        <f t="shared" si="20"/>
        <v>100</v>
      </c>
      <c r="F355" s="60" t="s">
        <v>185</v>
      </c>
      <c r="G355" s="209" t="s">
        <v>62</v>
      </c>
      <c r="H355" s="82"/>
    </row>
    <row r="356" spans="1:8" s="24" customFormat="1" x14ac:dyDescent="0.2">
      <c r="A356" s="235" t="s">
        <v>278</v>
      </c>
      <c r="B356" s="240">
        <v>0</v>
      </c>
      <c r="C356" s="242">
        <v>1500000</v>
      </c>
      <c r="D356" s="242">
        <v>1500000</v>
      </c>
      <c r="E356" s="72">
        <f t="shared" si="20"/>
        <v>100</v>
      </c>
      <c r="F356" s="60" t="s">
        <v>185</v>
      </c>
      <c r="G356" s="209" t="s">
        <v>62</v>
      </c>
      <c r="H356" s="82"/>
    </row>
    <row r="357" spans="1:8" s="24" customFormat="1" x14ac:dyDescent="0.2">
      <c r="A357" s="235" t="s">
        <v>279</v>
      </c>
      <c r="B357" s="240">
        <v>0</v>
      </c>
      <c r="C357" s="242">
        <v>1200000</v>
      </c>
      <c r="D357" s="242">
        <v>1200000</v>
      </c>
      <c r="E357" s="72">
        <f t="shared" si="20"/>
        <v>100</v>
      </c>
      <c r="F357" s="60" t="s">
        <v>185</v>
      </c>
      <c r="G357" s="209" t="s">
        <v>62</v>
      </c>
      <c r="H357" s="318">
        <f>SUM(D334:D357)</f>
        <v>16550000</v>
      </c>
    </row>
    <row r="358" spans="1:8" s="24" customFormat="1" x14ac:dyDescent="0.2">
      <c r="A358" s="235" t="s">
        <v>281</v>
      </c>
      <c r="B358" s="240">
        <v>0</v>
      </c>
      <c r="C358" s="242">
        <v>2500000</v>
      </c>
      <c r="D358" s="242">
        <v>2500000</v>
      </c>
      <c r="E358" s="72">
        <f t="shared" si="20"/>
        <v>100</v>
      </c>
      <c r="F358" s="60" t="s">
        <v>186</v>
      </c>
      <c r="G358" s="209" t="s">
        <v>62</v>
      </c>
      <c r="H358" s="82"/>
    </row>
    <row r="359" spans="1:8" s="24" customFormat="1" x14ac:dyDescent="0.2">
      <c r="A359" s="235" t="s">
        <v>280</v>
      </c>
      <c r="B359" s="240">
        <v>0</v>
      </c>
      <c r="C359" s="242">
        <v>250000</v>
      </c>
      <c r="D359" s="242">
        <v>250000</v>
      </c>
      <c r="E359" s="72">
        <f t="shared" si="20"/>
        <v>100</v>
      </c>
      <c r="F359" s="60" t="s">
        <v>186</v>
      </c>
      <c r="G359" s="209" t="s">
        <v>62</v>
      </c>
      <c r="H359" s="82"/>
    </row>
    <row r="360" spans="1:8" s="24" customFormat="1" x14ac:dyDescent="0.2">
      <c r="A360" s="235" t="s">
        <v>282</v>
      </c>
      <c r="B360" s="240">
        <v>0</v>
      </c>
      <c r="C360" s="242">
        <v>2150000</v>
      </c>
      <c r="D360" s="242">
        <v>2150000</v>
      </c>
      <c r="E360" s="72">
        <f t="shared" si="20"/>
        <v>100</v>
      </c>
      <c r="F360" s="60" t="s">
        <v>186</v>
      </c>
      <c r="G360" s="209" t="s">
        <v>62</v>
      </c>
      <c r="H360" s="82"/>
    </row>
    <row r="361" spans="1:8" s="24" customFormat="1" x14ac:dyDescent="0.2">
      <c r="A361" s="235" t="s">
        <v>283</v>
      </c>
      <c r="B361" s="240">
        <v>0</v>
      </c>
      <c r="C361" s="242">
        <v>2500000</v>
      </c>
      <c r="D361" s="242">
        <v>2500000</v>
      </c>
      <c r="E361" s="72">
        <f t="shared" si="20"/>
        <v>100</v>
      </c>
      <c r="F361" s="60" t="s">
        <v>186</v>
      </c>
      <c r="G361" s="209" t="s">
        <v>62</v>
      </c>
      <c r="H361" s="318">
        <f>SUM(D358:D361)</f>
        <v>7400000</v>
      </c>
    </row>
    <row r="362" spans="1:8" s="24" customFormat="1" x14ac:dyDescent="0.2">
      <c r="A362" s="235" t="s">
        <v>284</v>
      </c>
      <c r="B362" s="240">
        <v>2899000</v>
      </c>
      <c r="C362" s="242">
        <v>2899000</v>
      </c>
      <c r="D362" s="242">
        <v>2899000</v>
      </c>
      <c r="E362" s="72">
        <f t="shared" si="20"/>
        <v>100</v>
      </c>
      <c r="F362" s="60" t="s">
        <v>185</v>
      </c>
      <c r="G362" s="209" t="s">
        <v>62</v>
      </c>
      <c r="H362" s="82"/>
    </row>
    <row r="363" spans="1:8" s="24" customFormat="1" x14ac:dyDescent="0.2">
      <c r="A363" s="235" t="s">
        <v>285</v>
      </c>
      <c r="B363" s="240">
        <v>1725000</v>
      </c>
      <c r="C363" s="242">
        <v>1725000</v>
      </c>
      <c r="D363" s="242">
        <v>1725000</v>
      </c>
      <c r="E363" s="72">
        <f t="shared" si="20"/>
        <v>100</v>
      </c>
      <c r="F363" s="60" t="s">
        <v>185</v>
      </c>
      <c r="G363" s="209" t="s">
        <v>62</v>
      </c>
      <c r="H363" s="82"/>
    </row>
    <row r="364" spans="1:8" s="24" customFormat="1" x14ac:dyDescent="0.2">
      <c r="A364" s="235" t="s">
        <v>286</v>
      </c>
      <c r="B364" s="240">
        <v>1090000</v>
      </c>
      <c r="C364" s="242">
        <v>1090000</v>
      </c>
      <c r="D364" s="242">
        <v>1090000</v>
      </c>
      <c r="E364" s="72">
        <f t="shared" si="20"/>
        <v>100</v>
      </c>
      <c r="F364" s="60" t="s">
        <v>185</v>
      </c>
      <c r="G364" s="209" t="s">
        <v>62</v>
      </c>
      <c r="H364" s="318">
        <f>SUM(D362:D364)</f>
        <v>5714000</v>
      </c>
    </row>
    <row r="365" spans="1:8" s="24" customFormat="1" x14ac:dyDescent="0.2">
      <c r="A365" s="235" t="s">
        <v>289</v>
      </c>
      <c r="B365" s="240">
        <v>0</v>
      </c>
      <c r="C365" s="242">
        <v>3351700.4</v>
      </c>
      <c r="D365" s="242">
        <v>3351700.4</v>
      </c>
      <c r="E365" s="72">
        <f t="shared" si="20"/>
        <v>100</v>
      </c>
      <c r="F365" s="60" t="s">
        <v>185</v>
      </c>
      <c r="G365" s="209" t="s">
        <v>303</v>
      </c>
      <c r="H365" s="318"/>
    </row>
    <row r="366" spans="1:8" s="24" customFormat="1" x14ac:dyDescent="0.2">
      <c r="A366" s="235" t="s">
        <v>288</v>
      </c>
      <c r="B366" s="240">
        <v>0</v>
      </c>
      <c r="C366" s="242">
        <v>2432840.08</v>
      </c>
      <c r="D366" s="242">
        <v>2432840.08</v>
      </c>
      <c r="E366" s="72">
        <f t="shared" si="20"/>
        <v>100</v>
      </c>
      <c r="F366" s="60" t="s">
        <v>185</v>
      </c>
      <c r="G366" s="209" t="s">
        <v>303</v>
      </c>
      <c r="H366" s="318"/>
    </row>
    <row r="367" spans="1:8" s="24" customFormat="1" x14ac:dyDescent="0.2">
      <c r="A367" s="235" t="s">
        <v>290</v>
      </c>
      <c r="B367" s="240">
        <v>0</v>
      </c>
      <c r="C367" s="242">
        <v>4599730.84</v>
      </c>
      <c r="D367" s="242">
        <v>4599730.84</v>
      </c>
      <c r="E367" s="72">
        <f t="shared" si="20"/>
        <v>100</v>
      </c>
      <c r="F367" s="60" t="s">
        <v>185</v>
      </c>
      <c r="G367" s="209" t="s">
        <v>303</v>
      </c>
      <c r="H367" s="318"/>
    </row>
    <row r="368" spans="1:8" s="24" customFormat="1" x14ac:dyDescent="0.2">
      <c r="A368" s="235" t="s">
        <v>291</v>
      </c>
      <c r="B368" s="240">
        <v>0</v>
      </c>
      <c r="C368" s="242">
        <v>4630399.55</v>
      </c>
      <c r="D368" s="242">
        <v>4630399.55</v>
      </c>
      <c r="E368" s="72">
        <f t="shared" si="20"/>
        <v>100</v>
      </c>
      <c r="F368" s="60" t="s">
        <v>185</v>
      </c>
      <c r="G368" s="209" t="s">
        <v>303</v>
      </c>
      <c r="H368" s="318"/>
    </row>
    <row r="369" spans="1:12" s="24" customFormat="1" x14ac:dyDescent="0.2">
      <c r="A369" s="235" t="s">
        <v>292</v>
      </c>
      <c r="B369" s="240">
        <v>0</v>
      </c>
      <c r="C369" s="242">
        <v>2867094.17</v>
      </c>
      <c r="D369" s="242">
        <v>2867094.17</v>
      </c>
      <c r="E369" s="72">
        <f t="shared" si="20"/>
        <v>100</v>
      </c>
      <c r="F369" s="60" t="s">
        <v>185</v>
      </c>
      <c r="G369" s="209" t="s">
        <v>303</v>
      </c>
      <c r="H369" s="318"/>
    </row>
    <row r="370" spans="1:12" s="24" customFormat="1" x14ac:dyDescent="0.2">
      <c r="A370" s="235" t="s">
        <v>293</v>
      </c>
      <c r="B370" s="240">
        <v>0</v>
      </c>
      <c r="C370" s="242">
        <v>942047.95</v>
      </c>
      <c r="D370" s="242">
        <v>942047.95</v>
      </c>
      <c r="E370" s="72">
        <f t="shared" si="20"/>
        <v>100</v>
      </c>
      <c r="F370" s="60" t="s">
        <v>185</v>
      </c>
      <c r="G370" s="209" t="s">
        <v>303</v>
      </c>
      <c r="H370" s="318"/>
    </row>
    <row r="371" spans="1:12" s="24" customFormat="1" x14ac:dyDescent="0.2">
      <c r="A371" s="235" t="s">
        <v>294</v>
      </c>
      <c r="B371" s="240">
        <v>0</v>
      </c>
      <c r="C371" s="242">
        <v>1907690.48</v>
      </c>
      <c r="D371" s="242">
        <v>1907690.48</v>
      </c>
      <c r="E371" s="72">
        <f t="shared" si="20"/>
        <v>100</v>
      </c>
      <c r="F371" s="60" t="s">
        <v>185</v>
      </c>
      <c r="G371" s="209" t="s">
        <v>303</v>
      </c>
      <c r="H371" s="318"/>
    </row>
    <row r="372" spans="1:12" s="24" customFormat="1" x14ac:dyDescent="0.2">
      <c r="A372" s="235" t="s">
        <v>295</v>
      </c>
      <c r="B372" s="240">
        <v>0</v>
      </c>
      <c r="C372" s="242">
        <v>1494601.96</v>
      </c>
      <c r="D372" s="242">
        <v>1494601.96</v>
      </c>
      <c r="E372" s="72">
        <f t="shared" si="20"/>
        <v>100</v>
      </c>
      <c r="F372" s="60" t="s">
        <v>185</v>
      </c>
      <c r="G372" s="209" t="s">
        <v>303</v>
      </c>
      <c r="H372" s="318"/>
    </row>
    <row r="373" spans="1:12" s="24" customFormat="1" x14ac:dyDescent="0.2">
      <c r="A373" s="235" t="s">
        <v>296</v>
      </c>
      <c r="B373" s="240">
        <v>0</v>
      </c>
      <c r="C373" s="242">
        <v>381130.7</v>
      </c>
      <c r="D373" s="242">
        <v>381130.7</v>
      </c>
      <c r="E373" s="72">
        <f t="shared" si="20"/>
        <v>100</v>
      </c>
      <c r="F373" s="60" t="s">
        <v>185</v>
      </c>
      <c r="G373" s="209" t="s">
        <v>303</v>
      </c>
      <c r="H373" s="318"/>
    </row>
    <row r="374" spans="1:12" s="24" customFormat="1" x14ac:dyDescent="0.2">
      <c r="A374" s="235" t="s">
        <v>297</v>
      </c>
      <c r="B374" s="240">
        <v>0</v>
      </c>
      <c r="C374" s="242">
        <v>298206.86</v>
      </c>
      <c r="D374" s="242">
        <v>298206.86</v>
      </c>
      <c r="E374" s="72">
        <f t="shared" si="20"/>
        <v>100</v>
      </c>
      <c r="F374" s="60" t="s">
        <v>185</v>
      </c>
      <c r="G374" s="209" t="s">
        <v>303</v>
      </c>
      <c r="H374" s="318"/>
    </row>
    <row r="375" spans="1:12" s="24" customFormat="1" x14ac:dyDescent="0.2">
      <c r="A375" s="235" t="s">
        <v>298</v>
      </c>
      <c r="B375" s="240">
        <v>0</v>
      </c>
      <c r="C375" s="242">
        <v>362496.75</v>
      </c>
      <c r="D375" s="242">
        <v>362496.75</v>
      </c>
      <c r="E375" s="72">
        <f t="shared" si="20"/>
        <v>100</v>
      </c>
      <c r="F375" s="60" t="s">
        <v>185</v>
      </c>
      <c r="G375" s="209" t="s">
        <v>303</v>
      </c>
      <c r="H375" s="318"/>
    </row>
    <row r="376" spans="1:12" s="24" customFormat="1" x14ac:dyDescent="0.2">
      <c r="A376" s="235" t="s">
        <v>299</v>
      </c>
      <c r="B376" s="240">
        <v>0</v>
      </c>
      <c r="C376" s="242">
        <v>73355.8</v>
      </c>
      <c r="D376" s="242">
        <v>73355.8</v>
      </c>
      <c r="E376" s="72">
        <f t="shared" si="20"/>
        <v>100</v>
      </c>
      <c r="F376" s="60" t="s">
        <v>185</v>
      </c>
      <c r="G376" s="209" t="s">
        <v>303</v>
      </c>
      <c r="H376" s="318"/>
    </row>
    <row r="377" spans="1:12" s="24" customFormat="1" x14ac:dyDescent="0.2">
      <c r="A377" s="235" t="s">
        <v>300</v>
      </c>
      <c r="B377" s="240">
        <v>0</v>
      </c>
      <c r="C377" s="242">
        <v>244278.51</v>
      </c>
      <c r="D377" s="242">
        <v>244278.51</v>
      </c>
      <c r="E377" s="72">
        <f t="shared" si="20"/>
        <v>100</v>
      </c>
      <c r="F377" s="60" t="s">
        <v>185</v>
      </c>
      <c r="G377" s="209" t="s">
        <v>303</v>
      </c>
      <c r="H377" s="318"/>
    </row>
    <row r="378" spans="1:12" s="24" customFormat="1" x14ac:dyDescent="0.2">
      <c r="A378" s="235" t="s">
        <v>301</v>
      </c>
      <c r="B378" s="240">
        <v>0</v>
      </c>
      <c r="C378" s="242">
        <v>3705704.83</v>
      </c>
      <c r="D378" s="242">
        <v>3705704.83</v>
      </c>
      <c r="E378" s="72">
        <f t="shared" si="20"/>
        <v>100</v>
      </c>
      <c r="F378" s="60" t="s">
        <v>185</v>
      </c>
      <c r="G378" s="209" t="s">
        <v>303</v>
      </c>
      <c r="H378" s="318"/>
    </row>
    <row r="379" spans="1:12" s="24" customFormat="1" ht="13.5" thickBot="1" x14ac:dyDescent="0.25">
      <c r="A379" s="397" t="s">
        <v>302</v>
      </c>
      <c r="B379" s="238">
        <v>0</v>
      </c>
      <c r="C379" s="243">
        <f>17109557.92-836.8</f>
        <v>17108721.120000001</v>
      </c>
      <c r="D379" s="243">
        <f>17109557.92-836.8</f>
        <v>17108721.120000001</v>
      </c>
      <c r="E379" s="239">
        <f t="shared" si="20"/>
        <v>100</v>
      </c>
      <c r="F379" s="60" t="s">
        <v>185</v>
      </c>
      <c r="G379" s="209" t="s">
        <v>303</v>
      </c>
      <c r="H379" s="318">
        <f>SUM(D365:D379)</f>
        <v>44400000</v>
      </c>
    </row>
    <row r="380" spans="1:12" s="24" customFormat="1" ht="13.5" thickTop="1" x14ac:dyDescent="0.2">
      <c r="E380" s="78"/>
      <c r="F380" s="60"/>
      <c r="G380" s="209"/>
      <c r="H380" s="82"/>
    </row>
    <row r="381" spans="1:12" ht="15" customHeight="1" thickBot="1" x14ac:dyDescent="0.3">
      <c r="A381" s="62" t="s">
        <v>59</v>
      </c>
      <c r="E381" s="63" t="s">
        <v>18</v>
      </c>
      <c r="F381" s="17"/>
      <c r="G381" s="139"/>
      <c r="H381" s="223"/>
      <c r="I381" s="224"/>
      <c r="J381" s="224"/>
      <c r="K381" s="224"/>
      <c r="L381" s="42"/>
    </row>
    <row r="382" spans="1:12" ht="18" customHeight="1" thickTop="1" thickBot="1" x14ac:dyDescent="0.25">
      <c r="A382" s="64" t="s">
        <v>5</v>
      </c>
      <c r="B382" s="65" t="s">
        <v>0</v>
      </c>
      <c r="C382" s="66" t="s">
        <v>1</v>
      </c>
      <c r="D382" s="67" t="s">
        <v>4</v>
      </c>
      <c r="E382" s="68" t="s">
        <v>6</v>
      </c>
      <c r="F382" s="17"/>
      <c r="G382" s="139"/>
      <c r="H382" s="17"/>
      <c r="L382" s="42"/>
    </row>
    <row r="383" spans="1:12" s="119" customFormat="1" ht="15.75" thickTop="1" x14ac:dyDescent="0.2">
      <c r="A383" s="69" t="s">
        <v>11</v>
      </c>
      <c r="B383" s="70">
        <f>SUM(B384:B386)</f>
        <v>583000</v>
      </c>
      <c r="C383" s="70">
        <f>SUM(C384:C386)</f>
        <v>4092191</v>
      </c>
      <c r="D383" s="70">
        <f>SUM(D384:D386)</f>
        <v>3620532.52</v>
      </c>
      <c r="E383" s="117">
        <f>D383/C383*100</f>
        <v>88.474182167938892</v>
      </c>
      <c r="F383" s="118" t="s">
        <v>2</v>
      </c>
      <c r="G383" s="221" t="s">
        <v>66</v>
      </c>
      <c r="L383" s="42"/>
    </row>
    <row r="384" spans="1:12" s="119" customFormat="1" x14ac:dyDescent="0.2">
      <c r="A384" s="235" t="s">
        <v>70</v>
      </c>
      <c r="B384" s="240">
        <v>0</v>
      </c>
      <c r="C384" s="242">
        <v>475721</v>
      </c>
      <c r="D384" s="242">
        <v>331106.52</v>
      </c>
      <c r="E384" s="72">
        <f>D384/C384*100</f>
        <v>69.600988814872593</v>
      </c>
      <c r="F384" s="208">
        <v>100130</v>
      </c>
      <c r="G384" s="140"/>
      <c r="L384" s="42"/>
    </row>
    <row r="385" spans="1:12" s="119" customFormat="1" x14ac:dyDescent="0.2">
      <c r="A385" s="235" t="s">
        <v>523</v>
      </c>
      <c r="B385" s="240">
        <v>583000</v>
      </c>
      <c r="C385" s="103">
        <v>1387320</v>
      </c>
      <c r="D385" s="242">
        <v>1062276</v>
      </c>
      <c r="E385" s="72">
        <f>D385/C385*100</f>
        <v>76.570365885304042</v>
      </c>
      <c r="F385" s="208">
        <v>0</v>
      </c>
      <c r="G385" s="140"/>
      <c r="L385" s="42"/>
    </row>
    <row r="386" spans="1:12" s="119" customFormat="1" ht="26.25" thickBot="1" x14ac:dyDescent="0.25">
      <c r="A386" s="237" t="s">
        <v>526</v>
      </c>
      <c r="B386" s="238">
        <v>0</v>
      </c>
      <c r="C386" s="241">
        <v>2229150</v>
      </c>
      <c r="D386" s="238">
        <v>2227150</v>
      </c>
      <c r="E386" s="239">
        <f>D386/C386*100</f>
        <v>99.910279703025822</v>
      </c>
      <c r="F386" s="202">
        <v>0</v>
      </c>
      <c r="L386" s="42"/>
    </row>
    <row r="387" spans="1:12" s="24" customFormat="1" ht="13.5" thickTop="1" x14ac:dyDescent="0.2">
      <c r="E387" s="78"/>
      <c r="F387" s="124"/>
      <c r="G387" s="82"/>
    </row>
    <row r="388" spans="1:12" s="23" customFormat="1" ht="18.75" thickBot="1" x14ac:dyDescent="0.3">
      <c r="A388" s="88" t="s">
        <v>29</v>
      </c>
      <c r="B388" s="89">
        <f>SUM(,B261,B329,B383)</f>
        <v>180817000</v>
      </c>
      <c r="C388" s="89">
        <f>SUM(,C261,C329,C383)</f>
        <v>385149458.65000004</v>
      </c>
      <c r="D388" s="89">
        <f>SUM(,D261,D329,D383)</f>
        <v>370111037.13999999</v>
      </c>
      <c r="E388" s="90">
        <f>D388/C388*100</f>
        <v>96.095432260839289</v>
      </c>
      <c r="F388" s="148"/>
      <c r="G388" s="91"/>
      <c r="H388" s="91"/>
    </row>
    <row r="389" spans="1:12" s="24" customFormat="1" ht="13.5" thickTop="1" x14ac:dyDescent="0.2">
      <c r="E389" s="78"/>
      <c r="F389" s="124"/>
      <c r="G389" s="82"/>
      <c r="H389" s="82"/>
    </row>
    <row r="390" spans="1:12" s="24" customFormat="1" x14ac:dyDescent="0.2">
      <c r="E390" s="78"/>
      <c r="F390" s="124"/>
      <c r="G390" s="82"/>
      <c r="H390" s="82"/>
    </row>
    <row r="391" spans="1:12" s="24" customFormat="1" x14ac:dyDescent="0.2">
      <c r="E391" s="78"/>
      <c r="F391" s="124"/>
      <c r="G391" s="82"/>
      <c r="H391" s="82"/>
    </row>
    <row r="392" spans="1:12" ht="15" customHeight="1" x14ac:dyDescent="0.25">
      <c r="A392" s="59" t="s">
        <v>38</v>
      </c>
    </row>
    <row r="393" spans="1:12" ht="15" customHeight="1" thickBot="1" x14ac:dyDescent="0.3">
      <c r="A393" s="62" t="s">
        <v>217</v>
      </c>
      <c r="E393" s="63" t="s">
        <v>18</v>
      </c>
    </row>
    <row r="394" spans="1:12" ht="14.25" thickTop="1" thickBot="1" x14ac:dyDescent="0.25">
      <c r="A394" s="64" t="s">
        <v>5</v>
      </c>
      <c r="B394" s="65" t="s">
        <v>0</v>
      </c>
      <c r="C394" s="66" t="s">
        <v>1</v>
      </c>
      <c r="D394" s="67" t="s">
        <v>4</v>
      </c>
      <c r="E394" s="68" t="s">
        <v>6</v>
      </c>
    </row>
    <row r="395" spans="1:12" ht="15.75" thickTop="1" x14ac:dyDescent="0.2">
      <c r="A395" s="281" t="s">
        <v>8</v>
      </c>
      <c r="B395" s="196">
        <f>SUM(B396:B406)</f>
        <v>13016000</v>
      </c>
      <c r="C395" s="196">
        <f>SUM(C396:C406)</f>
        <v>23099258.5</v>
      </c>
      <c r="D395" s="196">
        <f>SUM(D396:D406)</f>
        <v>21982607.240000002</v>
      </c>
      <c r="E395" s="282">
        <f>D395/C395*100</f>
        <v>95.165856687564244</v>
      </c>
      <c r="F395" s="60"/>
    </row>
    <row r="396" spans="1:12" s="58" customFormat="1" x14ac:dyDescent="0.2">
      <c r="A396" s="285" t="s">
        <v>205</v>
      </c>
      <c r="B396" s="242">
        <v>600000</v>
      </c>
      <c r="C396" s="395">
        <v>374132</v>
      </c>
      <c r="D396" s="395">
        <v>14520</v>
      </c>
      <c r="E396" s="72">
        <f>D396/C396*100</f>
        <v>3.8809831824062093</v>
      </c>
      <c r="F396" s="127">
        <v>100768</v>
      </c>
      <c r="G396" s="204" t="s">
        <v>48</v>
      </c>
      <c r="H396" s="53"/>
    </row>
    <row r="397" spans="1:12" s="58" customFormat="1" ht="25.5" x14ac:dyDescent="0.2">
      <c r="A397" s="246" t="s">
        <v>609</v>
      </c>
      <c r="B397" s="240">
        <v>0</v>
      </c>
      <c r="C397" s="236">
        <v>2000</v>
      </c>
      <c r="D397" s="236">
        <v>2000</v>
      </c>
      <c r="E397" s="72">
        <f t="shared" ref="E397:E406" si="21">D397/C397*100</f>
        <v>100</v>
      </c>
      <c r="F397" s="127">
        <v>100769</v>
      </c>
      <c r="G397" s="204" t="s">
        <v>48</v>
      </c>
      <c r="H397" s="53"/>
    </row>
    <row r="398" spans="1:12" s="58" customFormat="1" x14ac:dyDescent="0.2">
      <c r="A398" s="285" t="s">
        <v>359</v>
      </c>
      <c r="B398" s="242">
        <v>0</v>
      </c>
      <c r="C398" s="395">
        <v>250000</v>
      </c>
      <c r="D398" s="395">
        <v>238941.54</v>
      </c>
      <c r="E398" s="72">
        <f t="shared" si="21"/>
        <v>95.576616000000001</v>
      </c>
      <c r="F398" s="127">
        <v>100802</v>
      </c>
      <c r="G398" s="204" t="s">
        <v>48</v>
      </c>
      <c r="H398" s="53"/>
    </row>
    <row r="399" spans="1:12" s="58" customFormat="1" x14ac:dyDescent="0.2">
      <c r="A399" s="285" t="s">
        <v>172</v>
      </c>
      <c r="B399" s="242">
        <v>0</v>
      </c>
      <c r="C399" s="395">
        <v>70000</v>
      </c>
      <c r="D399" s="395">
        <v>63000</v>
      </c>
      <c r="E399" s="72">
        <f t="shared" si="21"/>
        <v>90</v>
      </c>
      <c r="F399" s="127">
        <v>100872</v>
      </c>
      <c r="G399" s="204" t="s">
        <v>48</v>
      </c>
      <c r="H399" s="53"/>
    </row>
    <row r="400" spans="1:12" s="58" customFormat="1" x14ac:dyDescent="0.2">
      <c r="A400" s="285" t="s">
        <v>610</v>
      </c>
      <c r="B400" s="242">
        <v>3523000</v>
      </c>
      <c r="C400" s="395">
        <v>2418557.96</v>
      </c>
      <c r="D400" s="395">
        <v>2418557.96</v>
      </c>
      <c r="E400" s="72">
        <f t="shared" si="21"/>
        <v>100</v>
      </c>
      <c r="F400" s="127">
        <v>100898</v>
      </c>
      <c r="G400" s="204" t="s">
        <v>48</v>
      </c>
      <c r="H400" s="53"/>
    </row>
    <row r="401" spans="1:11" s="58" customFormat="1" x14ac:dyDescent="0.2">
      <c r="A401" s="285" t="s">
        <v>613</v>
      </c>
      <c r="B401" s="242">
        <v>0</v>
      </c>
      <c r="C401" s="395">
        <v>3504978.18</v>
      </c>
      <c r="D401" s="395">
        <v>3466417.36</v>
      </c>
      <c r="E401" s="72">
        <f t="shared" si="21"/>
        <v>98.899827102489965</v>
      </c>
      <c r="F401" s="127">
        <v>100953</v>
      </c>
      <c r="G401" s="204" t="s">
        <v>48</v>
      </c>
      <c r="H401" s="53"/>
    </row>
    <row r="402" spans="1:11" s="58" customFormat="1" x14ac:dyDescent="0.2">
      <c r="A402" s="285" t="s">
        <v>611</v>
      </c>
      <c r="B402" s="242">
        <v>0</v>
      </c>
      <c r="C402" s="395">
        <v>2053606</v>
      </c>
      <c r="D402" s="395">
        <v>1951069</v>
      </c>
      <c r="E402" s="72">
        <f t="shared" si="21"/>
        <v>95.006977969483913</v>
      </c>
      <c r="F402" s="127">
        <v>100954</v>
      </c>
      <c r="G402" s="204" t="s">
        <v>48</v>
      </c>
      <c r="H402" s="53"/>
    </row>
    <row r="403" spans="1:11" s="58" customFormat="1" x14ac:dyDescent="0.2">
      <c r="A403" s="285" t="s">
        <v>612</v>
      </c>
      <c r="B403" s="242">
        <v>0</v>
      </c>
      <c r="C403" s="395">
        <v>83490</v>
      </c>
      <c r="D403" s="395">
        <v>83490</v>
      </c>
      <c r="E403" s="72">
        <f t="shared" si="21"/>
        <v>100</v>
      </c>
      <c r="F403" s="127">
        <v>100989</v>
      </c>
      <c r="G403" s="204" t="s">
        <v>48</v>
      </c>
      <c r="H403" s="53"/>
    </row>
    <row r="404" spans="1:11" s="58" customFormat="1" x14ac:dyDescent="0.2">
      <c r="A404" s="285" t="s">
        <v>360</v>
      </c>
      <c r="B404" s="242">
        <v>0</v>
      </c>
      <c r="C404" s="395">
        <v>241000</v>
      </c>
      <c r="D404" s="395">
        <v>240480</v>
      </c>
      <c r="E404" s="72">
        <f t="shared" si="21"/>
        <v>99.784232365145229</v>
      </c>
      <c r="F404" s="127">
        <v>101008</v>
      </c>
      <c r="G404" s="204" t="s">
        <v>48</v>
      </c>
      <c r="H404" s="53"/>
    </row>
    <row r="405" spans="1:11" s="58" customFormat="1" x14ac:dyDescent="0.2">
      <c r="A405" s="285" t="s">
        <v>361</v>
      </c>
      <c r="B405" s="242">
        <v>0</v>
      </c>
      <c r="C405" s="395">
        <v>158000</v>
      </c>
      <c r="D405" s="395">
        <v>157300</v>
      </c>
      <c r="E405" s="72">
        <f t="shared" si="21"/>
        <v>99.556962025316452</v>
      </c>
      <c r="F405" s="127">
        <v>101011</v>
      </c>
      <c r="G405" s="204" t="s">
        <v>48</v>
      </c>
      <c r="H405" s="54">
        <f>SUM(D396:D405)</f>
        <v>8635775.8599999994</v>
      </c>
    </row>
    <row r="406" spans="1:11" s="58" customFormat="1" ht="13.5" thickBot="1" x14ac:dyDescent="0.25">
      <c r="A406" s="312" t="s">
        <v>172</v>
      </c>
      <c r="B406" s="243">
        <v>8893000</v>
      </c>
      <c r="C406" s="398">
        <v>13943494.359999999</v>
      </c>
      <c r="D406" s="398">
        <v>13346831.380000001</v>
      </c>
      <c r="E406" s="239">
        <f t="shared" si="21"/>
        <v>95.720850422461837</v>
      </c>
      <c r="F406" s="127">
        <v>100872</v>
      </c>
      <c r="G406" s="317" t="s">
        <v>234</v>
      </c>
      <c r="H406" s="53"/>
    </row>
    <row r="407" spans="1:11" ht="13.5" thickTop="1" x14ac:dyDescent="0.2">
      <c r="A407" s="92"/>
      <c r="B407" s="93"/>
      <c r="C407" s="95"/>
      <c r="D407" s="95"/>
      <c r="E407" s="78"/>
      <c r="F407" s="60"/>
      <c r="G407" s="204"/>
    </row>
    <row r="408" spans="1:11" ht="15" customHeight="1" thickBot="1" x14ac:dyDescent="0.25">
      <c r="A408" s="83" t="s">
        <v>40</v>
      </c>
      <c r="E408" s="63" t="s">
        <v>18</v>
      </c>
    </row>
    <row r="409" spans="1:11" ht="14.25" thickTop="1" thickBot="1" x14ac:dyDescent="0.25">
      <c r="A409" s="64" t="s">
        <v>5</v>
      </c>
      <c r="B409" s="65" t="s">
        <v>0</v>
      </c>
      <c r="C409" s="66" t="s">
        <v>1</v>
      </c>
      <c r="D409" s="67" t="s">
        <v>4</v>
      </c>
      <c r="E409" s="68" t="s">
        <v>6</v>
      </c>
    </row>
    <row r="410" spans="1:11" ht="15.75" thickTop="1" x14ac:dyDescent="0.2">
      <c r="A410" s="281" t="s">
        <v>8</v>
      </c>
      <c r="B410" s="196">
        <f>SUM(B411:B415)</f>
        <v>4540000</v>
      </c>
      <c r="C410" s="196">
        <f>SUM(C411:C415)</f>
        <v>7169000</v>
      </c>
      <c r="D410" s="196">
        <f>SUM(D411:D415)</f>
        <v>7169000</v>
      </c>
      <c r="E410" s="282">
        <f>D410/C410*100</f>
        <v>100</v>
      </c>
      <c r="F410" s="60"/>
    </row>
    <row r="411" spans="1:11" x14ac:dyDescent="0.2">
      <c r="A411" s="235" t="s">
        <v>206</v>
      </c>
      <c r="B411" s="236">
        <v>4540000</v>
      </c>
      <c r="C411" s="393">
        <v>4540000</v>
      </c>
      <c r="D411" s="393">
        <v>4540000</v>
      </c>
      <c r="E411" s="72">
        <f t="shared" ref="E411:E415" si="22">D411/C411*100</f>
        <v>100</v>
      </c>
      <c r="F411" s="127">
        <v>1602</v>
      </c>
      <c r="G411" s="209" t="s">
        <v>252</v>
      </c>
    </row>
    <row r="412" spans="1:11" x14ac:dyDescent="0.2">
      <c r="A412" s="235" t="s">
        <v>391</v>
      </c>
      <c r="B412" s="236">
        <v>0</v>
      </c>
      <c r="C412" s="393">
        <v>200000</v>
      </c>
      <c r="D412" s="393">
        <v>200000</v>
      </c>
      <c r="E412" s="72">
        <f t="shared" si="22"/>
        <v>100</v>
      </c>
      <c r="F412" s="127">
        <v>1602</v>
      </c>
      <c r="G412" s="209" t="s">
        <v>392</v>
      </c>
    </row>
    <row r="413" spans="1:11" x14ac:dyDescent="0.2">
      <c r="A413" s="399" t="s">
        <v>253</v>
      </c>
      <c r="B413" s="236">
        <v>0</v>
      </c>
      <c r="C413" s="236">
        <v>550000</v>
      </c>
      <c r="D413" s="236">
        <v>550000</v>
      </c>
      <c r="E413" s="72">
        <f t="shared" si="22"/>
        <v>100</v>
      </c>
      <c r="F413" s="127">
        <v>1604</v>
      </c>
      <c r="G413" s="209" t="s">
        <v>252</v>
      </c>
    </row>
    <row r="414" spans="1:11" x14ac:dyDescent="0.2">
      <c r="A414" s="399" t="s">
        <v>254</v>
      </c>
      <c r="B414" s="236">
        <v>0</v>
      </c>
      <c r="C414" s="236">
        <v>1779000</v>
      </c>
      <c r="D414" s="236">
        <v>1779000</v>
      </c>
      <c r="E414" s="72">
        <f t="shared" si="22"/>
        <v>100</v>
      </c>
      <c r="F414" s="127">
        <v>1606</v>
      </c>
      <c r="G414" s="209" t="s">
        <v>252</v>
      </c>
      <c r="H414" s="204" t="s">
        <v>48</v>
      </c>
      <c r="I414" s="255">
        <f>SUM(B396:B405)</f>
        <v>4123000</v>
      </c>
      <c r="J414" s="255">
        <f t="shared" ref="J414:K414" si="23">SUM(C396:C405)</f>
        <v>9155764.1400000006</v>
      </c>
      <c r="K414" s="255">
        <f t="shared" si="23"/>
        <v>8635775.8599999994</v>
      </c>
    </row>
    <row r="415" spans="1:11" ht="13.5" thickBot="1" x14ac:dyDescent="0.25">
      <c r="A415" s="384" t="s">
        <v>255</v>
      </c>
      <c r="B415" s="247">
        <v>0</v>
      </c>
      <c r="C415" s="247">
        <v>100000</v>
      </c>
      <c r="D415" s="247">
        <v>100000</v>
      </c>
      <c r="E415" s="239">
        <f t="shared" si="22"/>
        <v>100</v>
      </c>
      <c r="F415" s="127">
        <v>1607</v>
      </c>
      <c r="G415" s="209" t="s">
        <v>252</v>
      </c>
      <c r="H415" s="301" t="s">
        <v>67</v>
      </c>
      <c r="I415" s="300">
        <f>B406</f>
        <v>8893000</v>
      </c>
      <c r="J415" s="300">
        <f t="shared" ref="J415:K415" si="24">C406</f>
        <v>13943494.359999999</v>
      </c>
      <c r="K415" s="300">
        <f t="shared" si="24"/>
        <v>13346831.380000001</v>
      </c>
    </row>
    <row r="416" spans="1:11" s="24" customFormat="1" ht="13.5" thickTop="1" x14ac:dyDescent="0.2">
      <c r="B416" s="135"/>
      <c r="C416" s="135"/>
      <c r="D416" s="135"/>
      <c r="E416" s="78"/>
      <c r="F416" s="124"/>
      <c r="G416" s="82"/>
      <c r="H416" s="209" t="s">
        <v>62</v>
      </c>
      <c r="I416" s="297">
        <f>SUM(B411:B415)</f>
        <v>4540000</v>
      </c>
      <c r="J416" s="297">
        <f t="shared" ref="J416:K416" si="25">SUM(C411:C415)</f>
        <v>7169000</v>
      </c>
      <c r="K416" s="297">
        <f t="shared" si="25"/>
        <v>7169000</v>
      </c>
    </row>
    <row r="417" spans="1:11" s="23" customFormat="1" ht="18.75" thickBot="1" x14ac:dyDescent="0.3">
      <c r="A417" s="88" t="s">
        <v>27</v>
      </c>
      <c r="B417" s="89">
        <f>SUM(B410,B395)</f>
        <v>17556000</v>
      </c>
      <c r="C417" s="89">
        <f>SUM(C410,C395)</f>
        <v>30268258.5</v>
      </c>
      <c r="D417" s="89">
        <f>SUM(D410,D395)</f>
        <v>29151607.240000002</v>
      </c>
      <c r="E417" s="90">
        <f>D417/C417*100</f>
        <v>96.310817617736419</v>
      </c>
      <c r="F417" s="150"/>
      <c r="G417" s="91"/>
      <c r="I417" s="215">
        <f>SUM(I414:I416)</f>
        <v>17556000</v>
      </c>
      <c r="J417" s="215">
        <f t="shared" ref="J417:K417" si="26">SUM(J414:J416)</f>
        <v>30268258.5</v>
      </c>
      <c r="K417" s="215">
        <f t="shared" si="26"/>
        <v>29151607.240000002</v>
      </c>
    </row>
    <row r="418" spans="1:11" s="24" customFormat="1" ht="13.5" thickTop="1" x14ac:dyDescent="0.2">
      <c r="E418" s="78"/>
      <c r="F418" s="124"/>
      <c r="G418" s="82"/>
    </row>
    <row r="419" spans="1:11" s="24" customFormat="1" x14ac:dyDescent="0.2">
      <c r="E419" s="78"/>
      <c r="F419" s="124"/>
      <c r="G419" s="82"/>
    </row>
    <row r="420" spans="1:11" ht="15" customHeight="1" x14ac:dyDescent="0.25">
      <c r="A420" s="59" t="s">
        <v>41</v>
      </c>
    </row>
    <row r="421" spans="1:11" ht="15" customHeight="1" thickBot="1" x14ac:dyDescent="0.3">
      <c r="A421" s="62" t="s">
        <v>217</v>
      </c>
      <c r="E421" s="63" t="s">
        <v>18</v>
      </c>
    </row>
    <row r="422" spans="1:11" ht="14.25" thickTop="1" thickBot="1" x14ac:dyDescent="0.25">
      <c r="A422" s="64" t="s">
        <v>5</v>
      </c>
      <c r="B422" s="65" t="s">
        <v>0</v>
      </c>
      <c r="C422" s="66" t="s">
        <v>1</v>
      </c>
      <c r="D422" s="67" t="s">
        <v>4</v>
      </c>
      <c r="E422" s="68" t="s">
        <v>6</v>
      </c>
    </row>
    <row r="423" spans="1:11" ht="15.75" thickTop="1" x14ac:dyDescent="0.2">
      <c r="A423" s="69" t="s">
        <v>10</v>
      </c>
      <c r="B423" s="94">
        <f>SUM(B424:B448)</f>
        <v>42541000</v>
      </c>
      <c r="C423" s="94">
        <f>SUM(C424:C448)</f>
        <v>29282104.920000002</v>
      </c>
      <c r="D423" s="94">
        <f>SUM(D424:D448)</f>
        <v>22909486.100000001</v>
      </c>
      <c r="E423" s="117">
        <f>D423/C423*100</f>
        <v>78.237155978334641</v>
      </c>
      <c r="F423" s="60"/>
    </row>
    <row r="424" spans="1:11" x14ac:dyDescent="0.2">
      <c r="A424" s="285" t="s">
        <v>208</v>
      </c>
      <c r="B424" s="400">
        <v>0</v>
      </c>
      <c r="C424" s="395">
        <v>5195512.58</v>
      </c>
      <c r="D424" s="395">
        <v>4409956.76</v>
      </c>
      <c r="E424" s="72">
        <f>D424/C424*100</f>
        <v>84.880109365455525</v>
      </c>
      <c r="F424" s="127">
        <v>100305</v>
      </c>
      <c r="G424" s="204" t="s">
        <v>48</v>
      </c>
    </row>
    <row r="425" spans="1:11" x14ac:dyDescent="0.2">
      <c r="A425" s="76" t="s">
        <v>614</v>
      </c>
      <c r="B425" s="97">
        <v>0</v>
      </c>
      <c r="C425" s="97">
        <v>200000</v>
      </c>
      <c r="D425" s="97">
        <v>184888</v>
      </c>
      <c r="E425" s="72">
        <f t="shared" ref="E425:E427" si="27">D425/C425*100</f>
        <v>92.444000000000003</v>
      </c>
      <c r="F425" s="252">
        <v>100669</v>
      </c>
      <c r="G425" s="204" t="s">
        <v>48</v>
      </c>
    </row>
    <row r="426" spans="1:11" ht="25.5" x14ac:dyDescent="0.2">
      <c r="A426" s="76" t="s">
        <v>88</v>
      </c>
      <c r="B426" s="97">
        <v>1300000</v>
      </c>
      <c r="C426" s="97">
        <v>1300000</v>
      </c>
      <c r="D426" s="97">
        <v>1134446.2</v>
      </c>
      <c r="E426" s="72">
        <f t="shared" si="27"/>
        <v>87.265092307692299</v>
      </c>
      <c r="F426" s="252">
        <v>100858</v>
      </c>
      <c r="G426" s="204" t="s">
        <v>48</v>
      </c>
    </row>
    <row r="427" spans="1:11" ht="25.5" x14ac:dyDescent="0.2">
      <c r="A427" s="76" t="s">
        <v>615</v>
      </c>
      <c r="B427" s="97">
        <v>23000</v>
      </c>
      <c r="C427" s="97">
        <v>23000</v>
      </c>
      <c r="D427" s="97">
        <v>22990</v>
      </c>
      <c r="E427" s="72">
        <f t="shared" si="27"/>
        <v>99.956521739130437</v>
      </c>
      <c r="F427" s="252">
        <v>100901</v>
      </c>
      <c r="G427" s="204" t="s">
        <v>48</v>
      </c>
    </row>
    <row r="428" spans="1:11" s="138" customFormat="1" x14ac:dyDescent="0.2">
      <c r="A428" s="76" t="s">
        <v>207</v>
      </c>
      <c r="B428" s="97">
        <v>8800000</v>
      </c>
      <c r="C428" s="97">
        <v>6943689.9199999999</v>
      </c>
      <c r="D428" s="97">
        <v>6942095</v>
      </c>
      <c r="E428" s="72">
        <f t="shared" ref="E428:E448" si="28">D428/C428*100</f>
        <v>99.977030656345903</v>
      </c>
      <c r="F428" s="252">
        <v>100905</v>
      </c>
      <c r="G428" s="204" t="s">
        <v>48</v>
      </c>
      <c r="H428" s="137"/>
    </row>
    <row r="429" spans="1:11" s="138" customFormat="1" x14ac:dyDescent="0.2">
      <c r="A429" s="76" t="s">
        <v>616</v>
      </c>
      <c r="B429" s="97">
        <v>0</v>
      </c>
      <c r="C429" s="97">
        <v>121000</v>
      </c>
      <c r="D429" s="97">
        <v>60500</v>
      </c>
      <c r="E429" s="72">
        <f t="shared" si="28"/>
        <v>50</v>
      </c>
      <c r="F429" s="252">
        <v>100997</v>
      </c>
      <c r="G429" s="204" t="s">
        <v>48</v>
      </c>
      <c r="H429" s="137"/>
    </row>
    <row r="430" spans="1:11" s="99" customFormat="1" x14ac:dyDescent="0.2">
      <c r="A430" s="76" t="s">
        <v>159</v>
      </c>
      <c r="B430" s="240">
        <v>4014000</v>
      </c>
      <c r="C430" s="382">
        <v>3272634.17</v>
      </c>
      <c r="D430" s="382">
        <v>3247854.14</v>
      </c>
      <c r="E430" s="72">
        <f t="shared" si="28"/>
        <v>99.242810876108408</v>
      </c>
      <c r="F430" s="136">
        <v>100886</v>
      </c>
      <c r="G430" s="267" t="s">
        <v>146</v>
      </c>
      <c r="H430" s="411">
        <f>SUM(D424:D429)</f>
        <v>12754875.960000001</v>
      </c>
    </row>
    <row r="431" spans="1:11" s="99" customFormat="1" x14ac:dyDescent="0.2">
      <c r="A431" s="76" t="s">
        <v>173</v>
      </c>
      <c r="B431" s="240">
        <v>0</v>
      </c>
      <c r="C431" s="97">
        <v>90750</v>
      </c>
      <c r="D431" s="97">
        <v>90750</v>
      </c>
      <c r="E431" s="72">
        <f t="shared" si="28"/>
        <v>100</v>
      </c>
      <c r="F431" s="136">
        <v>100132</v>
      </c>
      <c r="G431" s="269" t="s">
        <v>168</v>
      </c>
      <c r="H431" s="98"/>
    </row>
    <row r="432" spans="1:11" s="99" customFormat="1" x14ac:dyDescent="0.2">
      <c r="A432" s="76" t="s">
        <v>99</v>
      </c>
      <c r="B432" s="240">
        <v>16505000</v>
      </c>
      <c r="C432" s="97">
        <f>6042596.25+139847</f>
        <v>6182443.25</v>
      </c>
      <c r="D432" s="97">
        <v>6118912.5</v>
      </c>
      <c r="E432" s="72">
        <f t="shared" si="28"/>
        <v>98.972400595832397</v>
      </c>
      <c r="F432" s="136">
        <v>100832</v>
      </c>
      <c r="G432" s="269" t="s">
        <v>161</v>
      </c>
      <c r="H432" s="204" t="s">
        <v>48</v>
      </c>
      <c r="I432" s="258">
        <f>SUM(B424:B429)+SUM(B451:B463)</f>
        <v>53873000</v>
      </c>
      <c r="J432" s="258">
        <f>SUM(C424:C429)+SUM(C451:C463)</f>
        <v>48026710.659999996</v>
      </c>
      <c r="K432" s="258">
        <f>SUM(D424:D429)+SUM(D451:D463)</f>
        <v>46998384.119999997</v>
      </c>
    </row>
    <row r="433" spans="1:11" s="99" customFormat="1" x14ac:dyDescent="0.2">
      <c r="A433" s="399" t="s">
        <v>174</v>
      </c>
      <c r="B433" s="240">
        <v>11899000</v>
      </c>
      <c r="C433" s="97">
        <v>69575</v>
      </c>
      <c r="D433" s="97">
        <v>63525</v>
      </c>
      <c r="E433" s="72">
        <f t="shared" si="28"/>
        <v>91.304347826086953</v>
      </c>
      <c r="F433" s="136">
        <v>100889</v>
      </c>
      <c r="G433" s="269" t="s">
        <v>235</v>
      </c>
      <c r="H433" s="267" t="s">
        <v>89</v>
      </c>
      <c r="I433" s="298">
        <f>SUM(B430:B430)</f>
        <v>4014000</v>
      </c>
      <c r="J433" s="298">
        <f>SUM(C430:C430)</f>
        <v>3272634.17</v>
      </c>
      <c r="K433" s="298">
        <f>SUM(D430:D430)</f>
        <v>3247854.14</v>
      </c>
    </row>
    <row r="434" spans="1:11" s="99" customFormat="1" ht="25.5" x14ac:dyDescent="0.2">
      <c r="A434" s="76" t="s">
        <v>403</v>
      </c>
      <c r="B434" s="240">
        <v>0</v>
      </c>
      <c r="C434" s="97">
        <v>500000</v>
      </c>
      <c r="D434" s="97">
        <v>276800</v>
      </c>
      <c r="E434" s="72">
        <f t="shared" si="28"/>
        <v>55.36</v>
      </c>
      <c r="F434" s="136">
        <v>100782</v>
      </c>
      <c r="G434" s="269" t="s">
        <v>402</v>
      </c>
      <c r="H434" s="301" t="s">
        <v>67</v>
      </c>
      <c r="I434" s="300">
        <f>SUM(B431:B448)</f>
        <v>28404000</v>
      </c>
      <c r="J434" s="300">
        <f>SUM(C431:C448)</f>
        <v>12226268.25</v>
      </c>
      <c r="K434" s="300">
        <f>SUM(D431:D448)</f>
        <v>6906756</v>
      </c>
    </row>
    <row r="435" spans="1:11" s="99" customFormat="1" ht="25.5" x14ac:dyDescent="0.2">
      <c r="A435" s="76" t="s">
        <v>404</v>
      </c>
      <c r="B435" s="240">
        <v>0</v>
      </c>
      <c r="C435" s="97">
        <v>1000000</v>
      </c>
      <c r="D435" s="97">
        <v>332387</v>
      </c>
      <c r="E435" s="72">
        <f t="shared" si="28"/>
        <v>33.238700000000001</v>
      </c>
      <c r="F435" s="136">
        <v>100963</v>
      </c>
      <c r="G435" s="269" t="s">
        <v>402</v>
      </c>
      <c r="H435" s="73" t="s">
        <v>85</v>
      </c>
      <c r="I435" s="299">
        <f>SUM(B468:B494)</f>
        <v>16394000</v>
      </c>
      <c r="J435" s="299">
        <f>SUM(C468:C494)</f>
        <v>6457987.5299999993</v>
      </c>
      <c r="K435" s="299">
        <f>SUM(D468:D494)</f>
        <v>5256322.05</v>
      </c>
    </row>
    <row r="436" spans="1:11" s="99" customFormat="1" ht="25.5" x14ac:dyDescent="0.2">
      <c r="A436" s="76" t="s">
        <v>405</v>
      </c>
      <c r="B436" s="240">
        <v>0</v>
      </c>
      <c r="C436" s="97">
        <v>200000</v>
      </c>
      <c r="D436" s="97">
        <v>24381.5</v>
      </c>
      <c r="E436" s="72">
        <f t="shared" si="28"/>
        <v>12.19075</v>
      </c>
      <c r="F436" s="136">
        <v>100966</v>
      </c>
      <c r="G436" s="269" t="s">
        <v>402</v>
      </c>
      <c r="H436" s="98"/>
      <c r="I436" s="257">
        <f>SUM(I432:I435)</f>
        <v>102685000</v>
      </c>
      <c r="J436" s="257">
        <f t="shared" ref="J436:K436" si="29">SUM(J432:J435)</f>
        <v>69983600.609999999</v>
      </c>
      <c r="K436" s="257">
        <f t="shared" si="29"/>
        <v>62409316.309999995</v>
      </c>
    </row>
    <row r="437" spans="1:11" s="99" customFormat="1" x14ac:dyDescent="0.2">
      <c r="A437" s="399" t="s">
        <v>406</v>
      </c>
      <c r="B437" s="240">
        <v>0</v>
      </c>
      <c r="C437" s="97">
        <v>210000</v>
      </c>
      <c r="D437" s="97">
        <v>0</v>
      </c>
      <c r="E437" s="72">
        <f t="shared" si="28"/>
        <v>0</v>
      </c>
      <c r="F437" s="136">
        <v>100967</v>
      </c>
      <c r="G437" s="269" t="s">
        <v>402</v>
      </c>
      <c r="H437" s="143"/>
      <c r="I437" s="143"/>
    </row>
    <row r="438" spans="1:11" s="99" customFormat="1" x14ac:dyDescent="0.2">
      <c r="A438" s="399" t="s">
        <v>407</v>
      </c>
      <c r="B438" s="240">
        <v>0</v>
      </c>
      <c r="C438" s="97">
        <v>600000</v>
      </c>
      <c r="D438" s="97">
        <v>0</v>
      </c>
      <c r="E438" s="72">
        <f t="shared" si="28"/>
        <v>0</v>
      </c>
      <c r="F438" s="136">
        <v>100968</v>
      </c>
      <c r="G438" s="269" t="s">
        <v>402</v>
      </c>
      <c r="H438" s="143"/>
      <c r="I438" s="143"/>
    </row>
    <row r="439" spans="1:11" s="99" customFormat="1" ht="25.5" x14ac:dyDescent="0.2">
      <c r="A439" s="76" t="s">
        <v>408</v>
      </c>
      <c r="B439" s="240">
        <v>0</v>
      </c>
      <c r="C439" s="97">
        <v>599500</v>
      </c>
      <c r="D439" s="97">
        <v>0</v>
      </c>
      <c r="E439" s="72">
        <f t="shared" si="28"/>
        <v>0</v>
      </c>
      <c r="F439" s="136">
        <v>100969</v>
      </c>
      <c r="G439" s="269" t="s">
        <v>402</v>
      </c>
      <c r="H439" s="143"/>
      <c r="I439" s="143"/>
    </row>
    <row r="440" spans="1:11" s="99" customFormat="1" x14ac:dyDescent="0.2">
      <c r="A440" s="399" t="s">
        <v>409</v>
      </c>
      <c r="B440" s="240">
        <v>0</v>
      </c>
      <c r="C440" s="97">
        <v>200000</v>
      </c>
      <c r="D440" s="97">
        <v>0</v>
      </c>
      <c r="E440" s="72">
        <f t="shared" si="28"/>
        <v>0</v>
      </c>
      <c r="F440" s="136">
        <v>100970</v>
      </c>
      <c r="G440" s="269" t="s">
        <v>402</v>
      </c>
      <c r="H440" s="143"/>
      <c r="I440" s="143"/>
    </row>
    <row r="441" spans="1:11" s="99" customFormat="1" x14ac:dyDescent="0.2">
      <c r="A441" s="399" t="s">
        <v>410</v>
      </c>
      <c r="B441" s="240">
        <v>0</v>
      </c>
      <c r="C441" s="97">
        <v>300000</v>
      </c>
      <c r="D441" s="97">
        <v>0</v>
      </c>
      <c r="E441" s="72">
        <f t="shared" si="28"/>
        <v>0</v>
      </c>
      <c r="F441" s="136">
        <v>100971</v>
      </c>
      <c r="G441" s="269" t="s">
        <v>402</v>
      </c>
      <c r="H441" s="143"/>
      <c r="I441" s="143"/>
    </row>
    <row r="442" spans="1:11" s="99" customFormat="1" x14ac:dyDescent="0.2">
      <c r="A442" s="399" t="s">
        <v>411</v>
      </c>
      <c r="B442" s="240">
        <v>0</v>
      </c>
      <c r="C442" s="97">
        <v>120000</v>
      </c>
      <c r="D442" s="97">
        <v>0</v>
      </c>
      <c r="E442" s="72">
        <f t="shared" si="28"/>
        <v>0</v>
      </c>
      <c r="F442" s="136">
        <v>100972</v>
      </c>
      <c r="G442" s="269" t="s">
        <v>402</v>
      </c>
      <c r="H442" s="143"/>
      <c r="I442" s="143"/>
    </row>
    <row r="443" spans="1:11" s="99" customFormat="1" x14ac:dyDescent="0.2">
      <c r="A443" s="399" t="s">
        <v>412</v>
      </c>
      <c r="B443" s="240">
        <v>0</v>
      </c>
      <c r="C443" s="97">
        <v>120000</v>
      </c>
      <c r="D443" s="97">
        <v>0</v>
      </c>
      <c r="E443" s="72">
        <f t="shared" si="28"/>
        <v>0</v>
      </c>
      <c r="F443" s="136">
        <v>100973</v>
      </c>
      <c r="G443" s="269" t="s">
        <v>402</v>
      </c>
      <c r="H443" s="143"/>
      <c r="I443" s="143"/>
    </row>
    <row r="444" spans="1:11" s="99" customFormat="1" x14ac:dyDescent="0.2">
      <c r="A444" s="399" t="s">
        <v>413</v>
      </c>
      <c r="B444" s="240">
        <v>0</v>
      </c>
      <c r="C444" s="97">
        <v>120000</v>
      </c>
      <c r="D444" s="97">
        <v>0</v>
      </c>
      <c r="E444" s="72">
        <f t="shared" si="28"/>
        <v>0</v>
      </c>
      <c r="F444" s="136">
        <v>100974</v>
      </c>
      <c r="G444" s="269" t="s">
        <v>402</v>
      </c>
      <c r="H444" s="143"/>
      <c r="I444" s="143"/>
    </row>
    <row r="445" spans="1:11" s="99" customFormat="1" x14ac:dyDescent="0.2">
      <c r="A445" s="399" t="s">
        <v>414</v>
      </c>
      <c r="B445" s="240">
        <v>0</v>
      </c>
      <c r="C445" s="97">
        <v>420000</v>
      </c>
      <c r="D445" s="97">
        <v>0</v>
      </c>
      <c r="E445" s="72">
        <f t="shared" si="28"/>
        <v>0</v>
      </c>
      <c r="F445" s="136">
        <v>100975</v>
      </c>
      <c r="G445" s="269" t="s">
        <v>402</v>
      </c>
      <c r="H445" s="143"/>
      <c r="I445" s="143"/>
    </row>
    <row r="446" spans="1:11" s="99" customFormat="1" x14ac:dyDescent="0.2">
      <c r="A446" s="399" t="s">
        <v>415</v>
      </c>
      <c r="B446" s="240">
        <v>0</v>
      </c>
      <c r="C446" s="97">
        <v>614000</v>
      </c>
      <c r="D446" s="97">
        <v>0</v>
      </c>
      <c r="E446" s="72">
        <f t="shared" si="28"/>
        <v>0</v>
      </c>
      <c r="F446" s="136">
        <v>100976</v>
      </c>
      <c r="G446" s="269" t="s">
        <v>402</v>
      </c>
      <c r="H446" s="143"/>
      <c r="I446" s="143"/>
    </row>
    <row r="447" spans="1:11" s="99" customFormat="1" x14ac:dyDescent="0.2">
      <c r="A447" s="399" t="s">
        <v>416</v>
      </c>
      <c r="B447" s="240">
        <v>0</v>
      </c>
      <c r="C447" s="97">
        <v>320000</v>
      </c>
      <c r="D447" s="97">
        <v>0</v>
      </c>
      <c r="E447" s="72">
        <f t="shared" si="28"/>
        <v>0</v>
      </c>
      <c r="F447" s="136">
        <v>100977</v>
      </c>
      <c r="G447" s="269" t="s">
        <v>402</v>
      </c>
      <c r="H447" s="143"/>
      <c r="I447" s="143"/>
    </row>
    <row r="448" spans="1:11" s="99" customFormat="1" x14ac:dyDescent="0.2">
      <c r="A448" s="399" t="s">
        <v>417</v>
      </c>
      <c r="B448" s="240">
        <v>0</v>
      </c>
      <c r="C448" s="97">
        <v>560000</v>
      </c>
      <c r="D448" s="97">
        <v>0</v>
      </c>
      <c r="E448" s="72">
        <f t="shared" si="28"/>
        <v>0</v>
      </c>
      <c r="F448" s="136">
        <v>100978</v>
      </c>
      <c r="G448" s="269" t="s">
        <v>402</v>
      </c>
      <c r="H448" s="143">
        <f>SUM(D431:D448)</f>
        <v>6906756</v>
      </c>
      <c r="I448" s="143"/>
    </row>
    <row r="449" spans="1:8" s="99" customFormat="1" x14ac:dyDescent="0.2">
      <c r="A449" s="76"/>
      <c r="B449" s="96"/>
      <c r="C449" s="97"/>
      <c r="D449" s="97"/>
      <c r="E449" s="72"/>
      <c r="F449" s="136"/>
      <c r="G449" s="98"/>
      <c r="H449" s="98"/>
    </row>
    <row r="450" spans="1:8" ht="15" x14ac:dyDescent="0.2">
      <c r="A450" s="69" t="s">
        <v>42</v>
      </c>
      <c r="B450" s="94">
        <f>SUM(B451:B463)</f>
        <v>43750000</v>
      </c>
      <c r="C450" s="94">
        <f>SUM(C451:C463)</f>
        <v>34243508.159999996</v>
      </c>
      <c r="D450" s="94">
        <f>SUM(D451:D463)</f>
        <v>34243508.159999996</v>
      </c>
      <c r="E450" s="117">
        <f>D450/C450*100</f>
        <v>100</v>
      </c>
      <c r="F450" s="60"/>
    </row>
    <row r="451" spans="1:8" x14ac:dyDescent="0.2">
      <c r="A451" s="285" t="s">
        <v>208</v>
      </c>
      <c r="B451" s="400">
        <v>3000000</v>
      </c>
      <c r="C451" s="395">
        <v>2819556.96</v>
      </c>
      <c r="D451" s="395">
        <v>2819556.96</v>
      </c>
      <c r="E451" s="72">
        <f t="shared" ref="E451:E463" si="30">D451/C451*100</f>
        <v>100</v>
      </c>
      <c r="F451" s="127">
        <v>100305</v>
      </c>
      <c r="G451" s="204" t="s">
        <v>48</v>
      </c>
    </row>
    <row r="452" spans="1:8" x14ac:dyDescent="0.2">
      <c r="A452" s="285" t="s">
        <v>210</v>
      </c>
      <c r="B452" s="400">
        <v>0</v>
      </c>
      <c r="C452" s="395">
        <v>692121</v>
      </c>
      <c r="D452" s="395">
        <v>692121</v>
      </c>
      <c r="E452" s="72">
        <f t="shared" si="30"/>
        <v>100</v>
      </c>
      <c r="F452" s="127">
        <v>100787</v>
      </c>
      <c r="G452" s="204" t="s">
        <v>48</v>
      </c>
    </row>
    <row r="453" spans="1:8" x14ac:dyDescent="0.2">
      <c r="A453" s="285" t="s">
        <v>211</v>
      </c>
      <c r="B453" s="400">
        <v>900000</v>
      </c>
      <c r="C453" s="395">
        <v>0</v>
      </c>
      <c r="D453" s="395">
        <v>0</v>
      </c>
      <c r="E453" s="72">
        <v>0</v>
      </c>
      <c r="F453" s="127">
        <v>100816</v>
      </c>
      <c r="G453" s="204" t="s">
        <v>48</v>
      </c>
    </row>
    <row r="454" spans="1:8" x14ac:dyDescent="0.2">
      <c r="A454" s="285" t="s">
        <v>181</v>
      </c>
      <c r="B454" s="400">
        <v>6200000</v>
      </c>
      <c r="C454" s="395">
        <v>5886454</v>
      </c>
      <c r="D454" s="395">
        <v>5886454</v>
      </c>
      <c r="E454" s="72">
        <f t="shared" si="30"/>
        <v>100</v>
      </c>
      <c r="F454" s="127">
        <v>100866</v>
      </c>
      <c r="G454" s="204" t="s">
        <v>48</v>
      </c>
    </row>
    <row r="455" spans="1:8" x14ac:dyDescent="0.2">
      <c r="A455" s="285" t="s">
        <v>209</v>
      </c>
      <c r="B455" s="400">
        <v>8000000</v>
      </c>
      <c r="C455" s="395">
        <v>54874</v>
      </c>
      <c r="D455" s="395">
        <v>54874</v>
      </c>
      <c r="E455" s="72">
        <f t="shared" si="30"/>
        <v>100</v>
      </c>
      <c r="F455" s="127">
        <v>100867</v>
      </c>
      <c r="G455" s="204" t="s">
        <v>48</v>
      </c>
    </row>
    <row r="456" spans="1:8" x14ac:dyDescent="0.2">
      <c r="A456" s="285" t="s">
        <v>182</v>
      </c>
      <c r="B456" s="400">
        <v>1000000</v>
      </c>
      <c r="C456" s="395">
        <v>806528.06</v>
      </c>
      <c r="D456" s="395">
        <v>806528.06</v>
      </c>
      <c r="E456" s="72">
        <f t="shared" si="30"/>
        <v>100</v>
      </c>
      <c r="F456" s="127">
        <v>100869</v>
      </c>
      <c r="G456" s="204" t="s">
        <v>48</v>
      </c>
    </row>
    <row r="457" spans="1:8" x14ac:dyDescent="0.2">
      <c r="A457" s="285" t="s">
        <v>617</v>
      </c>
      <c r="B457" s="400">
        <v>15150000</v>
      </c>
      <c r="C457" s="395">
        <v>1225842</v>
      </c>
      <c r="D457" s="395">
        <v>1225842</v>
      </c>
      <c r="E457" s="72">
        <f t="shared" si="30"/>
        <v>100</v>
      </c>
      <c r="F457" s="127">
        <v>100923</v>
      </c>
      <c r="G457" s="204" t="s">
        <v>48</v>
      </c>
    </row>
    <row r="458" spans="1:8" x14ac:dyDescent="0.2">
      <c r="A458" s="285" t="s">
        <v>618</v>
      </c>
      <c r="B458" s="400">
        <v>2500000</v>
      </c>
      <c r="C458" s="395">
        <v>4851089.5999999996</v>
      </c>
      <c r="D458" s="395">
        <v>4851089.5999999996</v>
      </c>
      <c r="E458" s="72">
        <f t="shared" si="30"/>
        <v>100</v>
      </c>
      <c r="F458" s="127">
        <v>100924</v>
      </c>
      <c r="G458" s="204" t="s">
        <v>48</v>
      </c>
    </row>
    <row r="459" spans="1:8" ht="25.5" x14ac:dyDescent="0.2">
      <c r="A459" s="246" t="s">
        <v>619</v>
      </c>
      <c r="B459" s="97">
        <v>5000000</v>
      </c>
      <c r="C459" s="236">
        <v>10149885</v>
      </c>
      <c r="D459" s="236">
        <v>10149885</v>
      </c>
      <c r="E459" s="72">
        <f t="shared" si="30"/>
        <v>100</v>
      </c>
      <c r="F459" s="123">
        <v>100925</v>
      </c>
      <c r="G459" s="253" t="s">
        <v>48</v>
      </c>
    </row>
    <row r="460" spans="1:8" ht="25.5" x14ac:dyDescent="0.2">
      <c r="A460" s="246" t="s">
        <v>362</v>
      </c>
      <c r="B460" s="97">
        <v>2000000</v>
      </c>
      <c r="C460" s="236">
        <v>2625181</v>
      </c>
      <c r="D460" s="236">
        <v>2625181</v>
      </c>
      <c r="E460" s="72">
        <f t="shared" si="30"/>
        <v>100</v>
      </c>
      <c r="F460" s="123">
        <v>100926</v>
      </c>
      <c r="G460" s="253" t="s">
        <v>48</v>
      </c>
    </row>
    <row r="461" spans="1:8" x14ac:dyDescent="0.2">
      <c r="A461" s="285" t="s">
        <v>620</v>
      </c>
      <c r="B461" s="400">
        <v>0</v>
      </c>
      <c r="C461" s="395">
        <v>4083486.54</v>
      </c>
      <c r="D461" s="395">
        <v>4083486.54</v>
      </c>
      <c r="E461" s="72">
        <f t="shared" si="30"/>
        <v>100</v>
      </c>
      <c r="F461" s="127">
        <v>100929</v>
      </c>
      <c r="G461" s="204" t="s">
        <v>48</v>
      </c>
    </row>
    <row r="462" spans="1:8" x14ac:dyDescent="0.2">
      <c r="A462" s="285" t="s">
        <v>363</v>
      </c>
      <c r="B462" s="400">
        <v>0</v>
      </c>
      <c r="C462" s="395">
        <v>238854</v>
      </c>
      <c r="D462" s="395">
        <v>238854</v>
      </c>
      <c r="E462" s="72">
        <f t="shared" si="30"/>
        <v>100</v>
      </c>
      <c r="F462" s="127">
        <v>101015</v>
      </c>
      <c r="G462" s="204" t="s">
        <v>48</v>
      </c>
    </row>
    <row r="463" spans="1:8" ht="13.5" thickBot="1" x14ac:dyDescent="0.25">
      <c r="A463" s="312" t="s">
        <v>364</v>
      </c>
      <c r="B463" s="243">
        <v>0</v>
      </c>
      <c r="C463" s="398">
        <v>809636</v>
      </c>
      <c r="D463" s="398">
        <v>809636</v>
      </c>
      <c r="E463" s="239">
        <f t="shared" si="30"/>
        <v>100</v>
      </c>
      <c r="F463" s="127">
        <v>101016</v>
      </c>
      <c r="G463" s="204" t="s">
        <v>48</v>
      </c>
    </row>
    <row r="464" spans="1:8" s="24" customFormat="1" ht="13.5" thickTop="1" x14ac:dyDescent="0.2">
      <c r="E464" s="78"/>
      <c r="F464" s="124"/>
      <c r="G464" s="82"/>
      <c r="H464" s="82"/>
    </row>
    <row r="465" spans="1:11" s="24" customFormat="1" ht="15.75" thickBot="1" x14ac:dyDescent="0.25">
      <c r="A465" s="83" t="s">
        <v>40</v>
      </c>
      <c r="B465" s="17"/>
      <c r="C465" s="17"/>
      <c r="D465" s="17"/>
      <c r="E465" s="278" t="s">
        <v>18</v>
      </c>
      <c r="F465" s="124"/>
      <c r="G465" s="82"/>
      <c r="H465" s="209"/>
      <c r="I465" s="217"/>
      <c r="J465" s="217"/>
      <c r="K465" s="217"/>
    </row>
    <row r="466" spans="1:11" s="23" customFormat="1" ht="19.5" thickTop="1" thickBot="1" x14ac:dyDescent="0.3">
      <c r="A466" s="64" t="s">
        <v>5</v>
      </c>
      <c r="B466" s="65" t="s">
        <v>0</v>
      </c>
      <c r="C466" s="66" t="s">
        <v>1</v>
      </c>
      <c r="D466" s="67" t="s">
        <v>4</v>
      </c>
      <c r="E466" s="68" t="s">
        <v>6</v>
      </c>
      <c r="F466" s="52"/>
      <c r="G466" s="91"/>
      <c r="H466" s="91"/>
    </row>
    <row r="467" spans="1:11" s="24" customFormat="1" ht="15.75" thickTop="1" x14ac:dyDescent="0.2">
      <c r="A467" s="281" t="s">
        <v>10</v>
      </c>
      <c r="B467" s="196">
        <f>SUM(B468:B494)</f>
        <v>16394000</v>
      </c>
      <c r="C467" s="196">
        <f>SUM(C468:C494)</f>
        <v>6457987.5299999993</v>
      </c>
      <c r="D467" s="196">
        <f>SUM(D468:D494)</f>
        <v>5256322.05</v>
      </c>
      <c r="E467" s="282">
        <f>D467/C467*100</f>
        <v>81.392570449884417</v>
      </c>
      <c r="F467" s="124"/>
      <c r="G467" s="82"/>
      <c r="H467" s="82"/>
    </row>
    <row r="468" spans="1:11" s="24" customFormat="1" x14ac:dyDescent="0.2">
      <c r="A468" s="285" t="s">
        <v>173</v>
      </c>
      <c r="B468" s="240">
        <v>16394000</v>
      </c>
      <c r="C468" s="240">
        <v>0</v>
      </c>
      <c r="D468" s="240">
        <v>0</v>
      </c>
      <c r="E468" s="72">
        <v>0</v>
      </c>
      <c r="F468" s="124"/>
      <c r="G468" s="73" t="s">
        <v>244</v>
      </c>
      <c r="H468" s="82"/>
    </row>
    <row r="469" spans="1:11" s="24" customFormat="1" x14ac:dyDescent="0.2">
      <c r="A469" s="285" t="s">
        <v>621</v>
      </c>
      <c r="B469" s="240">
        <v>0</v>
      </c>
      <c r="C469" s="240">
        <v>426966.5</v>
      </c>
      <c r="D469" s="240">
        <v>426966.5</v>
      </c>
      <c r="E469" s="72">
        <f t="shared" ref="E469:E494" si="31">D469/C469*100</f>
        <v>100</v>
      </c>
      <c r="F469" s="124">
        <v>1704</v>
      </c>
      <c r="G469" s="73" t="s">
        <v>183</v>
      </c>
      <c r="H469" s="82"/>
    </row>
    <row r="470" spans="1:11" s="24" customFormat="1" x14ac:dyDescent="0.2">
      <c r="A470" s="285" t="s">
        <v>622</v>
      </c>
      <c r="B470" s="240">
        <v>0</v>
      </c>
      <c r="C470" s="240">
        <v>768776.47</v>
      </c>
      <c r="D470" s="240">
        <v>768776.47</v>
      </c>
      <c r="E470" s="72">
        <f t="shared" si="31"/>
        <v>100</v>
      </c>
      <c r="F470" s="124">
        <v>1704</v>
      </c>
      <c r="G470" s="73" t="s">
        <v>183</v>
      </c>
      <c r="H470" s="82"/>
    </row>
    <row r="471" spans="1:11" s="24" customFormat="1" x14ac:dyDescent="0.2">
      <c r="A471" s="285" t="s">
        <v>623</v>
      </c>
      <c r="B471" s="240">
        <v>0</v>
      </c>
      <c r="C471" s="240">
        <v>431272</v>
      </c>
      <c r="D471" s="240">
        <v>431272</v>
      </c>
      <c r="E471" s="72">
        <f t="shared" si="31"/>
        <v>100</v>
      </c>
      <c r="F471" s="124">
        <v>1704</v>
      </c>
      <c r="G471" s="73" t="s">
        <v>183</v>
      </c>
      <c r="H471" s="82"/>
    </row>
    <row r="472" spans="1:11" s="24" customFormat="1" x14ac:dyDescent="0.2">
      <c r="A472" s="285" t="s">
        <v>624</v>
      </c>
      <c r="B472" s="240">
        <v>0</v>
      </c>
      <c r="C472" s="240">
        <v>224412.18</v>
      </c>
      <c r="D472" s="240">
        <v>224412.18</v>
      </c>
      <c r="E472" s="72">
        <f t="shared" si="31"/>
        <v>100</v>
      </c>
      <c r="F472" s="124">
        <v>1704</v>
      </c>
      <c r="G472" s="73" t="s">
        <v>183</v>
      </c>
      <c r="H472" s="82"/>
    </row>
    <row r="473" spans="1:11" s="24" customFormat="1" ht="25.5" x14ac:dyDescent="0.2">
      <c r="A473" s="246" t="s">
        <v>304</v>
      </c>
      <c r="B473" s="240">
        <v>0</v>
      </c>
      <c r="C473" s="240">
        <v>114560.38</v>
      </c>
      <c r="D473" s="240">
        <v>114560.38</v>
      </c>
      <c r="E473" s="72">
        <f t="shared" si="31"/>
        <v>100</v>
      </c>
      <c r="F473" s="124">
        <v>1704</v>
      </c>
      <c r="G473" s="73" t="s">
        <v>183</v>
      </c>
      <c r="H473" s="82"/>
    </row>
    <row r="474" spans="1:11" s="24" customFormat="1" ht="25.5" x14ac:dyDescent="0.2">
      <c r="A474" s="246" t="s">
        <v>305</v>
      </c>
      <c r="B474" s="240">
        <v>0</v>
      </c>
      <c r="C474" s="240">
        <v>700000</v>
      </c>
      <c r="D474" s="240">
        <v>700000</v>
      </c>
      <c r="E474" s="72">
        <f t="shared" si="31"/>
        <v>100</v>
      </c>
      <c r="F474" s="124">
        <v>1704</v>
      </c>
      <c r="G474" s="73" t="s">
        <v>183</v>
      </c>
      <c r="H474" s="82"/>
    </row>
    <row r="475" spans="1:11" s="24" customFormat="1" x14ac:dyDescent="0.2">
      <c r="A475" s="246" t="s">
        <v>372</v>
      </c>
      <c r="B475" s="240">
        <v>0</v>
      </c>
      <c r="C475" s="240">
        <v>90000</v>
      </c>
      <c r="D475" s="240">
        <v>89915.1</v>
      </c>
      <c r="E475" s="72">
        <f t="shared" si="31"/>
        <v>99.905666666666676</v>
      </c>
      <c r="F475" s="124">
        <v>1700</v>
      </c>
      <c r="G475" s="73" t="s">
        <v>183</v>
      </c>
      <c r="H475" s="82"/>
    </row>
    <row r="476" spans="1:11" s="24" customFormat="1" x14ac:dyDescent="0.2">
      <c r="A476" s="246" t="s">
        <v>388</v>
      </c>
      <c r="B476" s="240">
        <v>0</v>
      </c>
      <c r="C476" s="240">
        <v>300000</v>
      </c>
      <c r="D476" s="240">
        <v>0</v>
      </c>
      <c r="E476" s="72">
        <f t="shared" si="31"/>
        <v>0</v>
      </c>
      <c r="F476" s="124">
        <v>1700</v>
      </c>
      <c r="G476" s="73" t="s">
        <v>183</v>
      </c>
      <c r="H476" s="82"/>
    </row>
    <row r="477" spans="1:11" s="24" customFormat="1" x14ac:dyDescent="0.2">
      <c r="A477" s="246" t="s">
        <v>625</v>
      </c>
      <c r="B477" s="240">
        <v>0</v>
      </c>
      <c r="C477" s="240">
        <v>300000</v>
      </c>
      <c r="D477" s="240">
        <v>298712.7</v>
      </c>
      <c r="E477" s="72">
        <f t="shared" si="31"/>
        <v>99.570900000000009</v>
      </c>
      <c r="F477" s="124">
        <v>1700</v>
      </c>
      <c r="G477" s="73" t="s">
        <v>183</v>
      </c>
      <c r="H477" s="82"/>
    </row>
    <row r="478" spans="1:11" s="24" customFormat="1" x14ac:dyDescent="0.2">
      <c r="A478" s="246" t="s">
        <v>371</v>
      </c>
      <c r="B478" s="240">
        <v>0</v>
      </c>
      <c r="C478" s="240">
        <v>350000</v>
      </c>
      <c r="D478" s="240">
        <v>347802.4</v>
      </c>
      <c r="E478" s="72">
        <f t="shared" si="31"/>
        <v>99.372114285714304</v>
      </c>
      <c r="F478" s="124">
        <v>1700</v>
      </c>
      <c r="G478" s="73" t="s">
        <v>183</v>
      </c>
      <c r="H478" s="82"/>
    </row>
    <row r="479" spans="1:11" s="24" customFormat="1" x14ac:dyDescent="0.2">
      <c r="A479" s="246" t="s">
        <v>373</v>
      </c>
      <c r="B479" s="240">
        <v>0</v>
      </c>
      <c r="C479" s="240">
        <v>350000</v>
      </c>
      <c r="D479" s="240">
        <v>336573.6</v>
      </c>
      <c r="E479" s="72">
        <f t="shared" si="31"/>
        <v>96.163885714285712</v>
      </c>
      <c r="F479" s="124">
        <v>1700</v>
      </c>
      <c r="G479" s="73" t="s">
        <v>183</v>
      </c>
      <c r="H479" s="82"/>
    </row>
    <row r="480" spans="1:11" s="24" customFormat="1" x14ac:dyDescent="0.2">
      <c r="A480" s="246" t="s">
        <v>374</v>
      </c>
      <c r="B480" s="240">
        <v>0</v>
      </c>
      <c r="C480" s="240">
        <v>200000</v>
      </c>
      <c r="D480" s="240">
        <v>199237</v>
      </c>
      <c r="E480" s="72">
        <f t="shared" si="31"/>
        <v>99.618499999999997</v>
      </c>
      <c r="F480" s="124">
        <v>1700</v>
      </c>
      <c r="G480" s="73" t="s">
        <v>183</v>
      </c>
      <c r="H480" s="82"/>
    </row>
    <row r="481" spans="1:8" s="24" customFormat="1" x14ac:dyDescent="0.2">
      <c r="A481" s="246" t="s">
        <v>375</v>
      </c>
      <c r="B481" s="240">
        <v>0</v>
      </c>
      <c r="C481" s="240">
        <v>95000</v>
      </c>
      <c r="D481" s="240">
        <v>0</v>
      </c>
      <c r="E481" s="72">
        <f t="shared" si="31"/>
        <v>0</v>
      </c>
      <c r="F481" s="124">
        <v>1700</v>
      </c>
      <c r="G481" s="73" t="s">
        <v>183</v>
      </c>
      <c r="H481" s="82"/>
    </row>
    <row r="482" spans="1:8" s="24" customFormat="1" x14ac:dyDescent="0.2">
      <c r="A482" s="246" t="s">
        <v>376</v>
      </c>
      <c r="B482" s="240">
        <v>0</v>
      </c>
      <c r="C482" s="240">
        <v>117000</v>
      </c>
      <c r="D482" s="240">
        <v>86998.78</v>
      </c>
      <c r="E482" s="72">
        <f t="shared" si="31"/>
        <v>74.357931623931634</v>
      </c>
      <c r="F482" s="124">
        <v>1700</v>
      </c>
      <c r="G482" s="73" t="s">
        <v>183</v>
      </c>
      <c r="H482" s="82"/>
    </row>
    <row r="483" spans="1:8" s="24" customFormat="1" x14ac:dyDescent="0.2">
      <c r="A483" s="246" t="s">
        <v>377</v>
      </c>
      <c r="B483" s="240">
        <v>0</v>
      </c>
      <c r="C483" s="240">
        <v>140000</v>
      </c>
      <c r="D483" s="240">
        <v>48524.38</v>
      </c>
      <c r="E483" s="72">
        <f t="shared" si="31"/>
        <v>34.660271428571427</v>
      </c>
      <c r="F483" s="124">
        <v>1700</v>
      </c>
      <c r="G483" s="73" t="s">
        <v>183</v>
      </c>
      <c r="H483" s="82"/>
    </row>
    <row r="484" spans="1:8" s="24" customFormat="1" x14ac:dyDescent="0.2">
      <c r="A484" s="246" t="s">
        <v>378</v>
      </c>
      <c r="B484" s="240">
        <v>0</v>
      </c>
      <c r="C484" s="240">
        <v>400000</v>
      </c>
      <c r="D484" s="240">
        <v>355558</v>
      </c>
      <c r="E484" s="72">
        <f t="shared" si="31"/>
        <v>88.889499999999998</v>
      </c>
      <c r="F484" s="124">
        <v>1700</v>
      </c>
      <c r="G484" s="73" t="s">
        <v>183</v>
      </c>
      <c r="H484" s="82"/>
    </row>
    <row r="485" spans="1:8" s="24" customFormat="1" x14ac:dyDescent="0.2">
      <c r="A485" s="246" t="s">
        <v>379</v>
      </c>
      <c r="B485" s="240">
        <v>0</v>
      </c>
      <c r="C485" s="240">
        <v>238000</v>
      </c>
      <c r="D485" s="240">
        <v>120328.08</v>
      </c>
      <c r="E485" s="72">
        <f t="shared" si="31"/>
        <v>50.558016806722691</v>
      </c>
      <c r="F485" s="124">
        <v>1700</v>
      </c>
      <c r="G485" s="73" t="s">
        <v>183</v>
      </c>
      <c r="H485" s="82"/>
    </row>
    <row r="486" spans="1:8" s="24" customFormat="1" x14ac:dyDescent="0.2">
      <c r="A486" s="246" t="s">
        <v>380</v>
      </c>
      <c r="B486" s="240">
        <v>0</v>
      </c>
      <c r="C486" s="240">
        <v>215000</v>
      </c>
      <c r="D486" s="240">
        <v>205954.1</v>
      </c>
      <c r="E486" s="72">
        <f t="shared" si="31"/>
        <v>95.79260465116279</v>
      </c>
      <c r="F486" s="124">
        <v>1700</v>
      </c>
      <c r="G486" s="73" t="s">
        <v>183</v>
      </c>
      <c r="H486" s="82"/>
    </row>
    <row r="487" spans="1:8" s="24" customFormat="1" x14ac:dyDescent="0.2">
      <c r="A487" s="246" t="s">
        <v>381</v>
      </c>
      <c r="B487" s="240">
        <v>0</v>
      </c>
      <c r="C487" s="240">
        <v>100000</v>
      </c>
      <c r="D487" s="240">
        <v>96064.38</v>
      </c>
      <c r="E487" s="72">
        <f t="shared" si="31"/>
        <v>96.06438</v>
      </c>
      <c r="F487" s="124">
        <v>1700</v>
      </c>
      <c r="G487" s="73" t="s">
        <v>183</v>
      </c>
      <c r="H487" s="82"/>
    </row>
    <row r="488" spans="1:8" s="24" customFormat="1" x14ac:dyDescent="0.2">
      <c r="A488" s="246" t="s">
        <v>382</v>
      </c>
      <c r="B488" s="240">
        <v>0</v>
      </c>
      <c r="C488" s="240">
        <v>220000</v>
      </c>
      <c r="D488" s="240">
        <v>182242.94</v>
      </c>
      <c r="E488" s="72">
        <f t="shared" si="31"/>
        <v>82.837699999999998</v>
      </c>
      <c r="F488" s="124">
        <v>1700</v>
      </c>
      <c r="G488" s="73" t="s">
        <v>183</v>
      </c>
      <c r="H488" s="82"/>
    </row>
    <row r="489" spans="1:8" s="24" customFormat="1" x14ac:dyDescent="0.2">
      <c r="A489" s="246" t="s">
        <v>383</v>
      </c>
      <c r="B489" s="240">
        <v>0</v>
      </c>
      <c r="C489" s="240">
        <v>80000</v>
      </c>
      <c r="D489" s="240">
        <v>46479.21</v>
      </c>
      <c r="E489" s="72">
        <f t="shared" si="31"/>
        <v>58.099012500000001</v>
      </c>
      <c r="F489" s="124">
        <v>1700</v>
      </c>
      <c r="G489" s="73" t="s">
        <v>183</v>
      </c>
      <c r="H489" s="82"/>
    </row>
    <row r="490" spans="1:8" s="24" customFormat="1" x14ac:dyDescent="0.2">
      <c r="A490" s="246" t="s">
        <v>384</v>
      </c>
      <c r="B490" s="240">
        <v>0</v>
      </c>
      <c r="C490" s="240">
        <v>42000</v>
      </c>
      <c r="D490" s="240">
        <v>0</v>
      </c>
      <c r="E490" s="72">
        <f t="shared" si="31"/>
        <v>0</v>
      </c>
      <c r="F490" s="124">
        <v>1700</v>
      </c>
      <c r="G490" s="73" t="s">
        <v>183</v>
      </c>
      <c r="H490" s="82"/>
    </row>
    <row r="491" spans="1:8" s="24" customFormat="1" x14ac:dyDescent="0.2">
      <c r="A491" s="246" t="s">
        <v>385</v>
      </c>
      <c r="B491" s="240">
        <v>0</v>
      </c>
      <c r="C491" s="240">
        <v>50000</v>
      </c>
      <c r="D491" s="240">
        <v>37667.300000000003</v>
      </c>
      <c r="E491" s="72">
        <f t="shared" si="31"/>
        <v>75.334600000000009</v>
      </c>
      <c r="F491" s="124">
        <v>1700</v>
      </c>
      <c r="G491" s="73" t="s">
        <v>183</v>
      </c>
      <c r="H491" s="82"/>
    </row>
    <row r="492" spans="1:8" s="24" customFormat="1" x14ac:dyDescent="0.2">
      <c r="A492" s="246" t="s">
        <v>386</v>
      </c>
      <c r="B492" s="240">
        <v>0</v>
      </c>
      <c r="C492" s="240">
        <v>75000</v>
      </c>
      <c r="D492" s="240">
        <v>61496</v>
      </c>
      <c r="E492" s="72">
        <f t="shared" si="31"/>
        <v>81.994666666666674</v>
      </c>
      <c r="F492" s="124">
        <v>1700</v>
      </c>
      <c r="G492" s="73" t="s">
        <v>183</v>
      </c>
      <c r="H492" s="82"/>
    </row>
    <row r="493" spans="1:8" s="24" customFormat="1" ht="13.5" customHeight="1" x14ac:dyDescent="0.2">
      <c r="A493" s="246" t="s">
        <v>387</v>
      </c>
      <c r="B493" s="240">
        <v>0</v>
      </c>
      <c r="C493" s="240">
        <v>80000</v>
      </c>
      <c r="D493" s="240">
        <v>76780.55</v>
      </c>
      <c r="E493" s="72">
        <f t="shared" si="31"/>
        <v>95.975687500000006</v>
      </c>
      <c r="F493" s="124">
        <v>1700</v>
      </c>
      <c r="G493" s="73" t="s">
        <v>183</v>
      </c>
      <c r="H493" s="82"/>
    </row>
    <row r="494" spans="1:8" s="24" customFormat="1" ht="13.5" thickBot="1" x14ac:dyDescent="0.25">
      <c r="A494" s="392" t="s">
        <v>389</v>
      </c>
      <c r="B494" s="238">
        <v>0</v>
      </c>
      <c r="C494" s="238">
        <v>350000</v>
      </c>
      <c r="D494" s="238">
        <v>0</v>
      </c>
      <c r="E494" s="239">
        <f t="shared" si="31"/>
        <v>0</v>
      </c>
      <c r="F494" s="124">
        <v>1700</v>
      </c>
      <c r="G494" s="73" t="s">
        <v>183</v>
      </c>
      <c r="H494" s="82"/>
    </row>
    <row r="495" spans="1:8" s="24" customFormat="1" ht="13.5" thickTop="1" x14ac:dyDescent="0.2">
      <c r="B495" s="135"/>
      <c r="C495" s="135"/>
      <c r="D495" s="135"/>
      <c r="E495" s="78"/>
      <c r="F495" s="124"/>
      <c r="G495" s="82"/>
      <c r="H495" s="82"/>
    </row>
    <row r="496" spans="1:8" s="24" customFormat="1" ht="18.75" thickBot="1" x14ac:dyDescent="0.25">
      <c r="A496" s="88" t="s">
        <v>28</v>
      </c>
      <c r="B496" s="89">
        <f>SUM(B450,B423,B467)</f>
        <v>102685000</v>
      </c>
      <c r="C496" s="89">
        <f>SUM(C450,C423,C467)</f>
        <v>69983600.609999999</v>
      </c>
      <c r="D496" s="89">
        <f>SUM(D450,D423,D467)</f>
        <v>62409316.309999995</v>
      </c>
      <c r="E496" s="90">
        <f>D496/C496*100</f>
        <v>89.177058290828043</v>
      </c>
      <c r="F496" s="124"/>
      <c r="G496" s="82"/>
      <c r="H496" s="82"/>
    </row>
    <row r="497" spans="1:11" s="24" customFormat="1" ht="13.5" thickTop="1" x14ac:dyDescent="0.2">
      <c r="E497" s="78"/>
      <c r="F497" s="124"/>
      <c r="G497" s="82"/>
      <c r="H497" s="82"/>
    </row>
    <row r="498" spans="1:11" s="24" customFormat="1" x14ac:dyDescent="0.2">
      <c r="E498" s="78"/>
      <c r="F498" s="124"/>
      <c r="G498" s="82"/>
      <c r="H498" s="82"/>
    </row>
    <row r="499" spans="1:11" s="24" customFormat="1" ht="18" x14ac:dyDescent="0.25">
      <c r="A499" s="1" t="s">
        <v>394</v>
      </c>
      <c r="B499" s="171"/>
      <c r="C499" s="9"/>
      <c r="D499" s="152"/>
      <c r="E499" s="9"/>
      <c r="F499" s="124"/>
      <c r="G499" s="82"/>
      <c r="H499" s="82"/>
    </row>
    <row r="500" spans="1:11" s="24" customFormat="1" ht="15.75" thickBot="1" x14ac:dyDescent="0.3">
      <c r="A500" s="2" t="s">
        <v>214</v>
      </c>
      <c r="B500" s="171"/>
      <c r="C500" s="9"/>
      <c r="D500" s="152"/>
      <c r="E500" s="9" t="s">
        <v>18</v>
      </c>
      <c r="F500" s="124"/>
      <c r="G500" s="82"/>
      <c r="H500" s="82"/>
    </row>
    <row r="501" spans="1:11" s="24" customFormat="1" ht="14.25" thickTop="1" thickBot="1" x14ac:dyDescent="0.25">
      <c r="A501" s="193" t="s">
        <v>5</v>
      </c>
      <c r="B501" s="379" t="s">
        <v>0</v>
      </c>
      <c r="C501" s="380" t="s">
        <v>1</v>
      </c>
      <c r="D501" s="381" t="s">
        <v>4</v>
      </c>
      <c r="E501" s="386" t="s">
        <v>6</v>
      </c>
      <c r="F501" s="124"/>
      <c r="G501" s="82"/>
      <c r="H501" s="82"/>
    </row>
    <row r="502" spans="1:11" s="24" customFormat="1" ht="15.75" thickTop="1" x14ac:dyDescent="0.25">
      <c r="A502" s="51" t="s">
        <v>395</v>
      </c>
      <c r="B502" s="250">
        <f>SUM(B503:B504)</f>
        <v>4670000</v>
      </c>
      <c r="C502" s="250">
        <f>SUM(C503:C504)</f>
        <v>4670000</v>
      </c>
      <c r="D502" s="250">
        <f>SUM(D503:D504)</f>
        <v>4303172.66</v>
      </c>
      <c r="E502" s="282">
        <f>D502/C502*100</f>
        <v>92.145024839400435</v>
      </c>
      <c r="F502" s="124"/>
      <c r="G502" s="82"/>
      <c r="H502" s="82"/>
    </row>
    <row r="503" spans="1:11" s="24" customFormat="1" x14ac:dyDescent="0.2">
      <c r="A503" s="329" t="s">
        <v>524</v>
      </c>
      <c r="B503" s="324">
        <v>2560000</v>
      </c>
      <c r="C503" s="324">
        <v>2560000</v>
      </c>
      <c r="D503" s="324">
        <v>2299837.66</v>
      </c>
      <c r="E503" s="72">
        <f t="shared" ref="E503:E504" si="32">D503/C503*100</f>
        <v>89.837408593749998</v>
      </c>
      <c r="F503" s="124">
        <v>100812</v>
      </c>
      <c r="G503" s="269" t="s">
        <v>232</v>
      </c>
      <c r="H503" s="301" t="s">
        <v>67</v>
      </c>
      <c r="I503" s="300">
        <f>SUM(B503:B504)</f>
        <v>4670000</v>
      </c>
      <c r="J503" s="300">
        <f>SUM(C503:C504)</f>
        <v>4670000</v>
      </c>
      <c r="K503" s="300">
        <f>SUM(D503:D504)</f>
        <v>4303172.66</v>
      </c>
    </row>
    <row r="504" spans="1:11" s="24" customFormat="1" ht="15" thickBot="1" x14ac:dyDescent="0.25">
      <c r="A504" s="328" t="s">
        <v>525</v>
      </c>
      <c r="B504" s="326">
        <v>2110000</v>
      </c>
      <c r="C504" s="326">
        <v>2110000</v>
      </c>
      <c r="D504" s="326">
        <v>2003335</v>
      </c>
      <c r="E504" s="239">
        <f t="shared" si="32"/>
        <v>94.944786729857825</v>
      </c>
      <c r="F504" s="124">
        <v>100825</v>
      </c>
      <c r="G504" s="269" t="s">
        <v>232</v>
      </c>
      <c r="I504" s="257">
        <f>SUM(I503)</f>
        <v>4670000</v>
      </c>
      <c r="J504" s="257">
        <f t="shared" ref="J504:K504" si="33">SUM(J503)</f>
        <v>4670000</v>
      </c>
      <c r="K504" s="257">
        <f t="shared" si="33"/>
        <v>4303172.66</v>
      </c>
    </row>
    <row r="505" spans="1:11" s="24" customFormat="1" ht="15.75" thickTop="1" x14ac:dyDescent="0.25">
      <c r="A505" s="13"/>
      <c r="B505" s="177"/>
      <c r="C505" s="177"/>
      <c r="D505" s="177"/>
      <c r="E505" s="163"/>
      <c r="F505" s="124"/>
      <c r="G505" s="82"/>
    </row>
    <row r="506" spans="1:11" s="24" customFormat="1" ht="18.75" thickBot="1" x14ac:dyDescent="0.25">
      <c r="A506" s="21" t="s">
        <v>396</v>
      </c>
      <c r="B506" s="175">
        <f>B502</f>
        <v>4670000</v>
      </c>
      <c r="C506" s="175">
        <f>C502</f>
        <v>4670000</v>
      </c>
      <c r="D506" s="175">
        <f>D502</f>
        <v>4303172.66</v>
      </c>
      <c r="E506" s="90">
        <f>D506/C506*100</f>
        <v>92.145024839400435</v>
      </c>
      <c r="F506" s="124"/>
      <c r="G506" s="82"/>
    </row>
    <row r="507" spans="1:11" s="24" customFormat="1" ht="13.5" thickTop="1" x14ac:dyDescent="0.2">
      <c r="E507" s="78"/>
      <c r="F507" s="124"/>
      <c r="G507" s="82"/>
    </row>
    <row r="508" spans="1:11" s="24" customFormat="1" x14ac:dyDescent="0.2">
      <c r="E508" s="78"/>
      <c r="F508" s="124"/>
      <c r="G508" s="82"/>
    </row>
    <row r="509" spans="1:11" s="24" customFormat="1" ht="18" x14ac:dyDescent="0.25">
      <c r="A509" s="1" t="s">
        <v>397</v>
      </c>
      <c r="B509" s="171"/>
      <c r="C509" s="9"/>
      <c r="D509" s="152"/>
      <c r="E509" s="9"/>
      <c r="F509" s="124"/>
      <c r="G509" s="82"/>
    </row>
    <row r="510" spans="1:11" s="24" customFormat="1" ht="15.75" thickBot="1" x14ac:dyDescent="0.3">
      <c r="A510" s="2" t="s">
        <v>214</v>
      </c>
      <c r="B510" s="171"/>
      <c r="C510" s="9"/>
      <c r="D510" s="152"/>
      <c r="E510" s="9" t="s">
        <v>18</v>
      </c>
      <c r="F510" s="124"/>
      <c r="G510" s="82"/>
    </row>
    <row r="511" spans="1:11" s="24" customFormat="1" ht="14.25" thickTop="1" thickBot="1" x14ac:dyDescent="0.25">
      <c r="A511" s="193" t="s">
        <v>5</v>
      </c>
      <c r="B511" s="379" t="s">
        <v>0</v>
      </c>
      <c r="C511" s="380" t="s">
        <v>1</v>
      </c>
      <c r="D511" s="381" t="s">
        <v>4</v>
      </c>
      <c r="E511" s="386" t="s">
        <v>6</v>
      </c>
      <c r="F511" s="124"/>
      <c r="G511" s="82"/>
    </row>
    <row r="512" spans="1:11" s="24" customFormat="1" ht="15.75" thickTop="1" x14ac:dyDescent="0.25">
      <c r="A512" s="195" t="s">
        <v>112</v>
      </c>
      <c r="B512" s="172">
        <f>SUM(B513:B513)</f>
        <v>25622000</v>
      </c>
      <c r="C512" s="172">
        <f>SUM(C513:C513)</f>
        <v>0</v>
      </c>
      <c r="D512" s="172">
        <f>SUM(D513:D513)</f>
        <v>0</v>
      </c>
      <c r="E512" s="159">
        <v>0</v>
      </c>
      <c r="F512" s="124"/>
      <c r="G512" s="82"/>
    </row>
    <row r="513" spans="1:11" s="24" customFormat="1" ht="13.5" thickBot="1" x14ac:dyDescent="0.25">
      <c r="A513" s="340" t="s">
        <v>114</v>
      </c>
      <c r="B513" s="326">
        <v>25622000</v>
      </c>
      <c r="C513" s="326">
        <v>0</v>
      </c>
      <c r="D513" s="326">
        <v>0</v>
      </c>
      <c r="E513" s="327">
        <v>0</v>
      </c>
      <c r="F513" s="124">
        <v>100581</v>
      </c>
      <c r="G513" s="269" t="s">
        <v>232</v>
      </c>
      <c r="H513" s="301" t="s">
        <v>67</v>
      </c>
      <c r="I513" s="300">
        <f>SUM(B513)</f>
        <v>25622000</v>
      </c>
      <c r="J513" s="300">
        <f>SUM(C513)</f>
        <v>0</v>
      </c>
      <c r="K513" s="300">
        <f>SUM(D513)</f>
        <v>0</v>
      </c>
    </row>
    <row r="514" spans="1:11" s="24" customFormat="1" ht="15.75" thickTop="1" x14ac:dyDescent="0.25">
      <c r="A514" s="13"/>
      <c r="B514" s="177"/>
      <c r="C514" s="177"/>
      <c r="D514" s="177"/>
      <c r="E514" s="163"/>
      <c r="F514" s="124"/>
      <c r="G514" s="82"/>
      <c r="I514" s="257">
        <f>SUM(I513)</f>
        <v>25622000</v>
      </c>
      <c r="J514" s="257">
        <f>SUM(J513)</f>
        <v>0</v>
      </c>
      <c r="K514" s="257">
        <f t="shared" ref="K514" si="34">SUM(K513)</f>
        <v>0</v>
      </c>
    </row>
    <row r="515" spans="1:11" s="24" customFormat="1" ht="18.75" thickBot="1" x14ac:dyDescent="0.25">
      <c r="A515" s="21" t="s">
        <v>113</v>
      </c>
      <c r="B515" s="175">
        <f>B512</f>
        <v>25622000</v>
      </c>
      <c r="C515" s="175">
        <f>C512</f>
        <v>0</v>
      </c>
      <c r="D515" s="175">
        <f>D512</f>
        <v>0</v>
      </c>
      <c r="E515" s="158">
        <v>0</v>
      </c>
      <c r="F515" s="124"/>
      <c r="G515" s="82"/>
    </row>
    <row r="516" spans="1:11" s="24" customFormat="1" ht="13.5" customHeight="1" thickTop="1" x14ac:dyDescent="0.2">
      <c r="A516" s="22"/>
      <c r="B516" s="176"/>
      <c r="C516" s="176"/>
      <c r="D516" s="176"/>
      <c r="E516" s="161"/>
      <c r="F516" s="124"/>
      <c r="G516" s="82"/>
    </row>
    <row r="517" spans="1:11" s="24" customFormat="1" ht="12.75" customHeight="1" x14ac:dyDescent="0.2">
      <c r="A517" s="22"/>
      <c r="B517" s="176"/>
      <c r="C517" s="176"/>
      <c r="D517" s="176"/>
      <c r="E517" s="161"/>
      <c r="F517" s="124"/>
      <c r="G517" s="82"/>
    </row>
    <row r="518" spans="1:11" s="24" customFormat="1" ht="18" x14ac:dyDescent="0.25">
      <c r="A518" s="1" t="s">
        <v>398</v>
      </c>
      <c r="B518" s="171"/>
      <c r="C518" s="9"/>
      <c r="D518" s="152"/>
      <c r="E518" s="9"/>
      <c r="F518" s="124"/>
      <c r="G518" s="82"/>
    </row>
    <row r="519" spans="1:11" s="24" customFormat="1" ht="15.75" thickBot="1" x14ac:dyDescent="0.3">
      <c r="A519" s="2" t="s">
        <v>214</v>
      </c>
      <c r="B519" s="171"/>
      <c r="C519" s="9"/>
      <c r="D519" s="152"/>
      <c r="E519" s="9" t="s">
        <v>18</v>
      </c>
      <c r="F519" s="124"/>
      <c r="G519" s="82"/>
    </row>
    <row r="520" spans="1:11" s="24" customFormat="1" ht="14.25" thickTop="1" thickBot="1" x14ac:dyDescent="0.25">
      <c r="A520" s="193" t="s">
        <v>5</v>
      </c>
      <c r="B520" s="379" t="s">
        <v>0</v>
      </c>
      <c r="C520" s="380" t="s">
        <v>1</v>
      </c>
      <c r="D520" s="381" t="s">
        <v>4</v>
      </c>
      <c r="E520" s="386" t="s">
        <v>6</v>
      </c>
      <c r="F520" s="124"/>
      <c r="G520" s="82"/>
    </row>
    <row r="521" spans="1:11" s="24" customFormat="1" ht="15.75" thickTop="1" x14ac:dyDescent="0.25">
      <c r="A521" s="195" t="s">
        <v>237</v>
      </c>
      <c r="B521" s="172">
        <f>SUM(B522:B522)</f>
        <v>1126000</v>
      </c>
      <c r="C521" s="172">
        <f>SUM(C522:C522)</f>
        <v>7505000</v>
      </c>
      <c r="D521" s="172">
        <f>SUM(D522:D522)</f>
        <v>4817192</v>
      </c>
      <c r="E521" s="84">
        <f>D521/C521*100</f>
        <v>64.186435709526975</v>
      </c>
      <c r="F521" s="124"/>
      <c r="G521" s="82"/>
    </row>
    <row r="522" spans="1:11" s="24" customFormat="1" ht="13.5" thickBot="1" x14ac:dyDescent="0.25">
      <c r="A522" s="340" t="s">
        <v>315</v>
      </c>
      <c r="B522" s="326">
        <v>1126000</v>
      </c>
      <c r="C522" s="326">
        <v>7505000</v>
      </c>
      <c r="D522" s="326">
        <v>4817192</v>
      </c>
      <c r="E522" s="239">
        <f>D522/C522*100</f>
        <v>64.186435709526975</v>
      </c>
      <c r="F522" s="124">
        <v>100862</v>
      </c>
      <c r="G522" s="269" t="s">
        <v>232</v>
      </c>
      <c r="H522" s="301" t="s">
        <v>67</v>
      </c>
      <c r="I522" s="300">
        <f>SUM(B522)</f>
        <v>1126000</v>
      </c>
      <c r="J522" s="300">
        <f>SUM(C522)</f>
        <v>7505000</v>
      </c>
      <c r="K522" s="300">
        <f>SUM(D522)</f>
        <v>4817192</v>
      </c>
    </row>
    <row r="523" spans="1:11" s="24" customFormat="1" ht="15.75" thickTop="1" x14ac:dyDescent="0.25">
      <c r="A523" s="13"/>
      <c r="B523" s="177"/>
      <c r="C523" s="177"/>
      <c r="D523" s="177"/>
      <c r="E523" s="163"/>
      <c r="F523" s="124"/>
      <c r="G523" s="82"/>
      <c r="I523" s="257">
        <f>SUM(I522)</f>
        <v>1126000</v>
      </c>
      <c r="J523" s="257">
        <f>SUM(J522)</f>
        <v>7505000</v>
      </c>
      <c r="K523" s="257">
        <f t="shared" ref="K523" si="35">SUM(K522)</f>
        <v>4817192</v>
      </c>
    </row>
    <row r="524" spans="1:11" s="24" customFormat="1" ht="18.75" thickBot="1" x14ac:dyDescent="0.25">
      <c r="A524" s="21" t="s">
        <v>238</v>
      </c>
      <c r="B524" s="175">
        <f>B521</f>
        <v>1126000</v>
      </c>
      <c r="C524" s="175">
        <f>C521</f>
        <v>7505000</v>
      </c>
      <c r="D524" s="175">
        <f>D521</f>
        <v>4817192</v>
      </c>
      <c r="E524" s="90">
        <f>D524/C524*100</f>
        <v>64.186435709526975</v>
      </c>
      <c r="F524" s="124"/>
      <c r="G524" s="82"/>
      <c r="H524" s="82"/>
    </row>
    <row r="525" spans="1:11" s="24" customFormat="1" ht="18.75" thickTop="1" x14ac:dyDescent="0.2">
      <c r="A525" s="22"/>
      <c r="B525" s="176"/>
      <c r="C525" s="176"/>
      <c r="D525" s="176"/>
      <c r="E525" s="161"/>
      <c r="F525" s="124"/>
      <c r="G525" s="82"/>
      <c r="H525" s="82"/>
    </row>
    <row r="526" spans="1:11" s="24" customFormat="1" ht="18" x14ac:dyDescent="0.2">
      <c r="A526" s="22"/>
      <c r="B526" s="176"/>
      <c r="C526" s="176"/>
      <c r="D526" s="176"/>
      <c r="E526" s="161"/>
      <c r="F526" s="124"/>
      <c r="G526" s="82"/>
      <c r="H526" s="82"/>
    </row>
    <row r="527" spans="1:11" ht="18" x14ac:dyDescent="0.25">
      <c r="A527" s="59" t="s">
        <v>399</v>
      </c>
      <c r="F527" s="60"/>
    </row>
    <row r="528" spans="1:11" s="86" customFormat="1" ht="15.75" thickBot="1" x14ac:dyDescent="0.3">
      <c r="A528" s="62" t="s">
        <v>107</v>
      </c>
      <c r="B528" s="17"/>
      <c r="C528" s="17"/>
      <c r="D528" s="17"/>
      <c r="E528" s="63" t="s">
        <v>18</v>
      </c>
      <c r="F528" s="128"/>
      <c r="G528" s="85"/>
      <c r="H528" s="85"/>
    </row>
    <row r="529" spans="1:11" ht="14.25" thickTop="1" thickBot="1" x14ac:dyDescent="0.25">
      <c r="A529" s="64" t="s">
        <v>5</v>
      </c>
      <c r="B529" s="65" t="s">
        <v>0</v>
      </c>
      <c r="C529" s="66" t="s">
        <v>1</v>
      </c>
      <c r="D529" s="67" t="s">
        <v>4</v>
      </c>
      <c r="E529" s="68" t="s">
        <v>6</v>
      </c>
      <c r="F529" s="60"/>
    </row>
    <row r="530" spans="1:11" ht="15.75" thickTop="1" x14ac:dyDescent="0.2">
      <c r="A530" s="69" t="s">
        <v>515</v>
      </c>
      <c r="B530" s="94">
        <f>SUM(B531:B534)</f>
        <v>820000</v>
      </c>
      <c r="C530" s="94">
        <f>SUM(C531:C534)</f>
        <v>1755873.68</v>
      </c>
      <c r="D530" s="94">
        <f>SUM(D531:D534)</f>
        <v>1751430</v>
      </c>
      <c r="E530" s="84">
        <f t="shared" ref="E530:E539" si="36">D530/C530*100</f>
        <v>99.746924847122258</v>
      </c>
      <c r="F530" s="60"/>
      <c r="G530" s="61" t="s">
        <v>75</v>
      </c>
      <c r="H530" s="61" t="s">
        <v>75</v>
      </c>
      <c r="I530" s="16">
        <f>B530</f>
        <v>820000</v>
      </c>
      <c r="J530" s="16">
        <f t="shared" ref="J530:K530" si="37">C530</f>
        <v>1755873.68</v>
      </c>
      <c r="K530" s="16">
        <f t="shared" si="37"/>
        <v>1751430</v>
      </c>
    </row>
    <row r="531" spans="1:11" ht="38.25" x14ac:dyDescent="0.2">
      <c r="A531" s="246" t="s">
        <v>516</v>
      </c>
      <c r="B531" s="240">
        <v>0</v>
      </c>
      <c r="C531" s="240">
        <v>428526.68</v>
      </c>
      <c r="D531" s="240">
        <v>424083.8</v>
      </c>
      <c r="E531" s="72">
        <f t="shared" si="36"/>
        <v>98.963219746317776</v>
      </c>
      <c r="F531" s="60"/>
      <c r="G531" s="260"/>
      <c r="I531" s="16"/>
      <c r="J531" s="16"/>
      <c r="K531" s="16"/>
    </row>
    <row r="532" spans="1:11" x14ac:dyDescent="0.2">
      <c r="A532" s="246" t="s">
        <v>517</v>
      </c>
      <c r="B532" s="242">
        <v>820000</v>
      </c>
      <c r="C532" s="242">
        <v>180121</v>
      </c>
      <c r="D532" s="242">
        <v>180121</v>
      </c>
      <c r="E532" s="72">
        <f t="shared" si="36"/>
        <v>100</v>
      </c>
      <c r="F532" s="60"/>
      <c r="G532" s="260"/>
      <c r="I532" s="16"/>
      <c r="J532" s="16"/>
      <c r="K532" s="16"/>
    </row>
    <row r="533" spans="1:11" x14ac:dyDescent="0.2">
      <c r="A533" s="285" t="s">
        <v>518</v>
      </c>
      <c r="B533" s="242">
        <v>0</v>
      </c>
      <c r="C533" s="242">
        <v>1087790</v>
      </c>
      <c r="D533" s="242">
        <v>1087790</v>
      </c>
      <c r="E533" s="72">
        <f t="shared" si="36"/>
        <v>100</v>
      </c>
      <c r="F533" s="60"/>
      <c r="G533" s="260"/>
      <c r="I533" s="16"/>
      <c r="J533" s="16"/>
      <c r="K533" s="16"/>
    </row>
    <row r="534" spans="1:11" x14ac:dyDescent="0.2">
      <c r="A534" s="246" t="s">
        <v>519</v>
      </c>
      <c r="B534" s="242">
        <v>0</v>
      </c>
      <c r="C534" s="242">
        <v>59436</v>
      </c>
      <c r="D534" s="242">
        <v>59435.199999999997</v>
      </c>
      <c r="E534" s="72">
        <f t="shared" si="36"/>
        <v>99.998654014402049</v>
      </c>
      <c r="F534" s="60"/>
      <c r="G534" s="260"/>
      <c r="H534" s="61" t="s">
        <v>190</v>
      </c>
      <c r="I534" s="16">
        <f>B536</f>
        <v>500000</v>
      </c>
      <c r="J534" s="16">
        <f t="shared" ref="J534:K534" si="38">C536</f>
        <v>500000</v>
      </c>
      <c r="K534" s="16">
        <f t="shared" si="38"/>
        <v>0</v>
      </c>
    </row>
    <row r="535" spans="1:11" ht="15" x14ac:dyDescent="0.2">
      <c r="A535" s="69" t="s">
        <v>229</v>
      </c>
      <c r="B535" s="94">
        <f>SUM(B536:B536)</f>
        <v>500000</v>
      </c>
      <c r="C535" s="94">
        <f>SUM(C536:C536)</f>
        <v>500000</v>
      </c>
      <c r="D535" s="94">
        <f>SUM(D536:D536)</f>
        <v>0</v>
      </c>
      <c r="E535" s="84">
        <f t="shared" si="36"/>
        <v>0</v>
      </c>
      <c r="F535" s="60"/>
      <c r="G535" s="61" t="s">
        <v>190</v>
      </c>
      <c r="H535" s="61" t="s">
        <v>76</v>
      </c>
      <c r="I535" s="16">
        <f>B537</f>
        <v>0</v>
      </c>
      <c r="J535" s="16">
        <f t="shared" ref="J535:K535" si="39">C537</f>
        <v>2587448.64</v>
      </c>
      <c r="K535" s="16">
        <f t="shared" si="39"/>
        <v>2587421.91</v>
      </c>
    </row>
    <row r="536" spans="1:11" x14ac:dyDescent="0.2">
      <c r="A536" s="285" t="s">
        <v>187</v>
      </c>
      <c r="B536" s="242">
        <v>500000</v>
      </c>
      <c r="C536" s="242">
        <v>500000</v>
      </c>
      <c r="D536" s="242">
        <v>0</v>
      </c>
      <c r="E536" s="72">
        <f t="shared" si="36"/>
        <v>0</v>
      </c>
      <c r="F536" s="60">
        <v>100921</v>
      </c>
      <c r="G536" s="17"/>
      <c r="H536" s="73" t="s">
        <v>77</v>
      </c>
      <c r="I536" s="259">
        <f>B542</f>
        <v>2627000</v>
      </c>
      <c r="J536" s="259">
        <f t="shared" ref="J536:K536" si="40">C542</f>
        <v>3418340</v>
      </c>
      <c r="K536" s="259">
        <f t="shared" si="40"/>
        <v>2415912</v>
      </c>
    </row>
    <row r="537" spans="1:11" ht="15" x14ac:dyDescent="0.25">
      <c r="A537" s="69" t="s">
        <v>43</v>
      </c>
      <c r="B537" s="94">
        <f>SUM(B538:B539)</f>
        <v>0</v>
      </c>
      <c r="C537" s="94">
        <f>SUM(C538:C539)</f>
        <v>2587448.64</v>
      </c>
      <c r="D537" s="94">
        <f>SUM(D538:D539)</f>
        <v>2587421.91</v>
      </c>
      <c r="E537" s="84">
        <f t="shared" si="36"/>
        <v>99.99896693601616</v>
      </c>
      <c r="F537" s="60"/>
      <c r="G537" s="61" t="s">
        <v>76</v>
      </c>
      <c r="I537" s="256">
        <f>SUM(I530:I536)</f>
        <v>3947000</v>
      </c>
      <c r="J537" s="256">
        <f>SUM(J530:J536)</f>
        <v>8261662.3200000003</v>
      </c>
      <c r="K537" s="256">
        <f>SUM(K530:K536)</f>
        <v>6754763.9100000001</v>
      </c>
    </row>
    <row r="538" spans="1:11" ht="15" x14ac:dyDescent="0.25">
      <c r="A538" s="246" t="s">
        <v>520</v>
      </c>
      <c r="B538" s="240">
        <v>0</v>
      </c>
      <c r="C538" s="240">
        <v>1568632</v>
      </c>
      <c r="D538" s="240">
        <v>1568631.27</v>
      </c>
      <c r="E538" s="72">
        <f t="shared" si="36"/>
        <v>99.999953462634963</v>
      </c>
      <c r="F538" s="60"/>
      <c r="I538" s="256"/>
      <c r="J538" s="256"/>
      <c r="K538" s="256"/>
    </row>
    <row r="539" spans="1:11" ht="25.5" x14ac:dyDescent="0.2">
      <c r="A539" s="246" t="s">
        <v>521</v>
      </c>
      <c r="B539" s="240">
        <v>0</v>
      </c>
      <c r="C539" s="240">
        <v>1018816.64</v>
      </c>
      <c r="D539" s="240">
        <v>1018790.64</v>
      </c>
      <c r="E539" s="72">
        <f t="shared" si="36"/>
        <v>99.997448019694687</v>
      </c>
      <c r="F539" s="60"/>
    </row>
    <row r="540" spans="1:11" hidden="1" x14ac:dyDescent="0.2">
      <c r="A540" s="246"/>
      <c r="B540" s="240"/>
      <c r="C540" s="240"/>
      <c r="D540" s="240"/>
      <c r="E540" s="72" t="e">
        <f t="shared" ref="E540" si="41">D540/C540*100</f>
        <v>#DIV/0!</v>
      </c>
      <c r="F540" s="60"/>
      <c r="H540" s="61" t="s">
        <v>78</v>
      </c>
      <c r="I540" s="16" t="e">
        <f>#REF!</f>
        <v>#REF!</v>
      </c>
      <c r="J540" s="16" t="e">
        <f>#REF!</f>
        <v>#REF!</v>
      </c>
      <c r="K540" s="16" t="e">
        <f>#REF!</f>
        <v>#REF!</v>
      </c>
    </row>
    <row r="541" spans="1:11" ht="15" hidden="1" x14ac:dyDescent="0.25">
      <c r="A541" s="69"/>
      <c r="B541" s="94"/>
      <c r="C541" s="94"/>
      <c r="D541" s="94"/>
      <c r="E541" s="84" t="e">
        <f>D541/C541*100</f>
        <v>#DIV/0!</v>
      </c>
      <c r="F541" s="149"/>
      <c r="G541" s="61" t="s">
        <v>85</v>
      </c>
      <c r="I541" s="215" t="e">
        <f>SUM(I530:I540)</f>
        <v>#REF!</v>
      </c>
      <c r="J541" s="215" t="e">
        <f>SUM(J530:J540)</f>
        <v>#REF!</v>
      </c>
      <c r="K541" s="215" t="e">
        <f>SUM(K530:K540)</f>
        <v>#REF!</v>
      </c>
    </row>
    <row r="542" spans="1:11" ht="15" x14ac:dyDescent="0.2">
      <c r="A542" s="69" t="s">
        <v>44</v>
      </c>
      <c r="B542" s="94">
        <f>SUM(B543:B544)</f>
        <v>2627000</v>
      </c>
      <c r="C542" s="94">
        <f>SUM(C543:C544)</f>
        <v>3418340</v>
      </c>
      <c r="D542" s="94">
        <f>SUM(D543:D544)</f>
        <v>2415912</v>
      </c>
      <c r="E542" s="84">
        <f>D542/C542*100</f>
        <v>70.675005997062897</v>
      </c>
      <c r="F542" s="60"/>
      <c r="G542" s="61" t="s">
        <v>84</v>
      </c>
    </row>
    <row r="543" spans="1:11" x14ac:dyDescent="0.2">
      <c r="A543" s="285" t="s">
        <v>522</v>
      </c>
      <c r="B543" s="242">
        <v>0</v>
      </c>
      <c r="C543" s="242">
        <v>791340</v>
      </c>
      <c r="D543" s="242">
        <v>791340</v>
      </c>
      <c r="E543" s="72">
        <f>D543/C543*100</f>
        <v>100</v>
      </c>
      <c r="F543" s="60">
        <v>100837</v>
      </c>
    </row>
    <row r="544" spans="1:11" ht="13.5" thickBot="1" x14ac:dyDescent="0.25">
      <c r="A544" s="312" t="s">
        <v>100</v>
      </c>
      <c r="B544" s="243">
        <v>2627000</v>
      </c>
      <c r="C544" s="243">
        <v>2627000</v>
      </c>
      <c r="D544" s="243">
        <v>1624572</v>
      </c>
      <c r="E544" s="239">
        <f>D544/C544*100</f>
        <v>61.841339931480775</v>
      </c>
      <c r="F544" s="60"/>
    </row>
    <row r="545" spans="1:11" ht="13.5" thickTop="1" x14ac:dyDescent="0.2">
      <c r="A545" s="92"/>
      <c r="B545" s="93"/>
      <c r="C545" s="93"/>
      <c r="D545" s="93"/>
      <c r="E545" s="78"/>
    </row>
    <row r="546" spans="1:11" ht="18.75" thickBot="1" x14ac:dyDescent="0.25">
      <c r="A546" s="88" t="s">
        <v>45</v>
      </c>
      <c r="B546" s="89">
        <f>SUM(B530,B535,B537,B542)</f>
        <v>3947000</v>
      </c>
      <c r="C546" s="89">
        <f>SUM(C530,C535,C537,C542)</f>
        <v>8261662.3200000003</v>
      </c>
      <c r="D546" s="89">
        <f>SUM(D530,D535,D537,D542)</f>
        <v>6754763.9100000001</v>
      </c>
      <c r="E546" s="90">
        <f>D546/C546*100</f>
        <v>81.76034856384689</v>
      </c>
    </row>
    <row r="547" spans="1:11" ht="13.5" thickTop="1" x14ac:dyDescent="0.2">
      <c r="F547" s="132"/>
    </row>
    <row r="548" spans="1:11" x14ac:dyDescent="0.2">
      <c r="B548" s="16"/>
      <c r="F548" s="144"/>
    </row>
    <row r="549" spans="1:11" ht="14.25" x14ac:dyDescent="0.2">
      <c r="A549" s="100" t="s">
        <v>12</v>
      </c>
      <c r="B549" s="100"/>
      <c r="C549" s="100"/>
      <c r="D549" s="100"/>
      <c r="E549" s="101"/>
      <c r="F549" s="145"/>
    </row>
    <row r="550" spans="1:11" ht="14.25" x14ac:dyDescent="0.2">
      <c r="A550" s="102" t="s">
        <v>16</v>
      </c>
      <c r="B550" s="103">
        <f>SUM(B174)</f>
        <v>116691000</v>
      </c>
      <c r="C550" s="103">
        <f>SUM(C174)</f>
        <v>184406265.34999996</v>
      </c>
      <c r="D550" s="103">
        <f>SUM(D174)</f>
        <v>181035329.31</v>
      </c>
      <c r="E550" s="104">
        <f t="shared" ref="E550:E555" si="42">D550/C550*100</f>
        <v>98.1720056888512</v>
      </c>
      <c r="F550" s="146"/>
    </row>
    <row r="551" spans="1:11" ht="14.25" x14ac:dyDescent="0.2">
      <c r="A551" s="102" t="s">
        <v>15</v>
      </c>
      <c r="B551" s="103">
        <f>SUM(B254)</f>
        <v>75959000</v>
      </c>
      <c r="C551" s="103">
        <f t="shared" ref="C551:D551" si="43">SUM(C254)</f>
        <v>108948888.31999999</v>
      </c>
      <c r="D551" s="103">
        <f t="shared" si="43"/>
        <v>105792658.56</v>
      </c>
      <c r="E551" s="104">
        <f t="shared" si="42"/>
        <v>97.103017930086949</v>
      </c>
      <c r="F551" s="147"/>
    </row>
    <row r="552" spans="1:11" ht="14.25" x14ac:dyDescent="0.2">
      <c r="A552" s="102" t="s">
        <v>13</v>
      </c>
      <c r="B552" s="103">
        <f>SUM(B388)</f>
        <v>180817000</v>
      </c>
      <c r="C552" s="103">
        <f t="shared" ref="C552:D552" si="44">SUM(C388)</f>
        <v>385149458.65000004</v>
      </c>
      <c r="D552" s="103">
        <f t="shared" si="44"/>
        <v>370111037.13999999</v>
      </c>
      <c r="E552" s="104">
        <f t="shared" si="42"/>
        <v>96.095432260839289</v>
      </c>
    </row>
    <row r="553" spans="1:11" ht="14.25" x14ac:dyDescent="0.2">
      <c r="A553" s="102" t="s">
        <v>17</v>
      </c>
      <c r="B553" s="103">
        <f>SUM(B417)</f>
        <v>17556000</v>
      </c>
      <c r="C553" s="103">
        <f t="shared" ref="C553:D553" si="45">SUM(C417)</f>
        <v>30268258.5</v>
      </c>
      <c r="D553" s="103">
        <f t="shared" si="45"/>
        <v>29151607.240000002</v>
      </c>
      <c r="E553" s="104">
        <f t="shared" si="42"/>
        <v>96.310817617736419</v>
      </c>
    </row>
    <row r="554" spans="1:11" ht="15" thickBot="1" x14ac:dyDescent="0.25">
      <c r="A554" s="102" t="s">
        <v>14</v>
      </c>
      <c r="B554" s="103">
        <f>SUM(B496)</f>
        <v>102685000</v>
      </c>
      <c r="C554" s="103">
        <f t="shared" ref="C554:D554" si="46">SUM(C496)</f>
        <v>69983600.609999999</v>
      </c>
      <c r="D554" s="103">
        <f t="shared" si="46"/>
        <v>62409316.309999995</v>
      </c>
      <c r="E554" s="104">
        <f t="shared" si="42"/>
        <v>89.177058290828043</v>
      </c>
      <c r="G554" s="232"/>
      <c r="H554" s="232"/>
      <c r="I554" s="26"/>
      <c r="J554" s="26"/>
      <c r="K554" s="26"/>
    </row>
    <row r="555" spans="1:11" ht="15" thickTop="1" x14ac:dyDescent="0.2">
      <c r="A555" s="102" t="s">
        <v>400</v>
      </c>
      <c r="B555" s="103">
        <f>B506</f>
        <v>4670000</v>
      </c>
      <c r="C555" s="103">
        <f t="shared" ref="C555:D555" si="47">C506</f>
        <v>4670000</v>
      </c>
      <c r="D555" s="103">
        <f t="shared" si="47"/>
        <v>4303172.66</v>
      </c>
      <c r="E555" s="104">
        <f t="shared" si="42"/>
        <v>92.145024839400435</v>
      </c>
      <c r="G555" s="82"/>
      <c r="H555" s="82"/>
      <c r="I555" s="24"/>
      <c r="J555" s="24"/>
      <c r="K555" s="24"/>
    </row>
    <row r="556" spans="1:11" ht="14.25" x14ac:dyDescent="0.2">
      <c r="A556" s="102" t="s">
        <v>115</v>
      </c>
      <c r="B556" s="103">
        <f>B515</f>
        <v>25622000</v>
      </c>
      <c r="C556" s="103">
        <f>C515</f>
        <v>0</v>
      </c>
      <c r="D556" s="103">
        <f>D515</f>
        <v>0</v>
      </c>
      <c r="E556" s="104">
        <v>0</v>
      </c>
      <c r="G556" s="82"/>
      <c r="H556" s="82"/>
      <c r="I556" s="24"/>
      <c r="J556" s="24"/>
      <c r="K556" s="24"/>
    </row>
    <row r="557" spans="1:11" ht="14.25" x14ac:dyDescent="0.2">
      <c r="A557" s="102" t="s">
        <v>239</v>
      </c>
      <c r="B557" s="103">
        <f>B524</f>
        <v>1126000</v>
      </c>
      <c r="C557" s="103">
        <f>C524</f>
        <v>7505000</v>
      </c>
      <c r="D557" s="103">
        <f>D524</f>
        <v>4817192</v>
      </c>
      <c r="E557" s="104">
        <f>D557/C557*100</f>
        <v>64.186435709526975</v>
      </c>
      <c r="G557" s="82"/>
      <c r="H557" s="82"/>
      <c r="I557" s="24"/>
      <c r="J557" s="24"/>
      <c r="K557" s="24"/>
    </row>
    <row r="558" spans="1:11" ht="14.25" x14ac:dyDescent="0.2">
      <c r="A558" s="102" t="s">
        <v>236</v>
      </c>
      <c r="B558" s="103">
        <f>SUM(B546)</f>
        <v>3947000</v>
      </c>
      <c r="C558" s="103">
        <f>SUM(C546)</f>
        <v>8261662.3200000003</v>
      </c>
      <c r="D558" s="103">
        <f>SUM(D546)</f>
        <v>6754763.9100000001</v>
      </c>
      <c r="E558" s="104">
        <f>D558/C558*100</f>
        <v>81.76034856384689</v>
      </c>
    </row>
    <row r="559" spans="1:11" ht="15.75" thickBot="1" x14ac:dyDescent="0.25">
      <c r="A559" s="105" t="s">
        <v>3</v>
      </c>
      <c r="B559" s="106">
        <f>SUM(B550:B558)</f>
        <v>529073000</v>
      </c>
      <c r="C559" s="106">
        <f>SUM(C550:C558)</f>
        <v>799193133.75</v>
      </c>
      <c r="D559" s="106">
        <f>SUM(D550:D558)</f>
        <v>764375077.12999988</v>
      </c>
      <c r="E559" s="107">
        <f>D559/C559*100</f>
        <v>95.643348879059346</v>
      </c>
    </row>
    <row r="560" spans="1:11" ht="13.5" thickTop="1" x14ac:dyDescent="0.2">
      <c r="F560" s="6"/>
      <c r="G560" s="6"/>
      <c r="H560" s="223"/>
      <c r="I560" s="224"/>
      <c r="J560" s="224"/>
      <c r="K560" s="224"/>
    </row>
    <row r="561" spans="1:11" x14ac:dyDescent="0.2">
      <c r="F561" s="6"/>
      <c r="G561" s="6"/>
      <c r="H561" s="270" t="s">
        <v>89</v>
      </c>
      <c r="I561" s="302">
        <f>I169+I210+I433</f>
        <v>74745000</v>
      </c>
      <c r="J561" s="302">
        <f>J169+J210+J433</f>
        <v>97848775.540000007</v>
      </c>
      <c r="K561" s="302">
        <f>K169+K210+K433</f>
        <v>95741225.430000022</v>
      </c>
    </row>
    <row r="562" spans="1:11" x14ac:dyDescent="0.2">
      <c r="F562" s="6"/>
      <c r="G562" s="6"/>
      <c r="H562" s="221" t="s">
        <v>66</v>
      </c>
      <c r="I562" s="222">
        <f>I167+I307</f>
        <v>583000</v>
      </c>
      <c r="J562" s="222">
        <f>J167+J307</f>
        <v>4175791</v>
      </c>
      <c r="K562" s="222">
        <f>K167+K307</f>
        <v>3700886.52</v>
      </c>
    </row>
    <row r="563" spans="1:11" x14ac:dyDescent="0.2">
      <c r="A563" s="211"/>
      <c r="B563" s="309"/>
      <c r="C563" s="309"/>
      <c r="D563" s="309"/>
      <c r="E563" s="9"/>
      <c r="F563" s="6"/>
      <c r="G563" s="6"/>
      <c r="H563" s="204" t="s">
        <v>48</v>
      </c>
      <c r="I563" s="304">
        <f>I168+I209+I308+I414+I432</f>
        <v>120223000</v>
      </c>
      <c r="J563" s="304">
        <f>J168+J209+J308+J414+J432</f>
        <v>185444953.49999997</v>
      </c>
      <c r="K563" s="304">
        <f>K168+K209+K308+K414+K432</f>
        <v>177666154.18000001</v>
      </c>
    </row>
    <row r="564" spans="1:11" x14ac:dyDescent="0.2">
      <c r="A564" s="310"/>
      <c r="B564" s="311"/>
      <c r="C564" s="311"/>
      <c r="D564" s="311"/>
      <c r="E564" s="9"/>
      <c r="F564" s="6"/>
      <c r="G564" s="6"/>
      <c r="H564" s="274" t="s">
        <v>67</v>
      </c>
      <c r="I564" s="305">
        <f>I170+I211+I434+I415+I503+I513+I522</f>
        <v>154183000</v>
      </c>
      <c r="J564" s="305">
        <f>J170+J211+J434+J415+J503+J513+J522</f>
        <v>117453122.70999999</v>
      </c>
      <c r="K564" s="305">
        <f>K170+K211+K434+K415+K503+K513+K522</f>
        <v>106291840.67999998</v>
      </c>
    </row>
    <row r="565" spans="1:11" x14ac:dyDescent="0.2">
      <c r="A565" s="310"/>
      <c r="B565" s="311"/>
      <c r="C565" s="311"/>
      <c r="D565" s="311"/>
      <c r="E565" s="9"/>
      <c r="F565" s="6"/>
      <c r="G565" s="6"/>
      <c r="H565" s="203" t="s">
        <v>74</v>
      </c>
      <c r="I565" s="306">
        <f>I309</f>
        <v>148744000</v>
      </c>
      <c r="J565" s="306">
        <f>J309</f>
        <v>224401853.65000001</v>
      </c>
      <c r="K565" s="306">
        <f>K309</f>
        <v>213815015.85999998</v>
      </c>
    </row>
    <row r="566" spans="1:11" x14ac:dyDescent="0.2">
      <c r="A566" s="310"/>
      <c r="B566" s="311"/>
      <c r="C566" s="311"/>
      <c r="D566" s="311"/>
      <c r="E566" s="9"/>
      <c r="F566" s="17"/>
      <c r="G566" s="17"/>
      <c r="H566" s="209" t="s">
        <v>62</v>
      </c>
      <c r="I566" s="307">
        <f>I171+I212+I310+I416+I435</f>
        <v>26648000</v>
      </c>
      <c r="J566" s="307">
        <f>J171+J212+J310+J416+J435</f>
        <v>161606975.03</v>
      </c>
      <c r="K566" s="307">
        <f>K171+K212+K310+K416+K435</f>
        <v>160405190.55000001</v>
      </c>
    </row>
    <row r="567" spans="1:11" x14ac:dyDescent="0.2">
      <c r="A567" s="210"/>
      <c r="B567" s="152"/>
      <c r="C567" s="152"/>
      <c r="D567" s="152"/>
      <c r="E567" s="9"/>
      <c r="F567" s="17"/>
      <c r="G567" s="17"/>
      <c r="H567" s="61" t="s">
        <v>190</v>
      </c>
      <c r="I567" s="308">
        <f>I534</f>
        <v>500000</v>
      </c>
      <c r="J567" s="308">
        <f t="shared" ref="J567:K567" si="48">J534</f>
        <v>500000</v>
      </c>
      <c r="K567" s="308">
        <f t="shared" si="48"/>
        <v>0</v>
      </c>
    </row>
    <row r="568" spans="1:11" x14ac:dyDescent="0.2">
      <c r="A568" s="210"/>
      <c r="B568" s="152"/>
      <c r="C568" s="152"/>
      <c r="D568" s="152"/>
      <c r="E568" s="9"/>
      <c r="F568" s="17"/>
      <c r="G568" s="17"/>
      <c r="H568" s="61" t="s">
        <v>75</v>
      </c>
      <c r="I568" s="308">
        <f>I530</f>
        <v>820000</v>
      </c>
      <c r="J568" s="308">
        <f>J530</f>
        <v>1755873.68</v>
      </c>
      <c r="K568" s="308">
        <f>K530</f>
        <v>1751430</v>
      </c>
    </row>
    <row r="569" spans="1:11" x14ac:dyDescent="0.2">
      <c r="E569" s="17"/>
      <c r="F569" s="17"/>
      <c r="G569" s="17"/>
      <c r="H569" s="61" t="s">
        <v>76</v>
      </c>
      <c r="I569" s="308">
        <f t="shared" ref="I569:K570" si="49">I535</f>
        <v>0</v>
      </c>
      <c r="J569" s="308">
        <f t="shared" si="49"/>
        <v>2587448.64</v>
      </c>
      <c r="K569" s="308">
        <f t="shared" si="49"/>
        <v>2587421.91</v>
      </c>
    </row>
    <row r="570" spans="1:11" x14ac:dyDescent="0.2">
      <c r="E570" s="17"/>
      <c r="F570" s="17"/>
      <c r="G570" s="17"/>
      <c r="H570" s="61" t="s">
        <v>77</v>
      </c>
      <c r="I570" s="308">
        <f t="shared" si="49"/>
        <v>2627000</v>
      </c>
      <c r="J570" s="308">
        <f t="shared" si="49"/>
        <v>3418340</v>
      </c>
      <c r="K570" s="308">
        <f t="shared" si="49"/>
        <v>2415912</v>
      </c>
    </row>
    <row r="571" spans="1:11" x14ac:dyDescent="0.2">
      <c r="E571" s="17"/>
      <c r="F571" s="17"/>
      <c r="G571" s="17"/>
      <c r="I571" s="16"/>
      <c r="J571" s="16"/>
      <c r="K571" s="16"/>
    </row>
    <row r="572" spans="1:11" ht="15" x14ac:dyDescent="0.25">
      <c r="E572" s="17"/>
      <c r="F572" s="17"/>
      <c r="G572" s="17"/>
      <c r="I572" s="215">
        <f>SUM(I561:I571)</f>
        <v>529073000</v>
      </c>
      <c r="J572" s="215">
        <f>SUM(J561:J571)</f>
        <v>799193133.74999988</v>
      </c>
      <c r="K572" s="215">
        <f>SUM(K561:K571)</f>
        <v>764375077.13</v>
      </c>
    </row>
    <row r="573" spans="1:11" x14ac:dyDescent="0.2">
      <c r="E573" s="17"/>
    </row>
    <row r="574" spans="1:11" x14ac:dyDescent="0.2">
      <c r="E574" s="17"/>
    </row>
    <row r="575" spans="1:11" x14ac:dyDescent="0.2">
      <c r="E575" s="17"/>
    </row>
  </sheetData>
  <pageMargins left="0.78740157480314965" right="0.78740157480314965" top="0.98425196850393704" bottom="0.98425196850393704" header="0.51181102362204722" footer="0.51181102362204722"/>
  <pageSetup paperSize="9" scale="62" firstPageNumber="194" fitToHeight="5" orientation="portrait" useFirstPageNumber="1" r:id="rId1"/>
  <headerFooter alignWithMargins="0">
    <oddFooter>&amp;L&amp;"Arial,Kurzíva"Zastupitelstvo Olomouckého kraje 24. 6. 2015
4.1. - Rozpočet Olomouckého kraje 2015 – závěrečný účet
Příloha č. 8: Přehled financování oprav a investic v roce 2015&amp;R&amp;"Arial,Kurzíva"Strana &amp;P (celkem 473)</oddFooter>
  </headerFooter>
  <rowBreaks count="9" manualBreakCount="9">
    <brk id="51" max="4" man="1"/>
    <brk id="120" max="4" man="1"/>
    <brk id="176" max="16383" man="1"/>
    <brk id="255" max="4" man="1"/>
    <brk id="326" max="4" man="1"/>
    <brk id="391" max="4" man="1"/>
    <brk id="464" max="4" man="1"/>
    <brk id="526" max="4" man="1"/>
    <brk id="564" max="4" man="1"/>
  </rowBreaks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115"/>
  <sheetViews>
    <sheetView showGridLines="0" view="pageBreakPreview" zoomScaleNormal="100" zoomScaleSheetLayoutView="100" workbookViewId="0">
      <selection activeCell="A109" sqref="A109"/>
    </sheetView>
  </sheetViews>
  <sheetFormatPr defaultRowHeight="12.75" x14ac:dyDescent="0.2"/>
  <cols>
    <col min="1" max="1" width="73.7109375" style="119" customWidth="1"/>
    <col min="2" max="2" width="15.28515625" style="120" customWidth="1"/>
    <col min="3" max="3" width="17.5703125" style="121" customWidth="1"/>
    <col min="4" max="4" width="17.28515625" style="119" customWidth="1"/>
    <col min="5" max="5" width="7.42578125" style="119" customWidth="1"/>
    <col min="6" max="6" width="12.5703125" style="122" customWidth="1"/>
    <col min="7" max="7" width="10.140625" style="139" bestFit="1" customWidth="1"/>
    <col min="8" max="8" width="21" style="119" bestFit="1" customWidth="1"/>
    <col min="9" max="9" width="13.85546875" style="119" bestFit="1" customWidth="1"/>
    <col min="10" max="10" width="9.140625" style="119"/>
    <col min="11" max="12" width="14.5703125" style="119" customWidth="1"/>
    <col min="13" max="16384" width="9.140625" style="119"/>
  </cols>
  <sheetData>
    <row r="1" spans="1:12" s="55" customFormat="1" ht="18" x14ac:dyDescent="0.25">
      <c r="A1" s="52" t="s">
        <v>528</v>
      </c>
      <c r="B1" s="52"/>
      <c r="C1" s="52"/>
      <c r="D1" s="52"/>
      <c r="E1" s="52"/>
      <c r="F1" s="108"/>
      <c r="G1" s="139"/>
      <c r="H1" s="109"/>
    </row>
    <row r="2" spans="1:12" s="58" customFormat="1" ht="15.75" x14ac:dyDescent="0.25">
      <c r="A2" s="56" t="s">
        <v>104</v>
      </c>
      <c r="B2" s="57"/>
      <c r="C2" s="57"/>
      <c r="D2" s="57"/>
      <c r="E2" s="57"/>
      <c r="F2" s="111"/>
      <c r="G2" s="139"/>
      <c r="H2" s="112"/>
    </row>
    <row r="3" spans="1:12" s="115" customFormat="1" ht="15.75" x14ac:dyDescent="0.25">
      <c r="A3" s="113"/>
      <c r="B3" s="113"/>
      <c r="C3" s="113"/>
      <c r="D3" s="113"/>
      <c r="E3" s="110"/>
      <c r="F3" s="114"/>
      <c r="G3" s="140"/>
    </row>
    <row r="4" spans="1:12" s="17" customFormat="1" ht="18" x14ac:dyDescent="0.25">
      <c r="A4" s="59" t="s">
        <v>23</v>
      </c>
      <c r="E4" s="60"/>
      <c r="G4" s="139"/>
    </row>
    <row r="5" spans="1:12" s="17" customFormat="1" ht="15" customHeight="1" thickBot="1" x14ac:dyDescent="0.3">
      <c r="A5" s="62" t="s">
        <v>366</v>
      </c>
      <c r="E5" s="63" t="s">
        <v>18</v>
      </c>
      <c r="G5" s="139"/>
    </row>
    <row r="6" spans="1:12" s="17" customFormat="1" ht="27" customHeight="1" thickTop="1" thickBot="1" x14ac:dyDescent="0.25">
      <c r="A6" s="64" t="s">
        <v>5</v>
      </c>
      <c r="B6" s="65" t="s">
        <v>0</v>
      </c>
      <c r="C6" s="66" t="s">
        <v>1</v>
      </c>
      <c r="D6" s="67" t="s">
        <v>4</v>
      </c>
      <c r="E6" s="68" t="s">
        <v>6</v>
      </c>
      <c r="G6" s="139"/>
    </row>
    <row r="7" spans="1:12" ht="15.75" thickTop="1" x14ac:dyDescent="0.2">
      <c r="A7" s="281" t="s">
        <v>7</v>
      </c>
      <c r="B7" s="196">
        <f>SUM(B8:B20)</f>
        <v>0</v>
      </c>
      <c r="C7" s="196">
        <f>SUM(C8:C20)</f>
        <v>161698367.41999999</v>
      </c>
      <c r="D7" s="196">
        <f>SUM(D8:D20)</f>
        <v>133317099.61999999</v>
      </c>
      <c r="E7" s="334">
        <f t="shared" ref="E7:E20" si="0">D7/C7*100</f>
        <v>82.448018336337512</v>
      </c>
      <c r="F7" s="118" t="s">
        <v>2</v>
      </c>
      <c r="G7" s="140" t="s">
        <v>47</v>
      </c>
    </row>
    <row r="8" spans="1:12" ht="12.75" customHeight="1" x14ac:dyDescent="0.2">
      <c r="A8" s="235" t="s">
        <v>145</v>
      </c>
      <c r="B8" s="236">
        <v>0</v>
      </c>
      <c r="C8" s="236">
        <v>5888624.5300000003</v>
      </c>
      <c r="D8" s="236">
        <v>5251129.83</v>
      </c>
      <c r="E8" s="72">
        <f t="shared" si="0"/>
        <v>89.174132316430772</v>
      </c>
      <c r="F8" s="201">
        <v>60001100466</v>
      </c>
      <c r="G8" s="343" t="s">
        <v>178</v>
      </c>
      <c r="I8" s="272" t="s">
        <v>89</v>
      </c>
      <c r="J8" s="349">
        <f>B8+B13+B14+B15+B16+B17+B18+B19+B20</f>
        <v>0</v>
      </c>
      <c r="K8" s="349">
        <f t="shared" ref="K8:L8" si="1">C8+C13+C14+C15+C16+C17+C18+C19+C20</f>
        <v>128757760.69</v>
      </c>
      <c r="L8" s="349">
        <f t="shared" si="1"/>
        <v>111955116.06999999</v>
      </c>
    </row>
    <row r="9" spans="1:12" ht="12.75" customHeight="1" x14ac:dyDescent="0.2">
      <c r="A9" s="235" t="s">
        <v>65</v>
      </c>
      <c r="B9" s="236">
        <v>0</v>
      </c>
      <c r="C9" s="236">
        <v>8887768.1899999995</v>
      </c>
      <c r="D9" s="236">
        <v>0</v>
      </c>
      <c r="E9" s="72">
        <f t="shared" si="0"/>
        <v>0</v>
      </c>
      <c r="F9" s="201">
        <v>60001100792</v>
      </c>
      <c r="G9" s="344">
        <v>38587505</v>
      </c>
      <c r="I9" s="301" t="s">
        <v>67</v>
      </c>
      <c r="J9" s="348">
        <f>SUM(B9:B12)</f>
        <v>0</v>
      </c>
      <c r="K9" s="348">
        <f t="shared" ref="K9:L9" si="2">SUM(C9:C12)</f>
        <v>32940606.73</v>
      </c>
      <c r="L9" s="348">
        <f t="shared" si="2"/>
        <v>21361983.550000001</v>
      </c>
    </row>
    <row r="10" spans="1:12" ht="12.75" customHeight="1" x14ac:dyDescent="0.2">
      <c r="A10" s="235" t="s">
        <v>108</v>
      </c>
      <c r="B10" s="236">
        <v>0</v>
      </c>
      <c r="C10" s="236">
        <v>7000000</v>
      </c>
      <c r="D10" s="236">
        <v>4309145.01</v>
      </c>
      <c r="E10" s="72">
        <f t="shared" si="0"/>
        <v>61.55921442857143</v>
      </c>
      <c r="F10" s="201">
        <v>60001100795</v>
      </c>
      <c r="G10" s="344">
        <v>38587505</v>
      </c>
      <c r="J10" s="347">
        <f>SUM(J8:J9)</f>
        <v>0</v>
      </c>
      <c r="K10" s="347">
        <f t="shared" ref="K10:L10" si="3">SUM(K8:K9)</f>
        <v>161698367.41999999</v>
      </c>
      <c r="L10" s="347">
        <f t="shared" si="3"/>
        <v>133317099.61999999</v>
      </c>
    </row>
    <row r="11" spans="1:12" ht="12.75" customHeight="1" x14ac:dyDescent="0.2">
      <c r="A11" s="235" t="s">
        <v>306</v>
      </c>
      <c r="B11" s="236">
        <v>0</v>
      </c>
      <c r="C11" s="236">
        <v>6364152.29</v>
      </c>
      <c r="D11" s="236">
        <v>6364152.29</v>
      </c>
      <c r="E11" s="72">
        <f t="shared" si="0"/>
        <v>100</v>
      </c>
      <c r="F11" s="201">
        <v>60001100829</v>
      </c>
      <c r="G11" s="344">
        <v>38587505</v>
      </c>
    </row>
    <row r="12" spans="1:12" ht="12.75" customHeight="1" x14ac:dyDescent="0.2">
      <c r="A12" s="235" t="s">
        <v>307</v>
      </c>
      <c r="B12" s="236">
        <v>0</v>
      </c>
      <c r="C12" s="236">
        <v>10688686.25</v>
      </c>
      <c r="D12" s="236">
        <v>10688686.25</v>
      </c>
      <c r="E12" s="72">
        <f t="shared" si="0"/>
        <v>100</v>
      </c>
      <c r="F12" s="201">
        <v>60001100830</v>
      </c>
      <c r="G12" s="344">
        <v>38587505</v>
      </c>
    </row>
    <row r="13" spans="1:12" ht="12.75" customHeight="1" x14ac:dyDescent="0.2">
      <c r="A13" s="235" t="s">
        <v>147</v>
      </c>
      <c r="B13" s="236">
        <v>0</v>
      </c>
      <c r="C13" s="236">
        <v>18923105</v>
      </c>
      <c r="D13" s="236">
        <v>11141217.9</v>
      </c>
      <c r="E13" s="72">
        <f t="shared" si="0"/>
        <v>58.876267399034141</v>
      </c>
      <c r="F13" s="201">
        <v>60001100873</v>
      </c>
      <c r="G13" s="343" t="s">
        <v>178</v>
      </c>
    </row>
    <row r="14" spans="1:12" ht="12.75" customHeight="1" x14ac:dyDescent="0.2">
      <c r="A14" s="235" t="s">
        <v>148</v>
      </c>
      <c r="B14" s="236">
        <v>0</v>
      </c>
      <c r="C14" s="236">
        <v>18950379.219999999</v>
      </c>
      <c r="D14" s="236">
        <v>18569116.789999999</v>
      </c>
      <c r="E14" s="72">
        <f t="shared" si="0"/>
        <v>97.988101316739773</v>
      </c>
      <c r="F14" s="201">
        <v>60001100875</v>
      </c>
      <c r="G14" s="343" t="s">
        <v>178</v>
      </c>
    </row>
    <row r="15" spans="1:12" ht="12.75" customHeight="1" x14ac:dyDescent="0.2">
      <c r="A15" s="235" t="s">
        <v>149</v>
      </c>
      <c r="B15" s="236">
        <v>0</v>
      </c>
      <c r="C15" s="236">
        <v>19668538.890000001</v>
      </c>
      <c r="D15" s="236">
        <v>18353920.5</v>
      </c>
      <c r="E15" s="72">
        <f t="shared" si="0"/>
        <v>93.316136000989943</v>
      </c>
      <c r="F15" s="201">
        <v>60001100877</v>
      </c>
      <c r="G15" s="343" t="s">
        <v>178</v>
      </c>
    </row>
    <row r="16" spans="1:12" ht="12.75" customHeight="1" x14ac:dyDescent="0.2">
      <c r="A16" s="235" t="s">
        <v>150</v>
      </c>
      <c r="B16" s="236">
        <v>0</v>
      </c>
      <c r="C16" s="236">
        <v>4288850</v>
      </c>
      <c r="D16" s="236">
        <v>3841759.8</v>
      </c>
      <c r="E16" s="72">
        <f t="shared" si="0"/>
        <v>89.575522575981907</v>
      </c>
      <c r="F16" s="201">
        <v>60001100878</v>
      </c>
      <c r="G16" s="343" t="s">
        <v>178</v>
      </c>
    </row>
    <row r="17" spans="1:12" ht="12.75" customHeight="1" x14ac:dyDescent="0.2">
      <c r="A17" s="235" t="s">
        <v>151</v>
      </c>
      <c r="B17" s="236">
        <v>0</v>
      </c>
      <c r="C17" s="236">
        <v>21590557.739999998</v>
      </c>
      <c r="D17" s="236">
        <v>21262809.579999998</v>
      </c>
      <c r="E17" s="72">
        <f t="shared" si="0"/>
        <v>98.481983819284153</v>
      </c>
      <c r="F17" s="201">
        <v>60001100879</v>
      </c>
      <c r="G17" s="343" t="s">
        <v>178</v>
      </c>
    </row>
    <row r="18" spans="1:12" ht="25.5" x14ac:dyDescent="0.2">
      <c r="A18" s="244" t="s">
        <v>152</v>
      </c>
      <c r="B18" s="236">
        <v>0</v>
      </c>
      <c r="C18" s="236">
        <v>12846618.210000001</v>
      </c>
      <c r="D18" s="236">
        <v>11067857.77</v>
      </c>
      <c r="E18" s="72">
        <f t="shared" si="0"/>
        <v>86.15386235565569</v>
      </c>
      <c r="F18" s="201">
        <v>60001100880</v>
      </c>
      <c r="G18" s="346" t="s">
        <v>178</v>
      </c>
    </row>
    <row r="19" spans="1:12" ht="25.5" x14ac:dyDescent="0.2">
      <c r="A19" s="244" t="s">
        <v>153</v>
      </c>
      <c r="B19" s="236">
        <v>0</v>
      </c>
      <c r="C19" s="236">
        <v>5463902</v>
      </c>
      <c r="D19" s="236">
        <v>4962056.4000000004</v>
      </c>
      <c r="E19" s="72">
        <f t="shared" si="0"/>
        <v>90.815252542962881</v>
      </c>
      <c r="F19" s="201">
        <v>60001100881</v>
      </c>
      <c r="G19" s="346" t="s">
        <v>178</v>
      </c>
    </row>
    <row r="20" spans="1:12" ht="26.25" thickBot="1" x14ac:dyDescent="0.25">
      <c r="A20" s="335" t="s">
        <v>154</v>
      </c>
      <c r="B20" s="247">
        <v>0</v>
      </c>
      <c r="C20" s="247">
        <v>21137185.100000001</v>
      </c>
      <c r="D20" s="247">
        <v>17505247.5</v>
      </c>
      <c r="E20" s="239">
        <f t="shared" si="0"/>
        <v>82.817307116263066</v>
      </c>
      <c r="F20" s="201">
        <v>60001100882</v>
      </c>
      <c r="G20" s="346" t="s">
        <v>178</v>
      </c>
      <c r="I20" s="408">
        <f>SUM(D8,D13:D20)</f>
        <v>111955116.06999999</v>
      </c>
    </row>
    <row r="21" spans="1:12" s="115" customFormat="1" ht="16.5" thickTop="1" x14ac:dyDescent="0.25">
      <c r="A21" s="113"/>
      <c r="B21" s="113"/>
      <c r="C21" s="113"/>
      <c r="D21" s="113"/>
      <c r="E21" s="110"/>
      <c r="F21" s="114"/>
      <c r="G21" s="140"/>
      <c r="I21" s="409">
        <f>SUM(D9:D12)</f>
        <v>21361983.550000001</v>
      </c>
    </row>
    <row r="22" spans="1:12" s="23" customFormat="1" ht="18.75" thickBot="1" x14ac:dyDescent="0.3">
      <c r="A22" s="88" t="s">
        <v>24</v>
      </c>
      <c r="B22" s="89">
        <f>SUM(B7)</f>
        <v>0</v>
      </c>
      <c r="C22" s="89">
        <f>SUM(C7)</f>
        <v>161698367.41999999</v>
      </c>
      <c r="D22" s="89">
        <f>SUM(D7)</f>
        <v>133317099.61999999</v>
      </c>
      <c r="E22" s="90">
        <f>D22/C22*100</f>
        <v>82.448018336337512</v>
      </c>
      <c r="F22" s="52"/>
      <c r="G22" s="141"/>
    </row>
    <row r="23" spans="1:12" ht="13.5" thickTop="1" x14ac:dyDescent="0.2"/>
    <row r="27" spans="1:12" s="17" customFormat="1" ht="18" x14ac:dyDescent="0.25">
      <c r="A27" s="59" t="s">
        <v>26</v>
      </c>
      <c r="E27" s="60"/>
      <c r="G27" s="139"/>
    </row>
    <row r="28" spans="1:12" s="17" customFormat="1" ht="15" customHeight="1" thickBot="1" x14ac:dyDescent="0.3">
      <c r="A28" s="62" t="s">
        <v>366</v>
      </c>
      <c r="E28" s="63" t="s">
        <v>18</v>
      </c>
      <c r="G28" s="139"/>
    </row>
    <row r="29" spans="1:12" s="17" customFormat="1" ht="27" customHeight="1" thickTop="1" thickBot="1" x14ac:dyDescent="0.25">
      <c r="A29" s="64" t="s">
        <v>5</v>
      </c>
      <c r="B29" s="65" t="s">
        <v>0</v>
      </c>
      <c r="C29" s="66" t="s">
        <v>1</v>
      </c>
      <c r="D29" s="67" t="s">
        <v>4</v>
      </c>
      <c r="E29" s="68" t="s">
        <v>6</v>
      </c>
      <c r="G29" s="139"/>
    </row>
    <row r="30" spans="1:12" ht="15.75" thickTop="1" x14ac:dyDescent="0.2">
      <c r="A30" s="69" t="s">
        <v>9</v>
      </c>
      <c r="B30" s="70">
        <f>SUM(B31:B37)</f>
        <v>0</v>
      </c>
      <c r="C30" s="70">
        <f>SUM(C31:C37)</f>
        <v>114674885.67</v>
      </c>
      <c r="D30" s="70">
        <f>SUM(D31:D37)</f>
        <v>99453673.760000005</v>
      </c>
      <c r="E30" s="117">
        <f t="shared" ref="E30:E37" si="4">D30/C30*100</f>
        <v>86.726638687216933</v>
      </c>
      <c r="F30" s="118" t="s">
        <v>2</v>
      </c>
      <c r="G30" s="140" t="s">
        <v>46</v>
      </c>
      <c r="I30" s="272" t="s">
        <v>89</v>
      </c>
      <c r="J30" s="349">
        <f>B37+B36</f>
        <v>0</v>
      </c>
      <c r="K30" s="349">
        <f t="shared" ref="K30:L30" si="5">C37+C36</f>
        <v>28517521.940000001</v>
      </c>
      <c r="L30" s="349">
        <f t="shared" si="5"/>
        <v>20997206.869999997</v>
      </c>
    </row>
    <row r="31" spans="1:12" ht="27" customHeight="1" x14ac:dyDescent="0.2">
      <c r="A31" s="244" t="s">
        <v>626</v>
      </c>
      <c r="B31" s="236">
        <v>0</v>
      </c>
      <c r="C31" s="236">
        <v>21893068.98</v>
      </c>
      <c r="D31" s="236">
        <v>21893068.98</v>
      </c>
      <c r="E31" s="72">
        <f t="shared" si="4"/>
        <v>100</v>
      </c>
      <c r="F31" s="208">
        <v>60002100326</v>
      </c>
      <c r="G31" s="350">
        <v>38587505</v>
      </c>
      <c r="I31" s="301" t="s">
        <v>67</v>
      </c>
      <c r="J31" s="348">
        <f>B31+B32+B33+B34+B35</f>
        <v>0</v>
      </c>
      <c r="K31" s="348">
        <f t="shared" ref="K31:L31" si="6">C31+C32+C33+C34+C35</f>
        <v>86157363.730000004</v>
      </c>
      <c r="L31" s="348">
        <f t="shared" si="6"/>
        <v>78456466.890000001</v>
      </c>
    </row>
    <row r="32" spans="1:12" ht="12.75" customHeight="1" x14ac:dyDescent="0.2">
      <c r="A32" s="244" t="s">
        <v>203</v>
      </c>
      <c r="B32" s="236">
        <v>0</v>
      </c>
      <c r="C32" s="236">
        <v>5382384.5599999996</v>
      </c>
      <c r="D32" s="236">
        <v>5382384.5599999996</v>
      </c>
      <c r="E32" s="72">
        <f t="shared" si="4"/>
        <v>100</v>
      </c>
      <c r="F32" s="208">
        <v>60002100407</v>
      </c>
      <c r="G32" s="344">
        <v>38587505</v>
      </c>
      <c r="J32" s="347">
        <f>SUM(J30:J31)</f>
        <v>0</v>
      </c>
      <c r="K32" s="347">
        <f t="shared" ref="K32" si="7">SUM(K30:K31)</f>
        <v>114674885.67</v>
      </c>
      <c r="L32" s="347">
        <f t="shared" ref="L32" si="8">SUM(L30:L31)</f>
        <v>99453673.75999999</v>
      </c>
    </row>
    <row r="33" spans="1:12" ht="12.75" customHeight="1" x14ac:dyDescent="0.2">
      <c r="A33" s="244" t="s">
        <v>166</v>
      </c>
      <c r="B33" s="236">
        <v>0</v>
      </c>
      <c r="C33" s="236">
        <v>16998785.190000001</v>
      </c>
      <c r="D33" s="236">
        <v>16998785.190000001</v>
      </c>
      <c r="E33" s="72">
        <f t="shared" si="4"/>
        <v>100</v>
      </c>
      <c r="F33" s="208">
        <v>60002100416</v>
      </c>
      <c r="G33" s="344">
        <v>38587505</v>
      </c>
    </row>
    <row r="34" spans="1:12" ht="29.25" customHeight="1" x14ac:dyDescent="0.2">
      <c r="A34" s="268" t="s">
        <v>170</v>
      </c>
      <c r="B34" s="240">
        <v>0</v>
      </c>
      <c r="C34" s="240">
        <v>18883125</v>
      </c>
      <c r="D34" s="240">
        <v>16061698.5</v>
      </c>
      <c r="E34" s="72">
        <f t="shared" si="4"/>
        <v>85.058476814616228</v>
      </c>
      <c r="F34" s="202">
        <v>60002100790</v>
      </c>
      <c r="G34" s="350" t="s">
        <v>365</v>
      </c>
    </row>
    <row r="35" spans="1:12" x14ac:dyDescent="0.2">
      <c r="A35" s="268" t="s">
        <v>204</v>
      </c>
      <c r="B35" s="240">
        <v>0</v>
      </c>
      <c r="C35" s="240">
        <v>23000000</v>
      </c>
      <c r="D35" s="240">
        <v>18120529.66</v>
      </c>
      <c r="E35" s="72">
        <f t="shared" si="4"/>
        <v>78.784911565217399</v>
      </c>
      <c r="F35" s="208">
        <v>60002100823</v>
      </c>
      <c r="G35" s="344">
        <v>38587505</v>
      </c>
      <c r="I35" s="408">
        <f>SUM(D31:D35)</f>
        <v>78456466.890000001</v>
      </c>
    </row>
    <row r="36" spans="1:12" x14ac:dyDescent="0.2">
      <c r="A36" s="268" t="s">
        <v>156</v>
      </c>
      <c r="B36" s="240">
        <v>0</v>
      </c>
      <c r="C36" s="240">
        <v>21447150</v>
      </c>
      <c r="D36" s="240">
        <v>14641135.199999999</v>
      </c>
      <c r="E36" s="72">
        <f t="shared" si="4"/>
        <v>68.266110881865416</v>
      </c>
      <c r="F36" s="208">
        <v>60002100883</v>
      </c>
      <c r="G36" s="346" t="s">
        <v>178</v>
      </c>
    </row>
    <row r="37" spans="1:12" ht="13.5" thickBot="1" x14ac:dyDescent="0.25">
      <c r="A37" s="237" t="s">
        <v>158</v>
      </c>
      <c r="B37" s="238">
        <v>0</v>
      </c>
      <c r="C37" s="238">
        <v>7070371.9400000004</v>
      </c>
      <c r="D37" s="238">
        <v>6356071.6699999999</v>
      </c>
      <c r="E37" s="239">
        <f t="shared" si="4"/>
        <v>89.897274484827179</v>
      </c>
      <c r="F37" s="208">
        <v>60002100884</v>
      </c>
      <c r="G37" s="346" t="s">
        <v>178</v>
      </c>
      <c r="I37" s="408">
        <f>SUM(D36:D37)</f>
        <v>20997206.869999997</v>
      </c>
    </row>
    <row r="38" spans="1:12" s="55" customFormat="1" ht="13.5" thickTop="1" x14ac:dyDescent="0.2">
      <c r="A38" s="198"/>
      <c r="B38" s="199"/>
      <c r="C38" s="199"/>
      <c r="D38" s="199"/>
      <c r="E38" s="78"/>
      <c r="F38" s="200"/>
      <c r="G38" s="140"/>
    </row>
    <row r="39" spans="1:12" s="23" customFormat="1" ht="18.75" thickBot="1" x14ac:dyDescent="0.3">
      <c r="A39" s="88" t="s">
        <v>25</v>
      </c>
      <c r="B39" s="89">
        <f>B30</f>
        <v>0</v>
      </c>
      <c r="C39" s="89">
        <f>C30</f>
        <v>114674885.67</v>
      </c>
      <c r="D39" s="89">
        <f>D30</f>
        <v>99453673.760000005</v>
      </c>
      <c r="E39" s="90">
        <f>D39/C39*100</f>
        <v>86.726638687216933</v>
      </c>
      <c r="F39" s="52"/>
      <c r="G39" s="141"/>
    </row>
    <row r="40" spans="1:12" s="23" customFormat="1" ht="13.5" customHeight="1" thickTop="1" x14ac:dyDescent="0.25">
      <c r="A40" s="275"/>
      <c r="B40" s="276"/>
      <c r="C40" s="276"/>
      <c r="D40" s="276"/>
      <c r="E40" s="277"/>
      <c r="F40" s="52"/>
      <c r="G40" s="141"/>
    </row>
    <row r="41" spans="1:12" s="23" customFormat="1" ht="13.5" customHeight="1" x14ac:dyDescent="0.25">
      <c r="A41" s="275"/>
      <c r="B41" s="276"/>
      <c r="C41" s="276"/>
      <c r="D41" s="276"/>
      <c r="E41" s="277"/>
      <c r="F41" s="52"/>
      <c r="G41" s="141"/>
    </row>
    <row r="42" spans="1:12" s="23" customFormat="1" ht="13.5" customHeight="1" x14ac:dyDescent="0.25">
      <c r="A42" s="275"/>
      <c r="B42" s="276"/>
      <c r="C42" s="276"/>
      <c r="D42" s="276"/>
      <c r="E42" s="277"/>
      <c r="F42" s="52"/>
      <c r="G42" s="141"/>
    </row>
    <row r="43" spans="1:12" s="23" customFormat="1" ht="13.5" customHeight="1" x14ac:dyDescent="0.25">
      <c r="A43" s="275"/>
      <c r="B43" s="276"/>
      <c r="C43" s="276"/>
      <c r="D43" s="276"/>
      <c r="E43" s="277"/>
      <c r="F43" s="52"/>
      <c r="G43" s="141"/>
    </row>
    <row r="44" spans="1:12" s="23" customFormat="1" ht="18" x14ac:dyDescent="0.25">
      <c r="A44" s="59" t="s">
        <v>308</v>
      </c>
      <c r="B44" s="17"/>
      <c r="C44" s="17"/>
      <c r="D44" s="17"/>
      <c r="E44" s="60"/>
      <c r="F44" s="17"/>
      <c r="G44" s="139"/>
    </row>
    <row r="45" spans="1:12" s="23" customFormat="1" ht="18.75" thickBot="1" x14ac:dyDescent="0.3">
      <c r="A45" s="62" t="s">
        <v>367</v>
      </c>
      <c r="B45" s="17"/>
      <c r="C45" s="17"/>
      <c r="D45" s="17"/>
      <c r="E45" s="63" t="s">
        <v>18</v>
      </c>
      <c r="F45" s="17"/>
      <c r="G45" s="139"/>
    </row>
    <row r="46" spans="1:12" s="23" customFormat="1" ht="25.5" thickTop="1" thickBot="1" x14ac:dyDescent="0.3">
      <c r="A46" s="64" t="s">
        <v>5</v>
      </c>
      <c r="B46" s="65" t="s">
        <v>0</v>
      </c>
      <c r="C46" s="66" t="s">
        <v>1</v>
      </c>
      <c r="D46" s="67" t="s">
        <v>4</v>
      </c>
      <c r="E46" s="68" t="s">
        <v>6</v>
      </c>
      <c r="F46" s="17"/>
      <c r="G46" s="139"/>
    </row>
    <row r="47" spans="1:12" s="23" customFormat="1" ht="13.5" customHeight="1" thickTop="1" x14ac:dyDescent="0.25">
      <c r="A47" s="69" t="s">
        <v>8</v>
      </c>
      <c r="B47" s="70">
        <f>SUM(B48:B48)</f>
        <v>0</v>
      </c>
      <c r="C47" s="70">
        <f>SUM(C48:C48)</f>
        <v>17975000</v>
      </c>
      <c r="D47" s="70">
        <f>SUM(D48:D48)</f>
        <v>14064559.51</v>
      </c>
      <c r="E47" s="117">
        <f>D47/C47*100</f>
        <v>78.245115493741295</v>
      </c>
      <c r="F47" s="118" t="s">
        <v>2</v>
      </c>
      <c r="G47" s="140" t="s">
        <v>46</v>
      </c>
    </row>
    <row r="48" spans="1:12" s="23" customFormat="1" ht="18.75" thickBot="1" x14ac:dyDescent="0.3">
      <c r="A48" s="335" t="s">
        <v>172</v>
      </c>
      <c r="B48" s="247">
        <v>0</v>
      </c>
      <c r="C48" s="247">
        <v>17975000</v>
      </c>
      <c r="D48" s="247">
        <v>14064559.51</v>
      </c>
      <c r="E48" s="239">
        <f t="shared" ref="E48" si="9">D48/C48*100</f>
        <v>78.245115493741295</v>
      </c>
      <c r="F48" s="208">
        <v>60003100872</v>
      </c>
      <c r="G48" s="351">
        <v>38587505</v>
      </c>
      <c r="I48" s="352" t="s">
        <v>67</v>
      </c>
      <c r="J48" s="353">
        <f>B48</f>
        <v>0</v>
      </c>
      <c r="K48" s="353">
        <f t="shared" ref="K48:L48" si="10">C48</f>
        <v>17975000</v>
      </c>
      <c r="L48" s="353">
        <f t="shared" si="10"/>
        <v>14064559.51</v>
      </c>
    </row>
    <row r="49" spans="1:12" s="23" customFormat="1" ht="13.5" customHeight="1" thickTop="1" x14ac:dyDescent="0.25">
      <c r="A49" s="198"/>
      <c r="B49" s="199"/>
      <c r="C49" s="199"/>
      <c r="D49" s="199"/>
      <c r="E49" s="78"/>
      <c r="F49" s="200"/>
      <c r="G49" s="140"/>
    </row>
    <row r="50" spans="1:12" s="23" customFormat="1" ht="18.75" thickBot="1" x14ac:dyDescent="0.3">
      <c r="A50" s="88" t="s">
        <v>27</v>
      </c>
      <c r="B50" s="89">
        <f>B47</f>
        <v>0</v>
      </c>
      <c r="C50" s="89">
        <f>C47</f>
        <v>17975000</v>
      </c>
      <c r="D50" s="89">
        <f>D47</f>
        <v>14064559.51</v>
      </c>
      <c r="E50" s="90">
        <f>D50/C50*100</f>
        <v>78.245115493741295</v>
      </c>
      <c r="F50" s="52"/>
      <c r="G50" s="141"/>
    </row>
    <row r="51" spans="1:12" s="23" customFormat="1" ht="13.5" customHeight="1" thickTop="1" x14ac:dyDescent="0.25">
      <c r="A51" s="275"/>
      <c r="B51" s="276"/>
      <c r="C51" s="276"/>
      <c r="D51" s="276"/>
      <c r="E51" s="277"/>
      <c r="F51" s="52"/>
      <c r="G51" s="141"/>
    </row>
    <row r="52" spans="1:12" s="23" customFormat="1" ht="13.5" customHeight="1" x14ac:dyDescent="0.25">
      <c r="A52" s="275"/>
      <c r="B52" s="276"/>
      <c r="C52" s="276"/>
      <c r="D52" s="276"/>
      <c r="E52" s="277"/>
      <c r="F52" s="52"/>
      <c r="G52" s="141"/>
    </row>
    <row r="53" spans="1:12" s="23" customFormat="1" ht="13.5" customHeight="1" x14ac:dyDescent="0.25">
      <c r="A53" s="275"/>
      <c r="B53" s="276"/>
      <c r="C53" s="276"/>
      <c r="D53" s="276"/>
      <c r="E53" s="277"/>
      <c r="F53" s="52"/>
      <c r="G53" s="141"/>
    </row>
    <row r="54" spans="1:12" s="23" customFormat="1" ht="18" x14ac:dyDescent="0.25">
      <c r="A54" s="59" t="s">
        <v>317</v>
      </c>
      <c r="B54" s="17"/>
      <c r="C54" s="17"/>
      <c r="D54" s="17"/>
      <c r="E54" s="60"/>
      <c r="F54" s="52"/>
      <c r="G54" s="141"/>
    </row>
    <row r="55" spans="1:12" s="23" customFormat="1" ht="18.75" thickBot="1" x14ac:dyDescent="0.3">
      <c r="A55" s="62" t="s">
        <v>368</v>
      </c>
      <c r="B55" s="17"/>
      <c r="C55" s="17"/>
      <c r="D55" s="17"/>
      <c r="E55" s="278" t="s">
        <v>18</v>
      </c>
      <c r="F55" s="52"/>
      <c r="G55" s="141"/>
    </row>
    <row r="56" spans="1:12" s="23" customFormat="1" ht="25.5" thickTop="1" thickBot="1" x14ac:dyDescent="0.3">
      <c r="A56" s="64" t="s">
        <v>5</v>
      </c>
      <c r="B56" s="65" t="s">
        <v>0</v>
      </c>
      <c r="C56" s="66" t="s">
        <v>1</v>
      </c>
      <c r="D56" s="67" t="s">
        <v>4</v>
      </c>
      <c r="E56" s="68" t="s">
        <v>6</v>
      </c>
      <c r="F56" s="52"/>
      <c r="G56" s="141"/>
    </row>
    <row r="57" spans="1:12" s="23" customFormat="1" ht="18.75" thickTop="1" x14ac:dyDescent="0.25">
      <c r="A57" s="69" t="s">
        <v>11</v>
      </c>
      <c r="B57" s="70">
        <f>SUM(B58:B78)</f>
        <v>0</v>
      </c>
      <c r="C57" s="70">
        <f>SUM(C58:C78)</f>
        <v>472059628.53999996</v>
      </c>
      <c r="D57" s="70">
        <f>SUM(D58:D78)</f>
        <v>419844516.78000003</v>
      </c>
      <c r="E57" s="117">
        <f t="shared" ref="E57:E78" si="11">D57/C57*100</f>
        <v>88.938873692399341</v>
      </c>
      <c r="F57" s="52"/>
      <c r="G57" s="141"/>
    </row>
    <row r="58" spans="1:12" s="23" customFormat="1" ht="16.5" customHeight="1" x14ac:dyDescent="0.25">
      <c r="A58" s="268" t="s">
        <v>90</v>
      </c>
      <c r="B58" s="240">
        <v>0</v>
      </c>
      <c r="C58" s="199">
        <v>48828528.729999997</v>
      </c>
      <c r="D58" s="240">
        <v>48827115.950000003</v>
      </c>
      <c r="E58" s="72">
        <f t="shared" si="11"/>
        <v>99.99710665048336</v>
      </c>
      <c r="F58" s="202">
        <v>60004100032</v>
      </c>
      <c r="G58" s="356">
        <v>38587505</v>
      </c>
    </row>
    <row r="59" spans="1:12" s="23" customFormat="1" ht="12.75" customHeight="1" x14ac:dyDescent="0.25">
      <c r="A59" s="268" t="s">
        <v>69</v>
      </c>
      <c r="B59" s="240">
        <v>0</v>
      </c>
      <c r="C59" s="199">
        <v>7739347.3899999997</v>
      </c>
      <c r="D59" s="240">
        <v>7739347.3899999997</v>
      </c>
      <c r="E59" s="72">
        <f t="shared" si="11"/>
        <v>100</v>
      </c>
      <c r="F59" s="202">
        <v>60004100106</v>
      </c>
      <c r="G59" s="356">
        <v>38587505</v>
      </c>
      <c r="I59" s="221" t="s">
        <v>66</v>
      </c>
      <c r="J59" s="222">
        <f>B85</f>
        <v>0</v>
      </c>
      <c r="K59" s="222">
        <f t="shared" ref="K59:L59" si="12">C85</f>
        <v>130120</v>
      </c>
      <c r="L59" s="222">
        <f t="shared" si="12"/>
        <v>130120</v>
      </c>
    </row>
    <row r="60" spans="1:12" s="23" customFormat="1" ht="12.75" customHeight="1" x14ac:dyDescent="0.25">
      <c r="A60" s="268" t="s">
        <v>60</v>
      </c>
      <c r="B60" s="240">
        <v>0</v>
      </c>
      <c r="C60" s="199">
        <v>9807636.9499999993</v>
      </c>
      <c r="D60" s="240">
        <v>9807636.9499999993</v>
      </c>
      <c r="E60" s="72">
        <f t="shared" si="11"/>
        <v>100</v>
      </c>
      <c r="F60" s="202">
        <v>60004100532</v>
      </c>
      <c r="G60" s="354">
        <v>91628</v>
      </c>
      <c r="I60" s="204" t="s">
        <v>48</v>
      </c>
      <c r="J60" s="216">
        <f>B60+B63+B64+B65+B66</f>
        <v>0</v>
      </c>
      <c r="K60" s="216">
        <f t="shared" ref="K60:L60" si="13">C60+C63+C64+C65+C66</f>
        <v>90614090.359999999</v>
      </c>
      <c r="L60" s="216">
        <f t="shared" si="13"/>
        <v>90614090.359999999</v>
      </c>
    </row>
    <row r="61" spans="1:12" s="23" customFormat="1" ht="12.75" customHeight="1" x14ac:dyDescent="0.25">
      <c r="A61" s="268" t="s">
        <v>82</v>
      </c>
      <c r="B61" s="240">
        <v>0</v>
      </c>
      <c r="C61" s="199">
        <v>25186124.539999999</v>
      </c>
      <c r="D61" s="240">
        <v>24819924.539999999</v>
      </c>
      <c r="E61" s="72">
        <f t="shared" si="11"/>
        <v>98.546024818473327</v>
      </c>
      <c r="F61" s="202">
        <v>60004100534</v>
      </c>
      <c r="G61" s="356">
        <v>38587505</v>
      </c>
      <c r="I61" s="203" t="s">
        <v>74</v>
      </c>
      <c r="J61" s="303">
        <f>B58+B59+B61+B62+B67+B68+B69+B70+B71+B72+B73+B74+B75+B76+B77+B78</f>
        <v>0</v>
      </c>
      <c r="K61" s="303">
        <f t="shared" ref="K61:L61" si="14">C58+C59+C61+C62+C67+C68+C69+C70+C71+C72+C73+C74+C75+C76+C77+C78</f>
        <v>381445538.18000001</v>
      </c>
      <c r="L61" s="303">
        <f t="shared" si="14"/>
        <v>329230426.41999996</v>
      </c>
    </row>
    <row r="62" spans="1:12" s="23" customFormat="1" ht="12.75" customHeight="1" x14ac:dyDescent="0.25">
      <c r="A62" s="268" t="s">
        <v>79</v>
      </c>
      <c r="B62" s="240">
        <v>0</v>
      </c>
      <c r="C62" s="199">
        <v>72803000</v>
      </c>
      <c r="D62" s="240">
        <v>49904386.189999998</v>
      </c>
      <c r="E62" s="72">
        <f t="shared" si="11"/>
        <v>68.547156284768491</v>
      </c>
      <c r="F62" s="202">
        <v>60004100535</v>
      </c>
      <c r="G62" s="356">
        <v>38587505</v>
      </c>
      <c r="J62" s="347">
        <f>SUM(J59:J61)</f>
        <v>0</v>
      </c>
      <c r="K62" s="347">
        <f t="shared" ref="K62:L62" si="15">SUM(K59:K61)</f>
        <v>472189748.54000002</v>
      </c>
      <c r="L62" s="347">
        <f t="shared" si="15"/>
        <v>419974636.77999997</v>
      </c>
    </row>
    <row r="63" spans="1:12" s="23" customFormat="1" ht="12.75" customHeight="1" x14ac:dyDescent="0.25">
      <c r="A63" s="268" t="s">
        <v>87</v>
      </c>
      <c r="B63" s="240">
        <v>0</v>
      </c>
      <c r="C63" s="199">
        <v>20143060.469999999</v>
      </c>
      <c r="D63" s="240">
        <v>20143060.469999999</v>
      </c>
      <c r="E63" s="72">
        <f t="shared" si="11"/>
        <v>100</v>
      </c>
      <c r="F63" s="202">
        <v>60004100536</v>
      </c>
      <c r="G63" s="354">
        <v>91628</v>
      </c>
    </row>
    <row r="64" spans="1:12" s="23" customFormat="1" ht="12.75" customHeight="1" x14ac:dyDescent="0.25">
      <c r="A64" s="268" t="s">
        <v>331</v>
      </c>
      <c r="B64" s="240">
        <v>0</v>
      </c>
      <c r="C64" s="199">
        <v>21126113.760000002</v>
      </c>
      <c r="D64" s="240">
        <v>21126113.760000002</v>
      </c>
      <c r="E64" s="72">
        <f t="shared" si="11"/>
        <v>100</v>
      </c>
      <c r="F64" s="202">
        <v>60004100645</v>
      </c>
      <c r="G64" s="354">
        <v>91628</v>
      </c>
    </row>
    <row r="65" spans="1:8" s="23" customFormat="1" ht="12.75" customHeight="1" x14ac:dyDescent="0.25">
      <c r="A65" s="268" t="s">
        <v>80</v>
      </c>
      <c r="B65" s="240">
        <v>0</v>
      </c>
      <c r="C65" s="199">
        <v>13876140.18</v>
      </c>
      <c r="D65" s="240">
        <v>13876140.18</v>
      </c>
      <c r="E65" s="72">
        <f t="shared" si="11"/>
        <v>100</v>
      </c>
      <c r="F65" s="202">
        <v>60004100671</v>
      </c>
      <c r="G65" s="354">
        <v>91628</v>
      </c>
    </row>
    <row r="66" spans="1:8" s="23" customFormat="1" ht="12.75" customHeight="1" x14ac:dyDescent="0.25">
      <c r="A66" s="268" t="s">
        <v>139</v>
      </c>
      <c r="B66" s="240">
        <v>0</v>
      </c>
      <c r="C66" s="199">
        <v>25661139</v>
      </c>
      <c r="D66" s="240">
        <v>25661139</v>
      </c>
      <c r="E66" s="72">
        <f t="shared" si="11"/>
        <v>100</v>
      </c>
      <c r="F66" s="202">
        <v>60004100675</v>
      </c>
      <c r="G66" s="354">
        <v>91628</v>
      </c>
      <c r="H66" s="308">
        <f>SUM(D60,D63:D66)</f>
        <v>90614090.359999999</v>
      </c>
    </row>
    <row r="67" spans="1:8" s="23" customFormat="1" ht="12.75" customHeight="1" x14ac:dyDescent="0.25">
      <c r="A67" s="268" t="s">
        <v>92</v>
      </c>
      <c r="B67" s="240">
        <v>0</v>
      </c>
      <c r="C67" s="199">
        <v>11198283.34</v>
      </c>
      <c r="D67" s="240">
        <v>11198283.34</v>
      </c>
      <c r="E67" s="72">
        <f t="shared" si="11"/>
        <v>100</v>
      </c>
      <c r="F67" s="202">
        <v>60004100676</v>
      </c>
      <c r="G67" s="356">
        <v>38587505</v>
      </c>
    </row>
    <row r="68" spans="1:8" s="23" customFormat="1" ht="12.75" customHeight="1" x14ac:dyDescent="0.25">
      <c r="A68" s="268" t="s">
        <v>93</v>
      </c>
      <c r="B68" s="240">
        <v>0</v>
      </c>
      <c r="C68" s="199">
        <v>9206240.8699999992</v>
      </c>
      <c r="D68" s="240">
        <v>9206240.8699999992</v>
      </c>
      <c r="E68" s="72">
        <f t="shared" si="11"/>
        <v>100</v>
      </c>
      <c r="F68" s="202">
        <v>60004100677</v>
      </c>
      <c r="G68" s="356">
        <v>38587505</v>
      </c>
    </row>
    <row r="69" spans="1:8" s="23" customFormat="1" ht="12.75" customHeight="1" x14ac:dyDescent="0.25">
      <c r="A69" s="268" t="s">
        <v>94</v>
      </c>
      <c r="B69" s="240">
        <v>0</v>
      </c>
      <c r="C69" s="199">
        <v>26674129.780000001</v>
      </c>
      <c r="D69" s="240">
        <v>26674129.780000001</v>
      </c>
      <c r="E69" s="72">
        <f t="shared" si="11"/>
        <v>100</v>
      </c>
      <c r="F69" s="202">
        <v>60004100678</v>
      </c>
      <c r="G69" s="356">
        <v>38587505</v>
      </c>
    </row>
    <row r="70" spans="1:8" s="23" customFormat="1" ht="12.75" customHeight="1" x14ac:dyDescent="0.25">
      <c r="A70" s="268" t="s">
        <v>81</v>
      </c>
      <c r="B70" s="240">
        <v>0</v>
      </c>
      <c r="C70" s="199">
        <v>9580000</v>
      </c>
      <c r="D70" s="240">
        <v>8439548.1600000001</v>
      </c>
      <c r="E70" s="72">
        <f t="shared" si="11"/>
        <v>88.095492275574117</v>
      </c>
      <c r="F70" s="202">
        <v>60004100679</v>
      </c>
      <c r="G70" s="356">
        <v>38587505</v>
      </c>
    </row>
    <row r="71" spans="1:8" s="23" customFormat="1" ht="12.75" customHeight="1" x14ac:dyDescent="0.25">
      <c r="A71" s="268" t="s">
        <v>95</v>
      </c>
      <c r="B71" s="240">
        <v>0</v>
      </c>
      <c r="C71" s="199">
        <v>21531640.140000001</v>
      </c>
      <c r="D71" s="240">
        <v>20457048.82</v>
      </c>
      <c r="E71" s="72">
        <f t="shared" si="11"/>
        <v>95.009245403448389</v>
      </c>
      <c r="F71" s="202">
        <v>60004100831</v>
      </c>
      <c r="G71" s="356">
        <v>38587505</v>
      </c>
    </row>
    <row r="72" spans="1:8" s="23" customFormat="1" ht="12.75" customHeight="1" x14ac:dyDescent="0.25">
      <c r="A72" s="268" t="s">
        <v>96</v>
      </c>
      <c r="B72" s="240">
        <v>0</v>
      </c>
      <c r="C72" s="240">
        <v>12743497.07</v>
      </c>
      <c r="D72" s="240">
        <v>12015042.560000001</v>
      </c>
      <c r="E72" s="72">
        <f t="shared" si="11"/>
        <v>94.283715796389316</v>
      </c>
      <c r="F72" s="202">
        <v>60004100863</v>
      </c>
      <c r="G72" s="356">
        <v>38587505</v>
      </c>
    </row>
    <row r="73" spans="1:8" s="23" customFormat="1" ht="12.75" customHeight="1" x14ac:dyDescent="0.25">
      <c r="A73" s="268" t="s">
        <v>97</v>
      </c>
      <c r="B73" s="240">
        <v>0</v>
      </c>
      <c r="C73" s="240">
        <v>9898228</v>
      </c>
      <c r="D73" s="240">
        <v>6850756.4400000004</v>
      </c>
      <c r="E73" s="72">
        <f t="shared" si="11"/>
        <v>69.211948239624306</v>
      </c>
      <c r="F73" s="202">
        <v>60004100864</v>
      </c>
      <c r="G73" s="356">
        <v>38587505</v>
      </c>
    </row>
    <row r="74" spans="1:8" s="23" customFormat="1" ht="12.75" customHeight="1" x14ac:dyDescent="0.25">
      <c r="A74" s="268" t="s">
        <v>98</v>
      </c>
      <c r="B74" s="240">
        <v>0</v>
      </c>
      <c r="C74" s="240">
        <v>58733518.32</v>
      </c>
      <c r="D74" s="240">
        <v>58260166.479999997</v>
      </c>
      <c r="E74" s="72">
        <f t="shared" si="11"/>
        <v>99.194068645060511</v>
      </c>
      <c r="F74" s="202">
        <v>60004100865</v>
      </c>
      <c r="G74" s="356">
        <v>38587505</v>
      </c>
    </row>
    <row r="75" spans="1:8" s="23" customFormat="1" ht="12.75" customHeight="1" x14ac:dyDescent="0.25">
      <c r="A75" s="268" t="s">
        <v>177</v>
      </c>
      <c r="B75" s="240">
        <v>0</v>
      </c>
      <c r="C75" s="240">
        <v>36000000</v>
      </c>
      <c r="D75" s="240">
        <v>35989459</v>
      </c>
      <c r="E75" s="72">
        <f t="shared" si="11"/>
        <v>99.970719444444441</v>
      </c>
      <c r="F75" s="202">
        <v>60004100916</v>
      </c>
      <c r="G75" s="356">
        <v>38587505</v>
      </c>
    </row>
    <row r="76" spans="1:8" s="23" customFormat="1" ht="12.75" customHeight="1" x14ac:dyDescent="0.25">
      <c r="A76" s="268" t="s">
        <v>355</v>
      </c>
      <c r="B76" s="240">
        <v>0</v>
      </c>
      <c r="C76" s="240">
        <v>3723000</v>
      </c>
      <c r="D76" s="240">
        <v>3722995.34</v>
      </c>
      <c r="E76" s="72">
        <f t="shared" si="11"/>
        <v>99.999874832124618</v>
      </c>
      <c r="F76" s="202">
        <v>60004100932</v>
      </c>
      <c r="G76" s="356">
        <v>38587505</v>
      </c>
    </row>
    <row r="77" spans="1:8" s="23" customFormat="1" ht="12.75" customHeight="1" x14ac:dyDescent="0.25">
      <c r="A77" s="268" t="s">
        <v>356</v>
      </c>
      <c r="B77" s="240">
        <v>0</v>
      </c>
      <c r="C77" s="240">
        <v>20000000</v>
      </c>
      <c r="D77" s="240">
        <v>0</v>
      </c>
      <c r="E77" s="72">
        <f t="shared" si="11"/>
        <v>0</v>
      </c>
      <c r="F77" s="202">
        <v>60004100934</v>
      </c>
      <c r="G77" s="356">
        <v>38587505</v>
      </c>
    </row>
    <row r="78" spans="1:8" s="23" customFormat="1" ht="12.75" customHeight="1" thickBot="1" x14ac:dyDescent="0.3">
      <c r="A78" s="237" t="s">
        <v>357</v>
      </c>
      <c r="B78" s="238">
        <v>0</v>
      </c>
      <c r="C78" s="238">
        <v>7600000</v>
      </c>
      <c r="D78" s="238">
        <v>5125981.5599999996</v>
      </c>
      <c r="E78" s="239">
        <f t="shared" si="11"/>
        <v>67.447125789473688</v>
      </c>
      <c r="F78" s="202">
        <v>60004100965</v>
      </c>
      <c r="G78" s="356">
        <v>38587505</v>
      </c>
      <c r="H78" s="410">
        <f>SUM(D58:D59,D61:D62,D67:D78)</f>
        <v>329230426.41999996</v>
      </c>
    </row>
    <row r="79" spans="1:8" s="23" customFormat="1" ht="15" customHeight="1" thickTop="1" x14ac:dyDescent="0.25"/>
    <row r="80" spans="1:8" s="23" customFormat="1" ht="15" customHeight="1" x14ac:dyDescent="0.25"/>
    <row r="81" spans="1:12" s="23" customFormat="1" ht="18" x14ac:dyDescent="0.25">
      <c r="A81" s="59"/>
      <c r="B81" s="17"/>
      <c r="C81" s="17"/>
      <c r="D81" s="17"/>
      <c r="E81" s="60"/>
      <c r="F81" s="52"/>
      <c r="G81" s="141"/>
    </row>
    <row r="82" spans="1:12" s="23" customFormat="1" ht="18.75" thickBot="1" x14ac:dyDescent="0.3">
      <c r="A82" s="62" t="s">
        <v>180</v>
      </c>
      <c r="B82" s="17"/>
      <c r="C82" s="17"/>
      <c r="D82" s="17"/>
      <c r="E82" s="278" t="s">
        <v>18</v>
      </c>
      <c r="F82" s="52"/>
      <c r="G82" s="141"/>
    </row>
    <row r="83" spans="1:12" s="23" customFormat="1" ht="25.5" thickTop="1" thickBot="1" x14ac:dyDescent="0.3">
      <c r="A83" s="64" t="s">
        <v>5</v>
      </c>
      <c r="B83" s="65" t="s">
        <v>0</v>
      </c>
      <c r="C83" s="66" t="s">
        <v>1</v>
      </c>
      <c r="D83" s="67" t="s">
        <v>4</v>
      </c>
      <c r="E83" s="68" t="s">
        <v>6</v>
      </c>
      <c r="F83" s="52"/>
      <c r="G83" s="141"/>
    </row>
    <row r="84" spans="1:12" s="23" customFormat="1" ht="18.75" thickTop="1" x14ac:dyDescent="0.25">
      <c r="A84" s="69" t="s">
        <v>11</v>
      </c>
      <c r="B84" s="70">
        <f>SUM(B85:B85)</f>
        <v>0</v>
      </c>
      <c r="C84" s="116">
        <f>SUM(C85:C85)</f>
        <v>130120</v>
      </c>
      <c r="D84" s="70">
        <f>SUM(D85:D85)</f>
        <v>130120</v>
      </c>
      <c r="E84" s="117">
        <f>D84/C84*100</f>
        <v>100</v>
      </c>
      <c r="F84" s="118" t="s">
        <v>2</v>
      </c>
      <c r="G84" s="140" t="s">
        <v>46</v>
      </c>
    </row>
    <row r="85" spans="1:12" s="23" customFormat="1" ht="12.75" customHeight="1" thickBot="1" x14ac:dyDescent="0.3">
      <c r="A85" s="237" t="s">
        <v>179</v>
      </c>
      <c r="B85" s="238">
        <v>0</v>
      </c>
      <c r="C85" s="241">
        <v>130120</v>
      </c>
      <c r="D85" s="238">
        <v>130120</v>
      </c>
      <c r="E85" s="239">
        <f>D85/C85*100</f>
        <v>100</v>
      </c>
      <c r="F85" s="280">
        <v>60004000000</v>
      </c>
      <c r="G85" s="355">
        <v>98861</v>
      </c>
    </row>
    <row r="86" spans="1:12" s="23" customFormat="1" ht="18.75" thickTop="1" x14ac:dyDescent="0.25">
      <c r="A86" s="113"/>
      <c r="B86" s="113"/>
      <c r="C86" s="113"/>
      <c r="D86" s="113"/>
      <c r="E86" s="279"/>
      <c r="F86" s="52"/>
      <c r="G86" s="141"/>
    </row>
    <row r="87" spans="1:12" s="23" customFormat="1" ht="18.75" thickBot="1" x14ac:dyDescent="0.3">
      <c r="A87" s="88" t="s">
        <v>29</v>
      </c>
      <c r="B87" s="89">
        <f>SUM(B84,B57)</f>
        <v>0</v>
      </c>
      <c r="C87" s="89">
        <f>SUM(C84,C57)</f>
        <v>472189748.53999996</v>
      </c>
      <c r="D87" s="89">
        <f>SUM(D84,D57)</f>
        <v>419974636.78000003</v>
      </c>
      <c r="E87" s="90">
        <f>D87/C87*100</f>
        <v>88.941921775843753</v>
      </c>
      <c r="F87" s="52"/>
      <c r="G87" s="141"/>
    </row>
    <row r="88" spans="1:12" s="23" customFormat="1" ht="18.75" thickTop="1" x14ac:dyDescent="0.25">
      <c r="A88" s="275"/>
      <c r="B88" s="276"/>
      <c r="C88" s="276"/>
      <c r="D88" s="276"/>
      <c r="E88" s="277"/>
      <c r="F88" s="52"/>
      <c r="G88" s="141"/>
    </row>
    <row r="89" spans="1:12" s="55" customFormat="1" x14ac:dyDescent="0.2">
      <c r="A89" s="198"/>
      <c r="B89" s="199"/>
      <c r="C89" s="199"/>
      <c r="D89" s="199"/>
      <c r="E89" s="78"/>
      <c r="F89" s="200"/>
      <c r="G89" s="140"/>
    </row>
    <row r="90" spans="1:12" s="55" customFormat="1" x14ac:dyDescent="0.2">
      <c r="A90" s="198"/>
      <c r="B90" s="199"/>
      <c r="C90" s="199"/>
      <c r="D90" s="199"/>
      <c r="E90" s="78"/>
      <c r="F90" s="200"/>
      <c r="G90" s="140"/>
    </row>
    <row r="91" spans="1:12" s="55" customFormat="1" x14ac:dyDescent="0.2">
      <c r="A91" s="198"/>
      <c r="B91" s="199"/>
      <c r="C91" s="199"/>
      <c r="D91" s="199"/>
      <c r="E91" s="78"/>
      <c r="F91" s="200"/>
      <c r="G91" s="140"/>
    </row>
    <row r="92" spans="1:12" s="55" customFormat="1" ht="18" x14ac:dyDescent="0.25">
      <c r="A92" s="59" t="s">
        <v>318</v>
      </c>
      <c r="B92" s="17"/>
      <c r="C92" s="17"/>
      <c r="D92" s="17"/>
      <c r="E92" s="60"/>
      <c r="F92" s="200"/>
      <c r="G92" s="140"/>
    </row>
    <row r="93" spans="1:12" s="55" customFormat="1" ht="15.75" thickBot="1" x14ac:dyDescent="0.3">
      <c r="A93" s="62" t="s">
        <v>366</v>
      </c>
      <c r="B93" s="17"/>
      <c r="C93" s="17"/>
      <c r="D93" s="17"/>
      <c r="E93" s="63" t="s">
        <v>18</v>
      </c>
      <c r="F93" s="200"/>
      <c r="G93" s="140"/>
    </row>
    <row r="94" spans="1:12" s="55" customFormat="1" ht="25.5" thickTop="1" thickBot="1" x14ac:dyDescent="0.25">
      <c r="A94" s="64" t="s">
        <v>5</v>
      </c>
      <c r="B94" s="65" t="s">
        <v>0</v>
      </c>
      <c r="C94" s="66" t="s">
        <v>1</v>
      </c>
      <c r="D94" s="67" t="s">
        <v>4</v>
      </c>
      <c r="E94" s="68" t="s">
        <v>6</v>
      </c>
      <c r="F94" s="200"/>
      <c r="G94" s="140"/>
    </row>
    <row r="95" spans="1:12" s="55" customFormat="1" ht="15.75" thickTop="1" x14ac:dyDescent="0.2">
      <c r="A95" s="281" t="s">
        <v>10</v>
      </c>
      <c r="B95" s="196">
        <f>SUM(B96:B97)</f>
        <v>0</v>
      </c>
      <c r="C95" s="196">
        <f>SUM(C96:C97)</f>
        <v>16958381.149999999</v>
      </c>
      <c r="D95" s="196">
        <f>SUM(D96:D97)</f>
        <v>16121668.810000001</v>
      </c>
      <c r="E95" s="334">
        <f>D95/C95*100</f>
        <v>95.066083651504684</v>
      </c>
      <c r="F95" s="200"/>
      <c r="G95" s="140"/>
      <c r="I95" s="272" t="s">
        <v>89</v>
      </c>
      <c r="J95" s="349">
        <f>B97</f>
        <v>0</v>
      </c>
      <c r="K95" s="349">
        <f t="shared" ref="K95:L95" si="16">C97</f>
        <v>4431660</v>
      </c>
      <c r="L95" s="349">
        <f t="shared" si="16"/>
        <v>3594947.66</v>
      </c>
    </row>
    <row r="96" spans="1:12" s="55" customFormat="1" x14ac:dyDescent="0.2">
      <c r="A96" s="268" t="s">
        <v>99</v>
      </c>
      <c r="B96" s="240">
        <v>0</v>
      </c>
      <c r="C96" s="240">
        <v>12526721.15</v>
      </c>
      <c r="D96" s="240">
        <v>12526721.15</v>
      </c>
      <c r="E96" s="72">
        <f>D96/C96*100</f>
        <v>100</v>
      </c>
      <c r="F96" s="280">
        <v>60005100832</v>
      </c>
      <c r="G96" s="345">
        <v>38587505</v>
      </c>
      <c r="I96" s="301" t="s">
        <v>67</v>
      </c>
      <c r="J96" s="348">
        <f>B96</f>
        <v>0</v>
      </c>
      <c r="K96" s="348">
        <f t="shared" ref="K96:L96" si="17">C96</f>
        <v>12526721.15</v>
      </c>
      <c r="L96" s="348">
        <f t="shared" si="17"/>
        <v>12526721.15</v>
      </c>
    </row>
    <row r="97" spans="1:12" s="55" customFormat="1" ht="26.25" thickBot="1" x14ac:dyDescent="0.25">
      <c r="A97" s="237" t="s">
        <v>159</v>
      </c>
      <c r="B97" s="238">
        <v>0</v>
      </c>
      <c r="C97" s="238">
        <v>4431660</v>
      </c>
      <c r="D97" s="238">
        <v>3594947.66</v>
      </c>
      <c r="E97" s="239">
        <f>D97/C97*100</f>
        <v>81.11966306079438</v>
      </c>
      <c r="F97" s="280">
        <v>60005100886</v>
      </c>
      <c r="G97" s="346" t="s">
        <v>178</v>
      </c>
      <c r="H97" s="119"/>
      <c r="I97" s="119"/>
      <c r="J97" s="347">
        <f>SUM(J95:J96)</f>
        <v>0</v>
      </c>
      <c r="K97" s="347">
        <f t="shared" ref="K97" si="18">SUM(K95:K96)</f>
        <v>16958381.149999999</v>
      </c>
      <c r="L97" s="347">
        <f t="shared" ref="L97" si="19">SUM(L95:L96)</f>
        <v>16121668.810000001</v>
      </c>
    </row>
    <row r="98" spans="1:12" s="55" customFormat="1" ht="13.5" thickTop="1" x14ac:dyDescent="0.2">
      <c r="A98" s="198"/>
      <c r="B98" s="199"/>
      <c r="C98" s="199"/>
      <c r="D98" s="199"/>
      <c r="E98" s="78"/>
      <c r="F98" s="200"/>
      <c r="G98" s="140"/>
    </row>
    <row r="99" spans="1:12" s="55" customFormat="1" ht="18.75" thickBot="1" x14ac:dyDescent="0.25">
      <c r="A99" s="88" t="s">
        <v>28</v>
      </c>
      <c r="B99" s="89">
        <f>B95</f>
        <v>0</v>
      </c>
      <c r="C99" s="89">
        <f>C95</f>
        <v>16958381.149999999</v>
      </c>
      <c r="D99" s="89">
        <f>D95</f>
        <v>16121668.810000001</v>
      </c>
      <c r="E99" s="90">
        <f>D99/C99*100</f>
        <v>95.066083651504684</v>
      </c>
      <c r="F99" s="200"/>
      <c r="G99" s="140"/>
    </row>
    <row r="100" spans="1:12" s="55" customFormat="1" ht="13.5" thickTop="1" x14ac:dyDescent="0.2">
      <c r="A100" s="198"/>
      <c r="B100" s="199"/>
      <c r="C100" s="199"/>
      <c r="D100" s="199"/>
      <c r="E100" s="78"/>
      <c r="F100" s="200"/>
      <c r="G100" s="140"/>
    </row>
    <row r="101" spans="1:12" s="55" customFormat="1" x14ac:dyDescent="0.2">
      <c r="A101" s="198"/>
      <c r="B101" s="199"/>
      <c r="C101" s="199"/>
      <c r="D101" s="199"/>
      <c r="E101" s="78"/>
      <c r="F101" s="200"/>
      <c r="G101" s="140"/>
    </row>
    <row r="102" spans="1:12" s="55" customFormat="1" x14ac:dyDescent="0.2">
      <c r="A102" s="198"/>
      <c r="B102" s="199"/>
      <c r="C102" s="199"/>
      <c r="D102" s="199"/>
      <c r="E102" s="78"/>
      <c r="F102" s="200"/>
      <c r="G102" s="140"/>
    </row>
    <row r="103" spans="1:12" s="55" customFormat="1" x14ac:dyDescent="0.2">
      <c r="A103" s="198"/>
      <c r="B103" s="199"/>
      <c r="C103" s="199"/>
      <c r="D103" s="199"/>
      <c r="E103" s="78"/>
      <c r="F103" s="200"/>
      <c r="G103" s="140"/>
    </row>
    <row r="104" spans="1:12" s="55" customFormat="1" x14ac:dyDescent="0.2">
      <c r="A104" s="198"/>
      <c r="B104" s="199"/>
      <c r="C104" s="199"/>
      <c r="D104" s="199"/>
      <c r="E104" s="78"/>
      <c r="F104" s="200"/>
      <c r="G104" s="140"/>
    </row>
    <row r="105" spans="1:12" s="55" customFormat="1" x14ac:dyDescent="0.2">
      <c r="A105" s="198"/>
      <c r="B105" s="199"/>
      <c r="C105" s="199"/>
      <c r="D105" s="199"/>
      <c r="E105" s="78"/>
      <c r="F105" s="200"/>
      <c r="G105" s="140"/>
      <c r="I105" s="221" t="s">
        <v>66</v>
      </c>
      <c r="J105" s="222">
        <f>J59</f>
        <v>0</v>
      </c>
      <c r="K105" s="222">
        <f t="shared" ref="K105:L105" si="20">K59</f>
        <v>130120</v>
      </c>
      <c r="L105" s="222">
        <f t="shared" si="20"/>
        <v>130120</v>
      </c>
    </row>
    <row r="106" spans="1:12" s="55" customFormat="1" x14ac:dyDescent="0.2">
      <c r="A106" s="198"/>
      <c r="B106" s="199"/>
      <c r="C106" s="199"/>
      <c r="D106" s="199"/>
      <c r="E106" s="78"/>
      <c r="F106" s="200"/>
      <c r="G106" s="140"/>
      <c r="I106" s="204" t="s">
        <v>48</v>
      </c>
      <c r="J106" s="216">
        <f>J60</f>
        <v>0</v>
      </c>
      <c r="K106" s="216">
        <f t="shared" ref="K106:L106" si="21">K60</f>
        <v>90614090.359999999</v>
      </c>
      <c r="L106" s="216">
        <f t="shared" si="21"/>
        <v>90614090.359999999</v>
      </c>
    </row>
    <row r="107" spans="1:12" s="55" customFormat="1" x14ac:dyDescent="0.2">
      <c r="A107" s="198"/>
      <c r="B107" s="199"/>
      <c r="C107" s="199"/>
      <c r="D107" s="199"/>
      <c r="E107" s="78"/>
      <c r="F107" s="200"/>
      <c r="G107" s="140"/>
      <c r="I107" s="203" t="s">
        <v>74</v>
      </c>
      <c r="J107" s="303">
        <f>J61</f>
        <v>0</v>
      </c>
      <c r="K107" s="303">
        <f t="shared" ref="K107:L107" si="22">K61</f>
        <v>381445538.18000001</v>
      </c>
      <c r="L107" s="303">
        <f t="shared" si="22"/>
        <v>329230426.41999996</v>
      </c>
    </row>
    <row r="108" spans="1:12" ht="14.25" x14ac:dyDescent="0.2">
      <c r="A108" s="100" t="s">
        <v>12</v>
      </c>
      <c r="B108" s="100"/>
      <c r="C108" s="100"/>
      <c r="D108" s="100"/>
      <c r="E108" s="101"/>
      <c r="I108" s="272" t="s">
        <v>89</v>
      </c>
      <c r="J108" s="349">
        <f>J95+J30+J8</f>
        <v>0</v>
      </c>
      <c r="K108" s="349">
        <f t="shared" ref="K108:L108" si="23">K95+K30+K8</f>
        <v>161706942.63</v>
      </c>
      <c r="L108" s="349">
        <f t="shared" si="23"/>
        <v>136547270.59999999</v>
      </c>
    </row>
    <row r="109" spans="1:12" ht="14.25" x14ac:dyDescent="0.2">
      <c r="A109" s="102" t="s">
        <v>16</v>
      </c>
      <c r="B109" s="103">
        <f>B22</f>
        <v>0</v>
      </c>
      <c r="C109" s="103">
        <f>C22</f>
        <v>161698367.41999999</v>
      </c>
      <c r="D109" s="103">
        <f>D22</f>
        <v>133317099.61999999</v>
      </c>
      <c r="E109" s="104">
        <f t="shared" ref="E109:E114" si="24">D109/C109*100</f>
        <v>82.448018336337512</v>
      </c>
      <c r="I109" s="301" t="s">
        <v>67</v>
      </c>
      <c r="J109" s="348">
        <f>J96+J48+J31+J9</f>
        <v>0</v>
      </c>
      <c r="K109" s="348">
        <f t="shared" ref="K109:L109" si="25">K96+K48+K31+K9</f>
        <v>149599691.60999998</v>
      </c>
      <c r="L109" s="348">
        <f t="shared" si="25"/>
        <v>126409731.09999999</v>
      </c>
    </row>
    <row r="110" spans="1:12" ht="14.25" x14ac:dyDescent="0.2">
      <c r="A110" s="102" t="s">
        <v>15</v>
      </c>
      <c r="B110" s="103">
        <f>B39</f>
        <v>0</v>
      </c>
      <c r="C110" s="103">
        <f t="shared" ref="C110:D110" si="26">C39</f>
        <v>114674885.67</v>
      </c>
      <c r="D110" s="103">
        <f t="shared" si="26"/>
        <v>99453673.760000005</v>
      </c>
      <c r="E110" s="104">
        <f t="shared" si="24"/>
        <v>86.726638687216933</v>
      </c>
      <c r="J110" s="347">
        <f>SUM(J105:J109)</f>
        <v>0</v>
      </c>
      <c r="K110" s="347">
        <f t="shared" ref="K110:L110" si="27">SUM(K105:K109)</f>
        <v>783496382.78000009</v>
      </c>
      <c r="L110" s="347">
        <f t="shared" si="27"/>
        <v>682931638.48000002</v>
      </c>
    </row>
    <row r="111" spans="1:12" ht="14.25" x14ac:dyDescent="0.2">
      <c r="A111" s="102" t="s">
        <v>17</v>
      </c>
      <c r="B111" s="103">
        <f>B50</f>
        <v>0</v>
      </c>
      <c r="C111" s="103">
        <f t="shared" ref="C111:D111" si="28">C50</f>
        <v>17975000</v>
      </c>
      <c r="D111" s="103">
        <f t="shared" si="28"/>
        <v>14064559.51</v>
      </c>
      <c r="E111" s="104">
        <f t="shared" si="24"/>
        <v>78.245115493741295</v>
      </c>
    </row>
    <row r="112" spans="1:12" ht="14.25" x14ac:dyDescent="0.2">
      <c r="A112" s="102" t="s">
        <v>13</v>
      </c>
      <c r="B112" s="103">
        <f>B87</f>
        <v>0</v>
      </c>
      <c r="C112" s="103">
        <f t="shared" ref="C112:D112" si="29">C87</f>
        <v>472189748.53999996</v>
      </c>
      <c r="D112" s="103">
        <f t="shared" si="29"/>
        <v>419974636.78000003</v>
      </c>
      <c r="E112" s="104">
        <f t="shared" si="24"/>
        <v>88.941921775843753</v>
      </c>
    </row>
    <row r="113" spans="1:5" ht="14.25" x14ac:dyDescent="0.2">
      <c r="A113" s="102" t="s">
        <v>14</v>
      </c>
      <c r="B113" s="103">
        <f>B99</f>
        <v>0</v>
      </c>
      <c r="C113" s="103">
        <f t="shared" ref="C113:D113" si="30">C99</f>
        <v>16958381.149999999</v>
      </c>
      <c r="D113" s="103">
        <f t="shared" si="30"/>
        <v>16121668.810000001</v>
      </c>
      <c r="E113" s="104">
        <f t="shared" si="24"/>
        <v>95.066083651504684</v>
      </c>
    </row>
    <row r="114" spans="1:5" ht="15.75" thickBot="1" x14ac:dyDescent="0.25">
      <c r="A114" s="105" t="s">
        <v>3</v>
      </c>
      <c r="B114" s="106">
        <f>SUM(B109:B113)</f>
        <v>0</v>
      </c>
      <c r="C114" s="106">
        <f>SUM(C109:C113)</f>
        <v>783496382.77999985</v>
      </c>
      <c r="D114" s="106">
        <f>SUM(D109:D113)</f>
        <v>682931638.48000002</v>
      </c>
      <c r="E114" s="107">
        <f t="shared" si="24"/>
        <v>87.164619197962821</v>
      </c>
    </row>
    <row r="115" spans="1:5" ht="13.5" thickTop="1" x14ac:dyDescent="0.2"/>
  </sheetData>
  <pageMargins left="0.78740157480314965" right="0.78740157480314965" top="0.98425196850393704" bottom="0.98425196850393704" header="0.51181102362204722" footer="0.51181102362204722"/>
  <pageSetup paperSize="9" scale="65" firstPageNumber="203" orientation="portrait" useFirstPageNumber="1" r:id="rId1"/>
  <headerFooter alignWithMargins="0">
    <oddFooter>&amp;L&amp;"Arial,Kurzíva"Zastupitelstvo Olomouckého kraje 24. 6. 2015
4.1. - Rozpočet Olomouckého kraje 2015 – závěrečný účet
Příloha č. 8: Přehled financování oprav a investic v roce 2015&amp;R&amp;"Arial,Kurzíva"Strana &amp;P (celkem 473)</oddFooter>
  </headerFooter>
  <rowBreaks count="1" manualBreakCount="1">
    <brk id="5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rekapitulace</vt:lpstr>
      <vt:lpstr>8a) EIB - Evropské programy</vt:lpstr>
      <vt:lpstr>8b) ČS - revolvingový úvěr</vt:lpstr>
      <vt:lpstr>8c) OK 2015</vt:lpstr>
      <vt:lpstr>d) dotace</vt:lpstr>
      <vt:lpstr>'8a) EIB - Evropské programy'!Oblast_tisku</vt:lpstr>
      <vt:lpstr>'8b) ČS - revolvingový úvěr'!Oblast_tisku</vt:lpstr>
      <vt:lpstr>'8c) OK 2015'!Oblast_tisku</vt:lpstr>
      <vt:lpstr>'d) dotace'!Oblast_tisku</vt:lpstr>
      <vt:lpstr>rekapitulace!Oblast_tisku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benesova</dc:creator>
  <cp:lastModifiedBy>Foret Oldřich</cp:lastModifiedBy>
  <cp:lastPrinted>2016-05-26T08:42:43Z</cp:lastPrinted>
  <dcterms:created xsi:type="dcterms:W3CDTF">2010-08-09T11:30:13Z</dcterms:created>
  <dcterms:modified xsi:type="dcterms:W3CDTF">2016-06-01T11:11:50Z</dcterms:modified>
</cp:coreProperties>
</file>