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8460" windowHeight="8460" activeTab="0"/>
  </bookViews>
  <sheets>
    <sheet name="4. Financování " sheetId="1" r:id="rId1"/>
  </sheets>
  <definedNames>
    <definedName name="_xlnm.Print_Area" localSheetId="0">'4. Financování '!$A$1:$H$130</definedName>
  </definedNames>
  <calcPr fullCalcOnLoad="1"/>
</workbook>
</file>

<file path=xl/sharedStrings.xml><?xml version="1.0" encoding="utf-8"?>
<sst xmlns="http://schemas.openxmlformats.org/spreadsheetml/2006/main" count="161" uniqueCount="44">
  <si>
    <t>§</t>
  </si>
  <si>
    <t>schválený rozpočet</t>
  </si>
  <si>
    <t>upravený rozpočet</t>
  </si>
  <si>
    <t>Změna stavu krátkodobých prostředků na bankovních účtech</t>
  </si>
  <si>
    <t>Celkem</t>
  </si>
  <si>
    <t>v Kč</t>
  </si>
  <si>
    <t>skutečnost</t>
  </si>
  <si>
    <t>%</t>
  </si>
  <si>
    <t>název</t>
  </si>
  <si>
    <t xml:space="preserve">pol. </t>
  </si>
  <si>
    <t xml:space="preserve">ORJ </t>
  </si>
  <si>
    <t xml:space="preserve">Změna stavu krátkodobých prostředků na bankovních účtech </t>
  </si>
  <si>
    <t>Uhrazené splátky dlouhodobých přijatých půjčených prostředků</t>
  </si>
  <si>
    <t>Financování  celkem - PŘÍJMY</t>
  </si>
  <si>
    <t>Financování  celkem - VÝDAJE</t>
  </si>
  <si>
    <t>8=7/6</t>
  </si>
  <si>
    <t xml:space="preserve">4. Financování </t>
  </si>
  <si>
    <t>(zapojení finančních prostředků určených pro finančních vypořádání se státním rozpočtem )</t>
  </si>
  <si>
    <r>
      <t xml:space="preserve"> </t>
    </r>
    <r>
      <rPr>
        <b/>
        <i/>
        <sz val="9"/>
        <color indexed="19"/>
        <rFont val="Arial"/>
        <family val="2"/>
      </rPr>
      <t xml:space="preserve"> - přehled splátek dle smlouvy úvěrovém rámci s Evropskou investiční bankou na projekt "Modernizace silniční sítě v majetku Olomouckého kraje"</t>
    </r>
  </si>
  <si>
    <r>
      <t xml:space="preserve"> </t>
    </r>
    <r>
      <rPr>
        <b/>
        <i/>
        <sz val="9"/>
        <color indexed="19"/>
        <rFont val="Arial"/>
        <family val="2"/>
      </rPr>
      <t xml:space="preserve"> - přehled splátek dle smlouvy úvěrovém rámci s Evropskou investiční bankou </t>
    </r>
  </si>
  <si>
    <t>Operace z peněžních účtů organizace nemající charakter příjmů a výdajů vládního sektoru</t>
  </si>
  <si>
    <t>FINANCOVÁNÍ - PŘÍJMY</t>
  </si>
  <si>
    <t>FINANCOVÁNÍ - VÝDAJE</t>
  </si>
  <si>
    <r>
      <t xml:space="preserve"> </t>
    </r>
    <r>
      <rPr>
        <b/>
        <i/>
        <sz val="9"/>
        <color indexed="19"/>
        <rFont val="Arial"/>
        <family val="2"/>
      </rPr>
      <t xml:space="preserve"> - jedná se o přehled splátek dne smlouvy o úvěrovém rámci s Komerční bankou, a.s.</t>
    </r>
  </si>
  <si>
    <t>a) Splátky úvěru z Evropské investiční banky</t>
  </si>
  <si>
    <t>b) Splátky úvěru z Evropské investiční banky</t>
  </si>
  <si>
    <t xml:space="preserve">c) Splátky úvěru z Komerční banky, a.s.                               </t>
  </si>
  <si>
    <t xml:space="preserve">Financování  celkem </t>
  </si>
  <si>
    <t>a) Zapojení zůstatku bankovních účtů k 31.12.2014</t>
  </si>
  <si>
    <t>(zapojení zůstatku - nevyčerpaná rezerva z nájemného Středomoravské nemocniční, a.s. za rok 2014)</t>
  </si>
  <si>
    <t>(zapojení zůstatku bankovních účtů Olomouckého kraje 31.12.2014)</t>
  </si>
  <si>
    <t>(zapojení zůstatku k 31.12.2014 na zvláštním bankovním účtu určeném na financování projektů z úvěrového rámce  EIB)</t>
  </si>
  <si>
    <t>(zapojení zůstatku k 31.12.2014 na zvláštním bankovním účtu)</t>
  </si>
  <si>
    <t>(zapojení zůstatku k 31.12.2014 na fondu na podporu výstavby a obnovy vodohospodářské infrastruktury na území Olomouckého kraje)</t>
  </si>
  <si>
    <t xml:space="preserve">( zapojení zůstatku  k 31.12.2014 na fondu sociálních potřeb) </t>
  </si>
  <si>
    <t xml:space="preserve">b) Smlouva o úvěru </t>
  </si>
  <si>
    <t xml:space="preserve"> - uzavřená s Českou spořitelnou, a.s.. Schváleno usnesením Zastupitelstva Olomouckého kraje UZ/3/4/2013 ze dne 22.2.2013</t>
  </si>
  <si>
    <t xml:space="preserve">Krátkodobé přijaté půjčené prostředky </t>
  </si>
  <si>
    <t>Nepřevedené částky vyrovnávající schodek</t>
  </si>
  <si>
    <t xml:space="preserve">d) Splátky úvěru z České spořitelny, a.s.                               </t>
  </si>
  <si>
    <r>
      <t xml:space="preserve"> </t>
    </r>
    <r>
      <rPr>
        <b/>
        <i/>
        <sz val="9"/>
        <color indexed="19"/>
        <rFont val="Arial"/>
        <family val="2"/>
      </rPr>
      <t xml:space="preserve"> - jedná se o přehled splátek dne smlouvy o revollvingovém úvěru s Českou spořitelnou, a.s.</t>
    </r>
  </si>
  <si>
    <t>Uhrazené splátky krátkodobých přijatých půjčených prostředků</t>
  </si>
  <si>
    <t>c) Zůstatek DPH v režimu přenesení daňové povinnosti</t>
  </si>
  <si>
    <r>
      <t xml:space="preserve"> </t>
    </r>
    <r>
      <rPr>
        <b/>
        <i/>
        <sz val="9"/>
        <color indexed="19"/>
        <rFont val="Arial"/>
        <family val="2"/>
      </rPr>
      <t xml:space="preserve"> - jedná se o zůstatek ke dni 31.12.2015 daně z přidané hodnoty  v režimu přenesení daňové povinnosti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</si>
</sst>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00"/>
  </numFmts>
  <fonts count="44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sz val="9"/>
      <color indexed="19"/>
      <name val="Arial"/>
      <family val="2"/>
    </font>
    <font>
      <i/>
      <sz val="9"/>
      <color indexed="19"/>
      <name val="Arial"/>
      <family val="2"/>
    </font>
    <font>
      <b/>
      <u val="single"/>
      <sz val="13"/>
      <name val="Arial"/>
      <family val="2"/>
    </font>
    <font>
      <sz val="8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3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 vertical="center" wrapText="1"/>
    </xf>
    <xf numFmtId="4" fontId="0" fillId="0" borderId="14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" fontId="5" fillId="0" borderId="16" xfId="0" applyNumberFormat="1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4" fontId="0" fillId="0" borderId="18" xfId="0" applyNumberFormat="1" applyFill="1" applyBorder="1" applyAlignment="1">
      <alignment vertical="center"/>
    </xf>
    <xf numFmtId="0" fontId="6" fillId="0" borderId="13" xfId="0" applyFont="1" applyFill="1" applyBorder="1" applyAlignment="1">
      <alignment vertical="center" wrapText="1"/>
    </xf>
    <xf numFmtId="4" fontId="2" fillId="0" borderId="19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0" fillId="0" borderId="21" xfId="0" applyFill="1" applyBorder="1" applyAlignment="1">
      <alignment horizontal="center" vertical="center"/>
    </xf>
    <xf numFmtId="0" fontId="6" fillId="0" borderId="21" xfId="0" applyFont="1" applyFill="1" applyBorder="1" applyAlignment="1">
      <alignment vertical="center" wrapText="1"/>
    </xf>
    <xf numFmtId="4" fontId="0" fillId="0" borderId="19" xfId="0" applyNumberFormat="1" applyFill="1" applyBorder="1" applyAlignment="1">
      <alignment vertical="center"/>
    </xf>
    <xf numFmtId="4" fontId="2" fillId="0" borderId="16" xfId="0" applyNumberFormat="1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0" fontId="4" fillId="0" borderId="22" xfId="0" applyFont="1" applyFill="1" applyBorder="1" applyAlignment="1">
      <alignment/>
    </xf>
    <xf numFmtId="4" fontId="2" fillId="0" borderId="22" xfId="0" applyNumberFormat="1" applyFont="1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3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4" fontId="0" fillId="0" borderId="17" xfId="0" applyNumberFormat="1" applyFill="1" applyBorder="1" applyAlignment="1">
      <alignment vertical="center"/>
    </xf>
    <xf numFmtId="4" fontId="39" fillId="0" borderId="10" xfId="0" applyNumberFormat="1" applyFont="1" applyFill="1" applyBorder="1" applyAlignment="1">
      <alignment vertical="center"/>
    </xf>
    <xf numFmtId="4" fontId="39" fillId="0" borderId="13" xfId="0" applyNumberFormat="1" applyFont="1" applyFill="1" applyBorder="1" applyAlignment="1">
      <alignment vertical="center"/>
    </xf>
    <xf numFmtId="4" fontId="39" fillId="0" borderId="21" xfId="0" applyNumberFormat="1" applyFont="1" applyFill="1" applyBorder="1" applyAlignment="1">
      <alignment vertical="center"/>
    </xf>
    <xf numFmtId="0" fontId="39" fillId="0" borderId="0" xfId="0" applyFont="1" applyFill="1" applyAlignment="1">
      <alignment/>
    </xf>
    <xf numFmtId="4" fontId="0" fillId="0" borderId="13" xfId="0" applyNumberFormat="1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4" fontId="0" fillId="0" borderId="14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vertical="center" wrapText="1"/>
    </xf>
    <xf numFmtId="4" fontId="0" fillId="0" borderId="21" xfId="0" applyNumberFormat="1" applyFont="1" applyFill="1" applyBorder="1" applyAlignment="1">
      <alignment vertical="center"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7" fillId="0" borderId="0" xfId="0" applyFont="1" applyFill="1" applyAlignment="1">
      <alignment horizontal="justify" wrapText="1"/>
    </xf>
    <xf numFmtId="0" fontId="0" fillId="0" borderId="0" xfId="0" applyFill="1" applyAlignment="1">
      <alignment horizontal="justify" wrapText="1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0" fillId="0" borderId="0" xfId="0" applyFill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7"/>
  <sheetViews>
    <sheetView showGridLines="0" tabSelected="1" view="pageBreakPreview" zoomScaleSheetLayoutView="100" zoomScalePageLayoutView="0" workbookViewId="0" topLeftCell="A1">
      <selection activeCell="J127" sqref="J127"/>
    </sheetView>
  </sheetViews>
  <sheetFormatPr defaultColWidth="9.140625" defaultRowHeight="12.75"/>
  <cols>
    <col min="1" max="1" width="4.57421875" style="5" customWidth="1"/>
    <col min="2" max="2" width="4.00390625" style="5" customWidth="1"/>
    <col min="3" max="3" width="6.140625" style="5" customWidth="1"/>
    <col min="4" max="4" width="46.421875" style="5" customWidth="1"/>
    <col min="5" max="5" width="15.140625" style="5" customWidth="1"/>
    <col min="6" max="6" width="17.421875" style="5" customWidth="1"/>
    <col min="7" max="7" width="16.8515625" style="5" customWidth="1"/>
    <col min="8" max="8" width="7.140625" style="5" customWidth="1"/>
    <col min="9" max="9" width="9.140625" style="5" customWidth="1"/>
    <col min="10" max="10" width="15.421875" style="5" bestFit="1" customWidth="1"/>
    <col min="11" max="16384" width="9.140625" style="5" customWidth="1"/>
  </cols>
  <sheetData>
    <row r="1" ht="18">
      <c r="A1" s="12" t="s">
        <v>16</v>
      </c>
    </row>
    <row r="3" ht="15.75" customHeight="1">
      <c r="A3" s="13" t="s">
        <v>21</v>
      </c>
    </row>
    <row r="4" ht="15">
      <c r="A4" s="1" t="s">
        <v>28</v>
      </c>
    </row>
    <row r="5" ht="13.5" thickBot="1">
      <c r="H5" s="14" t="s">
        <v>5</v>
      </c>
    </row>
    <row r="6" spans="1:8" s="11" customFormat="1" ht="25.5" thickBot="1" thickTop="1">
      <c r="A6" s="15" t="s">
        <v>10</v>
      </c>
      <c r="B6" s="16" t="s">
        <v>0</v>
      </c>
      <c r="C6" s="16" t="s">
        <v>9</v>
      </c>
      <c r="D6" s="16" t="s">
        <v>8</v>
      </c>
      <c r="E6" s="17" t="s">
        <v>1</v>
      </c>
      <c r="F6" s="17" t="s">
        <v>2</v>
      </c>
      <c r="G6" s="17" t="s">
        <v>6</v>
      </c>
      <c r="H6" s="18" t="s">
        <v>7</v>
      </c>
    </row>
    <row r="7" spans="1:9" s="24" customFormat="1" ht="13.5" thickBot="1" thickTop="1">
      <c r="A7" s="19">
        <v>1</v>
      </c>
      <c r="B7" s="20">
        <v>2</v>
      </c>
      <c r="C7" s="20">
        <v>3</v>
      </c>
      <c r="D7" s="20">
        <v>4</v>
      </c>
      <c r="E7" s="20">
        <v>5</v>
      </c>
      <c r="F7" s="21">
        <v>6</v>
      </c>
      <c r="G7" s="21">
        <v>7</v>
      </c>
      <c r="H7" s="22" t="s">
        <v>15</v>
      </c>
      <c r="I7" s="23"/>
    </row>
    <row r="8" spans="1:8" s="11" customFormat="1" ht="26.25" thickTop="1">
      <c r="A8" s="3">
        <v>7</v>
      </c>
      <c r="B8" s="25"/>
      <c r="C8" s="26">
        <v>8115</v>
      </c>
      <c r="D8" s="27" t="s">
        <v>3</v>
      </c>
      <c r="E8" s="51">
        <v>260464000</v>
      </c>
      <c r="F8" s="51">
        <f>E8+273205019.21+242981.89+16800</f>
        <v>533928801.09999996</v>
      </c>
      <c r="G8" s="51">
        <f>F8</f>
        <v>533928801.09999996</v>
      </c>
      <c r="H8" s="28">
        <f>G8/F8*100</f>
        <v>100</v>
      </c>
    </row>
    <row r="9" spans="1:8" s="11" customFormat="1" ht="24">
      <c r="A9" s="4"/>
      <c r="B9" s="6"/>
      <c r="C9" s="7"/>
      <c r="D9" s="29" t="s">
        <v>30</v>
      </c>
      <c r="E9" s="47"/>
      <c r="F9" s="47"/>
      <c r="G9" s="47"/>
      <c r="H9" s="9"/>
    </row>
    <row r="10" spans="1:8" s="11" customFormat="1" ht="25.5">
      <c r="A10" s="4">
        <v>199</v>
      </c>
      <c r="B10" s="6"/>
      <c r="C10" s="7">
        <v>8115</v>
      </c>
      <c r="D10" s="8" t="s">
        <v>3</v>
      </c>
      <c r="E10" s="47"/>
      <c r="F10" s="50">
        <v>1359711.92</v>
      </c>
      <c r="G10" s="50">
        <f>F10</f>
        <v>1359711.92</v>
      </c>
      <c r="H10" s="9">
        <f>G10/F10*100</f>
        <v>100</v>
      </c>
    </row>
    <row r="11" spans="1:8" s="11" customFormat="1" ht="24">
      <c r="A11" s="4"/>
      <c r="B11" s="6"/>
      <c r="C11" s="7"/>
      <c r="D11" s="29" t="s">
        <v>34</v>
      </c>
      <c r="E11" s="47"/>
      <c r="F11" s="47"/>
      <c r="G11" s="47"/>
      <c r="H11" s="9"/>
    </row>
    <row r="12" spans="1:8" s="11" customFormat="1" ht="25.5">
      <c r="A12" s="4">
        <v>99</v>
      </c>
      <c r="B12" s="6"/>
      <c r="C12" s="7">
        <v>8115</v>
      </c>
      <c r="D12" s="8" t="s">
        <v>3</v>
      </c>
      <c r="E12" s="47"/>
      <c r="F12" s="50">
        <f>20000000+6591113.56</f>
        <v>26591113.56</v>
      </c>
      <c r="G12" s="50">
        <f>F12</f>
        <v>26591113.56</v>
      </c>
      <c r="H12" s="9">
        <f>G12/F12*100</f>
        <v>100</v>
      </c>
    </row>
    <row r="13" spans="1:8" s="11" customFormat="1" ht="36">
      <c r="A13" s="4"/>
      <c r="B13" s="6"/>
      <c r="C13" s="7"/>
      <c r="D13" s="29" t="s">
        <v>33</v>
      </c>
      <c r="E13" s="47"/>
      <c r="F13" s="47"/>
      <c r="G13" s="47"/>
      <c r="H13" s="9"/>
    </row>
    <row r="14" spans="1:8" s="11" customFormat="1" ht="25.5">
      <c r="A14" s="4">
        <v>7</v>
      </c>
      <c r="B14" s="6"/>
      <c r="C14" s="7">
        <v>8115</v>
      </c>
      <c r="D14" s="8" t="s">
        <v>3</v>
      </c>
      <c r="E14" s="50">
        <v>30988000</v>
      </c>
      <c r="F14" s="50">
        <f>E14+50613370.24-4295592.74</f>
        <v>77305777.50000001</v>
      </c>
      <c r="G14" s="50">
        <f>F14</f>
        <v>77305777.50000001</v>
      </c>
      <c r="H14" s="9">
        <f>G14/F14*100</f>
        <v>100</v>
      </c>
    </row>
    <row r="15" spans="1:8" s="11" customFormat="1" ht="36">
      <c r="A15" s="4"/>
      <c r="B15" s="6"/>
      <c r="C15" s="7"/>
      <c r="D15" s="29" t="s">
        <v>31</v>
      </c>
      <c r="E15" s="47"/>
      <c r="F15" s="47"/>
      <c r="G15" s="47"/>
      <c r="H15" s="9"/>
    </row>
    <row r="16" spans="1:8" s="11" customFormat="1" ht="25.5">
      <c r="A16" s="4">
        <v>7</v>
      </c>
      <c r="B16" s="6"/>
      <c r="C16" s="7">
        <v>8115</v>
      </c>
      <c r="D16" s="8" t="s">
        <v>3</v>
      </c>
      <c r="E16" s="50">
        <v>15871000</v>
      </c>
      <c r="F16" s="50">
        <f>15871000+615486.54</f>
        <v>16486486.54</v>
      </c>
      <c r="G16" s="50">
        <f>F16</f>
        <v>16486486.54</v>
      </c>
      <c r="H16" s="9">
        <f>G16/F16*100</f>
        <v>100</v>
      </c>
    </row>
    <row r="17" spans="1:8" s="11" customFormat="1" ht="27" customHeight="1">
      <c r="A17" s="4"/>
      <c r="B17" s="6"/>
      <c r="C17" s="7"/>
      <c r="D17" s="29" t="s">
        <v>29</v>
      </c>
      <c r="E17" s="47"/>
      <c r="F17" s="47"/>
      <c r="G17" s="47"/>
      <c r="H17" s="9"/>
    </row>
    <row r="18" spans="1:8" s="11" customFormat="1" ht="25.5">
      <c r="A18" s="4">
        <v>7</v>
      </c>
      <c r="B18" s="6"/>
      <c r="C18" s="7">
        <v>8115</v>
      </c>
      <c r="D18" s="8" t="s">
        <v>3</v>
      </c>
      <c r="E18" s="47"/>
      <c r="F18" s="50">
        <f>2343213.52+164089.16</f>
        <v>2507302.68</v>
      </c>
      <c r="G18" s="50">
        <f>F18</f>
        <v>2507302.68</v>
      </c>
      <c r="H18" s="9">
        <f>G18/F18*100</f>
        <v>100</v>
      </c>
    </row>
    <row r="19" spans="1:8" s="11" customFormat="1" ht="24">
      <c r="A19" s="4"/>
      <c r="B19" s="6"/>
      <c r="C19" s="7"/>
      <c r="D19" s="29" t="s">
        <v>17</v>
      </c>
      <c r="E19" s="47"/>
      <c r="F19" s="47"/>
      <c r="G19" s="47"/>
      <c r="H19" s="9"/>
    </row>
    <row r="20" spans="1:8" s="11" customFormat="1" ht="25.5">
      <c r="A20" s="4">
        <v>10</v>
      </c>
      <c r="B20" s="6"/>
      <c r="C20" s="7">
        <v>8115</v>
      </c>
      <c r="D20" s="8" t="s">
        <v>3</v>
      </c>
      <c r="E20" s="47"/>
      <c r="F20" s="50">
        <v>43085</v>
      </c>
      <c r="G20" s="50">
        <f>F20</f>
        <v>43085</v>
      </c>
      <c r="H20" s="9">
        <f>G20/F20*100</f>
        <v>100</v>
      </c>
    </row>
    <row r="21" spans="1:8" s="11" customFormat="1" ht="24">
      <c r="A21" s="4"/>
      <c r="B21" s="6"/>
      <c r="C21" s="7"/>
      <c r="D21" s="29" t="s">
        <v>17</v>
      </c>
      <c r="E21" s="47"/>
      <c r="F21" s="47"/>
      <c r="G21" s="47"/>
      <c r="H21" s="9"/>
    </row>
    <row r="22" spans="1:8" s="11" customFormat="1" ht="25.5">
      <c r="A22" s="4">
        <v>50</v>
      </c>
      <c r="B22" s="6"/>
      <c r="C22" s="7">
        <v>8115</v>
      </c>
      <c r="D22" s="8" t="s">
        <v>3</v>
      </c>
      <c r="E22" s="47"/>
      <c r="F22" s="50">
        <f>10869373.21+50820+51425+32975.6+1113.2+5188.29+180240.91</f>
        <v>11191136.209999999</v>
      </c>
      <c r="G22" s="50">
        <f>F22</f>
        <v>11191136.209999999</v>
      </c>
      <c r="H22" s="9">
        <f>G22/F22*100</f>
        <v>100</v>
      </c>
    </row>
    <row r="23" spans="1:8" s="11" customFormat="1" ht="24">
      <c r="A23" s="4"/>
      <c r="B23" s="6"/>
      <c r="C23" s="7"/>
      <c r="D23" s="29" t="s">
        <v>32</v>
      </c>
      <c r="E23" s="47"/>
      <c r="F23" s="47"/>
      <c r="G23" s="47"/>
      <c r="H23" s="9"/>
    </row>
    <row r="24" spans="1:8" s="11" customFormat="1" ht="25.5">
      <c r="A24" s="4">
        <v>52</v>
      </c>
      <c r="B24" s="6"/>
      <c r="C24" s="7">
        <v>8115</v>
      </c>
      <c r="D24" s="8" t="s">
        <v>3</v>
      </c>
      <c r="E24" s="47"/>
      <c r="F24" s="50">
        <v>21603762.8</v>
      </c>
      <c r="G24" s="50">
        <f>F24</f>
        <v>21603762.8</v>
      </c>
      <c r="H24" s="9">
        <f>G24/F24*100</f>
        <v>100</v>
      </c>
    </row>
    <row r="25" spans="1:8" s="11" customFormat="1" ht="24">
      <c r="A25" s="4"/>
      <c r="B25" s="6"/>
      <c r="C25" s="7"/>
      <c r="D25" s="29" t="s">
        <v>32</v>
      </c>
      <c r="E25" s="47"/>
      <c r="F25" s="47"/>
      <c r="G25" s="47"/>
      <c r="H25" s="9"/>
    </row>
    <row r="26" spans="1:8" s="10" customFormat="1" ht="25.5">
      <c r="A26" s="4">
        <v>56</v>
      </c>
      <c r="B26" s="6"/>
      <c r="C26" s="7">
        <v>8115</v>
      </c>
      <c r="D26" s="43" t="s">
        <v>11</v>
      </c>
      <c r="E26" s="47"/>
      <c r="F26" s="50">
        <v>13554245.63</v>
      </c>
      <c r="G26" s="50">
        <f>F26</f>
        <v>13554245.63</v>
      </c>
      <c r="H26" s="9">
        <f>G26/F26*100</f>
        <v>100</v>
      </c>
    </row>
    <row r="27" spans="1:8" s="10" customFormat="1" ht="24">
      <c r="A27" s="4"/>
      <c r="B27" s="6"/>
      <c r="C27" s="7"/>
      <c r="D27" s="29" t="s">
        <v>32</v>
      </c>
      <c r="E27" s="47"/>
      <c r="F27" s="47"/>
      <c r="G27" s="47"/>
      <c r="H27" s="9"/>
    </row>
    <row r="28" spans="1:8" s="10" customFormat="1" ht="25.5">
      <c r="A28" s="4">
        <v>57</v>
      </c>
      <c r="B28" s="6"/>
      <c r="C28" s="7">
        <v>8115</v>
      </c>
      <c r="D28" s="8" t="s">
        <v>11</v>
      </c>
      <c r="E28" s="47"/>
      <c r="F28" s="50">
        <v>6951986.96</v>
      </c>
      <c r="G28" s="50">
        <f>F28</f>
        <v>6951986.96</v>
      </c>
      <c r="H28" s="9">
        <f>G28/F28*100</f>
        <v>100</v>
      </c>
    </row>
    <row r="29" spans="1:8" s="10" customFormat="1" ht="24">
      <c r="A29" s="4"/>
      <c r="B29" s="6"/>
      <c r="C29" s="7"/>
      <c r="D29" s="29" t="s">
        <v>32</v>
      </c>
      <c r="E29" s="47"/>
      <c r="F29" s="47"/>
      <c r="G29" s="47"/>
      <c r="H29" s="9"/>
    </row>
    <row r="30" spans="1:8" s="10" customFormat="1" ht="25.5">
      <c r="A30" s="4">
        <v>58</v>
      </c>
      <c r="B30" s="6"/>
      <c r="C30" s="7">
        <v>8115</v>
      </c>
      <c r="D30" s="8" t="s">
        <v>11</v>
      </c>
      <c r="E30" s="47"/>
      <c r="F30" s="50">
        <v>12728224.74</v>
      </c>
      <c r="G30" s="50">
        <f>F30</f>
        <v>12728224.74</v>
      </c>
      <c r="H30" s="9">
        <f>G30/F30*100</f>
        <v>100</v>
      </c>
    </row>
    <row r="31" spans="1:8" s="10" customFormat="1" ht="24">
      <c r="A31" s="4"/>
      <c r="B31" s="6"/>
      <c r="C31" s="7"/>
      <c r="D31" s="29" t="s">
        <v>32</v>
      </c>
      <c r="E31" s="47"/>
      <c r="F31" s="47"/>
      <c r="G31" s="47"/>
      <c r="H31" s="9"/>
    </row>
    <row r="32" spans="1:8" s="10" customFormat="1" ht="25.5">
      <c r="A32" s="4">
        <v>59</v>
      </c>
      <c r="B32" s="6"/>
      <c r="C32" s="7">
        <v>8115</v>
      </c>
      <c r="D32" s="8" t="s">
        <v>11</v>
      </c>
      <c r="E32" s="47"/>
      <c r="F32" s="50">
        <f>6529.98+2008688.39+1033900.39+24442+1223133.85+34061.5+1687685.99+73493.63+329022</f>
        <v>6420957.7299999995</v>
      </c>
      <c r="G32" s="50">
        <f>F32</f>
        <v>6420957.7299999995</v>
      </c>
      <c r="H32" s="9">
        <f>G32/F32*100</f>
        <v>100</v>
      </c>
    </row>
    <row r="33" spans="1:8" s="10" customFormat="1" ht="24">
      <c r="A33" s="4"/>
      <c r="B33" s="6"/>
      <c r="C33" s="7"/>
      <c r="D33" s="29" t="s">
        <v>32</v>
      </c>
      <c r="E33" s="47"/>
      <c r="F33" s="47"/>
      <c r="G33" s="47"/>
      <c r="H33" s="9"/>
    </row>
    <row r="34" spans="1:8" s="10" customFormat="1" ht="25.5">
      <c r="A34" s="4">
        <v>60</v>
      </c>
      <c r="B34" s="6"/>
      <c r="C34" s="7">
        <v>8115</v>
      </c>
      <c r="D34" s="8" t="s">
        <v>11</v>
      </c>
      <c r="E34" s="47"/>
      <c r="F34" s="50">
        <f>9865410.75+2691431.9</f>
        <v>12556842.65</v>
      </c>
      <c r="G34" s="50">
        <f>F34</f>
        <v>12556842.65</v>
      </c>
      <c r="H34" s="9">
        <f>G34/F34*100</f>
        <v>100</v>
      </c>
    </row>
    <row r="35" spans="1:8" s="10" customFormat="1" ht="24">
      <c r="A35" s="4"/>
      <c r="B35" s="6"/>
      <c r="C35" s="7"/>
      <c r="D35" s="29" t="s">
        <v>32</v>
      </c>
      <c r="E35" s="47"/>
      <c r="F35" s="47"/>
      <c r="G35" s="47"/>
      <c r="H35" s="9"/>
    </row>
    <row r="36" spans="1:8" s="10" customFormat="1" ht="25.5">
      <c r="A36" s="4">
        <v>63</v>
      </c>
      <c r="B36" s="6"/>
      <c r="C36" s="7">
        <v>8115</v>
      </c>
      <c r="D36" s="8" t="s">
        <v>11</v>
      </c>
      <c r="E36" s="47"/>
      <c r="F36" s="50">
        <v>30394499.83</v>
      </c>
      <c r="G36" s="50">
        <f>F36</f>
        <v>30394499.83</v>
      </c>
      <c r="H36" s="9">
        <f>G36/F36*100</f>
        <v>100</v>
      </c>
    </row>
    <row r="37" spans="1:8" s="10" customFormat="1" ht="24">
      <c r="A37" s="4"/>
      <c r="B37" s="6"/>
      <c r="C37" s="7"/>
      <c r="D37" s="29" t="s">
        <v>32</v>
      </c>
      <c r="E37" s="47"/>
      <c r="F37" s="47"/>
      <c r="G37" s="47"/>
      <c r="H37" s="9"/>
    </row>
    <row r="38" spans="1:8" s="10" customFormat="1" ht="25.5">
      <c r="A38" s="4">
        <v>64</v>
      </c>
      <c r="B38" s="6"/>
      <c r="C38" s="7">
        <v>8115</v>
      </c>
      <c r="D38" s="8" t="s">
        <v>11</v>
      </c>
      <c r="E38" s="47"/>
      <c r="F38" s="50">
        <f>822880.05+1231080.93+1201342.21+171042.04+1039339.62</f>
        <v>4465684.85</v>
      </c>
      <c r="G38" s="50">
        <f>F38</f>
        <v>4465684.85</v>
      </c>
      <c r="H38" s="52">
        <f>G38/F38*100</f>
        <v>100</v>
      </c>
    </row>
    <row r="39" spans="1:8" s="10" customFormat="1" ht="24">
      <c r="A39" s="4"/>
      <c r="B39" s="6"/>
      <c r="C39" s="7"/>
      <c r="D39" s="29" t="s">
        <v>32</v>
      </c>
      <c r="E39" s="47"/>
      <c r="F39" s="47"/>
      <c r="G39" s="47"/>
      <c r="H39" s="9"/>
    </row>
    <row r="40" spans="1:8" s="10" customFormat="1" ht="25.5">
      <c r="A40" s="4">
        <v>66</v>
      </c>
      <c r="B40" s="6"/>
      <c r="C40" s="7">
        <v>8115</v>
      </c>
      <c r="D40" s="8" t="s">
        <v>11</v>
      </c>
      <c r="E40" s="47"/>
      <c r="F40" s="50">
        <v>19006133.63</v>
      </c>
      <c r="G40" s="50">
        <f>F40</f>
        <v>19006133.63</v>
      </c>
      <c r="H40" s="9">
        <f>G40/F40*100</f>
        <v>100</v>
      </c>
    </row>
    <row r="41" spans="1:8" s="10" customFormat="1" ht="24.75" thickBot="1">
      <c r="A41" s="32"/>
      <c r="B41" s="33"/>
      <c r="C41" s="34"/>
      <c r="D41" s="35" t="s">
        <v>32</v>
      </c>
      <c r="E41" s="48"/>
      <c r="F41" s="48"/>
      <c r="G41" s="48"/>
      <c r="H41" s="36"/>
    </row>
    <row r="42" spans="5:8" ht="14.25" thickBot="1" thickTop="1">
      <c r="E42" s="49"/>
      <c r="F42" s="49"/>
      <c r="G42" s="49"/>
      <c r="H42" s="14" t="s">
        <v>5</v>
      </c>
    </row>
    <row r="43" spans="1:8" s="11" customFormat="1" ht="25.5" thickBot="1" thickTop="1">
      <c r="A43" s="15" t="s">
        <v>10</v>
      </c>
      <c r="B43" s="16" t="s">
        <v>0</v>
      </c>
      <c r="C43" s="16" t="s">
        <v>9</v>
      </c>
      <c r="D43" s="16" t="s">
        <v>8</v>
      </c>
      <c r="E43" s="17" t="s">
        <v>1</v>
      </c>
      <c r="F43" s="17" t="s">
        <v>2</v>
      </c>
      <c r="G43" s="17" t="s">
        <v>6</v>
      </c>
      <c r="H43" s="18" t="s">
        <v>7</v>
      </c>
    </row>
    <row r="44" spans="1:9" s="24" customFormat="1" ht="13.5" thickBot="1" thickTop="1">
      <c r="A44" s="19">
        <v>1</v>
      </c>
      <c r="B44" s="20">
        <v>2</v>
      </c>
      <c r="C44" s="20">
        <v>3</v>
      </c>
      <c r="D44" s="20">
        <v>4</v>
      </c>
      <c r="E44" s="20">
        <v>5</v>
      </c>
      <c r="F44" s="21">
        <v>6</v>
      </c>
      <c r="G44" s="21">
        <v>7</v>
      </c>
      <c r="H44" s="22" t="s">
        <v>15</v>
      </c>
      <c r="I44" s="23"/>
    </row>
    <row r="45" spans="1:8" s="10" customFormat="1" ht="26.25" thickTop="1">
      <c r="A45" s="4">
        <v>67</v>
      </c>
      <c r="B45" s="6"/>
      <c r="C45" s="7">
        <v>8115</v>
      </c>
      <c r="D45" s="8" t="s">
        <v>11</v>
      </c>
      <c r="E45" s="47"/>
      <c r="F45" s="50">
        <v>6418499.69</v>
      </c>
      <c r="G45" s="50">
        <f>F45</f>
        <v>6418499.69</v>
      </c>
      <c r="H45" s="9">
        <f>G45/F45*100</f>
        <v>100</v>
      </c>
    </row>
    <row r="46" spans="1:8" s="10" customFormat="1" ht="24">
      <c r="A46" s="4"/>
      <c r="B46" s="6"/>
      <c r="C46" s="7"/>
      <c r="D46" s="29" t="s">
        <v>32</v>
      </c>
      <c r="E46" s="47"/>
      <c r="F46" s="47"/>
      <c r="G46" s="47"/>
      <c r="H46" s="9"/>
    </row>
    <row r="47" spans="1:8" s="10" customFormat="1" ht="25.5">
      <c r="A47" s="4">
        <v>68</v>
      </c>
      <c r="B47" s="6"/>
      <c r="C47" s="7">
        <v>8115</v>
      </c>
      <c r="D47" s="8" t="s">
        <v>11</v>
      </c>
      <c r="E47" s="50"/>
      <c r="F47" s="50">
        <v>5163770.43</v>
      </c>
      <c r="G47" s="50">
        <f>F47</f>
        <v>5163770.43</v>
      </c>
      <c r="H47" s="9">
        <f>G47/F47*100</f>
        <v>100</v>
      </c>
    </row>
    <row r="48" spans="1:8" s="10" customFormat="1" ht="24">
      <c r="A48" s="4"/>
      <c r="B48" s="6"/>
      <c r="C48" s="7"/>
      <c r="D48" s="29" t="s">
        <v>32</v>
      </c>
      <c r="E48" s="47"/>
      <c r="F48" s="47"/>
      <c r="G48" s="47"/>
      <c r="H48" s="9"/>
    </row>
    <row r="49" spans="1:8" s="10" customFormat="1" ht="25.5">
      <c r="A49" s="4">
        <v>69</v>
      </c>
      <c r="B49" s="6"/>
      <c r="C49" s="7">
        <v>8115</v>
      </c>
      <c r="D49" s="8" t="s">
        <v>11</v>
      </c>
      <c r="E49" s="47"/>
      <c r="F49" s="50">
        <v>290674.48</v>
      </c>
      <c r="G49" s="50">
        <f>F49</f>
        <v>290674.48</v>
      </c>
      <c r="H49" s="9">
        <f>G49/F49*100</f>
        <v>100</v>
      </c>
    </row>
    <row r="50" spans="1:8" s="10" customFormat="1" ht="24">
      <c r="A50" s="4"/>
      <c r="B50" s="6"/>
      <c r="C50" s="7"/>
      <c r="D50" s="29" t="s">
        <v>32</v>
      </c>
      <c r="E50" s="47"/>
      <c r="F50" s="47"/>
      <c r="G50" s="47"/>
      <c r="H50" s="9"/>
    </row>
    <row r="51" spans="1:8" s="10" customFormat="1" ht="25.5">
      <c r="A51" s="4">
        <v>71</v>
      </c>
      <c r="B51" s="6"/>
      <c r="C51" s="7">
        <v>8115</v>
      </c>
      <c r="D51" s="8" t="s">
        <v>11</v>
      </c>
      <c r="E51" s="47"/>
      <c r="F51" s="50">
        <v>3036519.74</v>
      </c>
      <c r="G51" s="50">
        <f>F51</f>
        <v>3036519.74</v>
      </c>
      <c r="H51" s="9">
        <f>G51/F51*100</f>
        <v>100</v>
      </c>
    </row>
    <row r="52" spans="1:8" s="10" customFormat="1" ht="24">
      <c r="A52" s="4"/>
      <c r="B52" s="6"/>
      <c r="C52" s="7"/>
      <c r="D52" s="29" t="s">
        <v>32</v>
      </c>
      <c r="E52" s="47"/>
      <c r="F52" s="47"/>
      <c r="G52" s="47"/>
      <c r="H52" s="9"/>
    </row>
    <row r="53" spans="1:8" s="10" customFormat="1" ht="25.5">
      <c r="A53" s="4">
        <v>72</v>
      </c>
      <c r="B53" s="6"/>
      <c r="C53" s="7">
        <v>8115</v>
      </c>
      <c r="D53" s="8" t="s">
        <v>11</v>
      </c>
      <c r="E53" s="47"/>
      <c r="F53" s="50">
        <v>100023.98</v>
      </c>
      <c r="G53" s="50">
        <f>F53</f>
        <v>100023.98</v>
      </c>
      <c r="H53" s="9">
        <f>G53/F53*100</f>
        <v>100</v>
      </c>
    </row>
    <row r="54" spans="1:8" s="10" customFormat="1" ht="24">
      <c r="A54" s="4"/>
      <c r="B54" s="6"/>
      <c r="C54" s="7"/>
      <c r="D54" s="29" t="s">
        <v>32</v>
      </c>
      <c r="E54" s="47"/>
      <c r="F54" s="47"/>
      <c r="G54" s="47"/>
      <c r="H54" s="9"/>
    </row>
    <row r="55" spans="1:8" s="10" customFormat="1" ht="25.5">
      <c r="A55" s="4">
        <v>73</v>
      </c>
      <c r="B55" s="6"/>
      <c r="C55" s="7">
        <v>8115</v>
      </c>
      <c r="D55" s="8" t="s">
        <v>11</v>
      </c>
      <c r="E55" s="47"/>
      <c r="F55" s="50">
        <v>90951.29</v>
      </c>
      <c r="G55" s="50">
        <f>F55</f>
        <v>90951.29</v>
      </c>
      <c r="H55" s="9">
        <f>G55/F55*100</f>
        <v>100</v>
      </c>
    </row>
    <row r="56" spans="1:8" s="10" customFormat="1" ht="24">
      <c r="A56" s="4"/>
      <c r="B56" s="6"/>
      <c r="C56" s="7"/>
      <c r="D56" s="29" t="s">
        <v>32</v>
      </c>
      <c r="E56" s="47"/>
      <c r="F56" s="47"/>
      <c r="G56" s="47"/>
      <c r="H56" s="9"/>
    </row>
    <row r="57" spans="1:8" s="10" customFormat="1" ht="25.5">
      <c r="A57" s="4">
        <v>75</v>
      </c>
      <c r="B57" s="6"/>
      <c r="C57" s="7">
        <v>8115</v>
      </c>
      <c r="D57" s="8" t="s">
        <v>11</v>
      </c>
      <c r="E57" s="47"/>
      <c r="F57" s="50">
        <f>5754132.41+284234.48</f>
        <v>6038366.890000001</v>
      </c>
      <c r="G57" s="50">
        <f>F57</f>
        <v>6038366.890000001</v>
      </c>
      <c r="H57" s="9">
        <f>G57/F57*100</f>
        <v>100</v>
      </c>
    </row>
    <row r="58" spans="1:8" s="10" customFormat="1" ht="24.75" thickBot="1">
      <c r="A58" s="4"/>
      <c r="B58" s="6"/>
      <c r="C58" s="7"/>
      <c r="D58" s="29" t="s">
        <v>32</v>
      </c>
      <c r="E58" s="47"/>
      <c r="F58" s="47"/>
      <c r="G58" s="47"/>
      <c r="H58" s="9"/>
    </row>
    <row r="59" spans="1:8" s="1" customFormat="1" ht="18" customHeight="1" thickBot="1" thickTop="1">
      <c r="A59" s="55" t="s">
        <v>4</v>
      </c>
      <c r="B59" s="56"/>
      <c r="C59" s="56"/>
      <c r="D59" s="57"/>
      <c r="E59" s="37">
        <f>SUM(E8:E41,E45:E58)</f>
        <v>307323000</v>
      </c>
      <c r="F59" s="37">
        <f>SUM(F8:F41,F45:F58)</f>
        <v>818234559.8299999</v>
      </c>
      <c r="G59" s="37">
        <f>SUM(G8:G41,G45:G58)</f>
        <v>818234559.8299999</v>
      </c>
      <c r="H59" s="38">
        <f>G59/F59*100</f>
        <v>100</v>
      </c>
    </row>
    <row r="60" spans="5:8" ht="13.5" thickTop="1">
      <c r="E60" s="31"/>
      <c r="F60" s="31"/>
      <c r="G60" s="31"/>
      <c r="H60" s="31"/>
    </row>
    <row r="62" ht="15">
      <c r="A62" s="1" t="s">
        <v>35</v>
      </c>
    </row>
    <row r="63" spans="1:8" ht="15" customHeight="1">
      <c r="A63" s="58" t="s">
        <v>36</v>
      </c>
      <c r="B63" s="59"/>
      <c r="C63" s="59"/>
      <c r="D63" s="59"/>
      <c r="E63" s="59"/>
      <c r="F63" s="59"/>
      <c r="G63" s="59"/>
      <c r="H63" s="59"/>
    </row>
    <row r="64" ht="13.5" thickBot="1">
      <c r="H64" s="14" t="s">
        <v>5</v>
      </c>
    </row>
    <row r="65" spans="1:8" s="11" customFormat="1" ht="25.5" thickBot="1" thickTop="1">
      <c r="A65" s="15" t="s">
        <v>10</v>
      </c>
      <c r="B65" s="16" t="s">
        <v>0</v>
      </c>
      <c r="C65" s="16" t="s">
        <v>9</v>
      </c>
      <c r="D65" s="16" t="s">
        <v>8</v>
      </c>
      <c r="E65" s="17" t="s">
        <v>1</v>
      </c>
      <c r="F65" s="17" t="s">
        <v>2</v>
      </c>
      <c r="G65" s="17" t="s">
        <v>6</v>
      </c>
      <c r="H65" s="18" t="s">
        <v>7</v>
      </c>
    </row>
    <row r="66" spans="1:9" s="24" customFormat="1" ht="13.5" thickBot="1" thickTop="1">
      <c r="A66" s="19">
        <v>1</v>
      </c>
      <c r="B66" s="20">
        <v>2</v>
      </c>
      <c r="C66" s="20">
        <v>3</v>
      </c>
      <c r="D66" s="20">
        <v>4</v>
      </c>
      <c r="E66" s="20">
        <v>5</v>
      </c>
      <c r="F66" s="21">
        <v>6</v>
      </c>
      <c r="G66" s="21">
        <v>7</v>
      </c>
      <c r="H66" s="22" t="s">
        <v>15</v>
      </c>
      <c r="I66" s="23"/>
    </row>
    <row r="67" spans="1:8" s="11" customFormat="1" ht="13.5" thickTop="1">
      <c r="A67" s="3">
        <v>7</v>
      </c>
      <c r="B67" s="25"/>
      <c r="C67" s="26">
        <v>8905</v>
      </c>
      <c r="D67" s="44" t="s">
        <v>38</v>
      </c>
      <c r="E67" s="51">
        <v>200000000</v>
      </c>
      <c r="F67" s="46"/>
      <c r="G67" s="46"/>
      <c r="H67" s="28"/>
    </row>
    <row r="68" spans="1:8" s="11" customFormat="1" ht="13.5" thickBot="1">
      <c r="A68" s="32">
        <v>7</v>
      </c>
      <c r="B68" s="33"/>
      <c r="C68" s="34">
        <v>8113</v>
      </c>
      <c r="D68" s="53" t="s">
        <v>37</v>
      </c>
      <c r="E68" s="54">
        <v>0</v>
      </c>
      <c r="F68" s="54">
        <v>36656433.74</v>
      </c>
      <c r="G68" s="54">
        <v>36656433.74</v>
      </c>
      <c r="H68" s="36">
        <f>G68/F68*100</f>
        <v>100</v>
      </c>
    </row>
    <row r="69" spans="1:8" s="1" customFormat="1" ht="18" customHeight="1" thickBot="1" thickTop="1">
      <c r="A69" s="55" t="s">
        <v>4</v>
      </c>
      <c r="B69" s="56"/>
      <c r="C69" s="56"/>
      <c r="D69" s="57"/>
      <c r="E69" s="37">
        <f>SUM(E67:E68)</f>
        <v>200000000</v>
      </c>
      <c r="F69" s="37">
        <f>SUM(F67:F68)</f>
        <v>36656433.74</v>
      </c>
      <c r="G69" s="37">
        <f>SUM(G67:G68)</f>
        <v>36656433.74</v>
      </c>
      <c r="H69" s="30">
        <f>G69/F69*100</f>
        <v>100</v>
      </c>
    </row>
    <row r="70" ht="13.5" thickTop="1"/>
    <row r="72" ht="15">
      <c r="A72" s="1" t="s">
        <v>42</v>
      </c>
    </row>
    <row r="73" spans="1:8" ht="15" customHeight="1">
      <c r="A73" s="58" t="s">
        <v>43</v>
      </c>
      <c r="B73" s="59"/>
      <c r="C73" s="59"/>
      <c r="D73" s="59"/>
      <c r="E73" s="59"/>
      <c r="F73" s="59"/>
      <c r="G73" s="59"/>
      <c r="H73" s="59"/>
    </row>
    <row r="74" ht="13.5" thickBot="1">
      <c r="H74" s="14" t="s">
        <v>5</v>
      </c>
    </row>
    <row r="75" spans="1:8" s="11" customFormat="1" ht="25.5" thickBot="1" thickTop="1">
      <c r="A75" s="15" t="s">
        <v>10</v>
      </c>
      <c r="B75" s="16" t="s">
        <v>0</v>
      </c>
      <c r="C75" s="16" t="s">
        <v>9</v>
      </c>
      <c r="D75" s="16" t="s">
        <v>8</v>
      </c>
      <c r="E75" s="17" t="s">
        <v>1</v>
      </c>
      <c r="F75" s="17" t="s">
        <v>2</v>
      </c>
      <c r="G75" s="17" t="s">
        <v>6</v>
      </c>
      <c r="H75" s="18" t="s">
        <v>7</v>
      </c>
    </row>
    <row r="76" spans="1:9" s="24" customFormat="1" ht="13.5" thickBot="1" thickTop="1">
      <c r="A76" s="19">
        <v>1</v>
      </c>
      <c r="B76" s="20">
        <v>2</v>
      </c>
      <c r="C76" s="20">
        <v>3</v>
      </c>
      <c r="D76" s="20">
        <v>4</v>
      </c>
      <c r="E76" s="20">
        <v>5</v>
      </c>
      <c r="F76" s="21">
        <v>6</v>
      </c>
      <c r="G76" s="21">
        <v>7</v>
      </c>
      <c r="H76" s="22" t="s">
        <v>15</v>
      </c>
      <c r="I76" s="23"/>
    </row>
    <row r="77" spans="1:8" s="11" customFormat="1" ht="27" thickBot="1" thickTop="1">
      <c r="A77" s="3">
        <v>7</v>
      </c>
      <c r="B77" s="25"/>
      <c r="C77" s="26">
        <v>8901</v>
      </c>
      <c r="D77" s="44" t="s">
        <v>20</v>
      </c>
      <c r="E77" s="46"/>
      <c r="F77" s="46"/>
      <c r="G77" s="51">
        <v>347264.86</v>
      </c>
      <c r="H77" s="45"/>
    </row>
    <row r="78" spans="1:8" s="1" customFormat="1" ht="18" customHeight="1" thickBot="1" thickTop="1">
      <c r="A78" s="55" t="s">
        <v>4</v>
      </c>
      <c r="B78" s="56"/>
      <c r="C78" s="56"/>
      <c r="D78" s="57"/>
      <c r="E78" s="37">
        <f>SUM(E77:E77)</f>
        <v>0</v>
      </c>
      <c r="F78" s="37">
        <f>SUM(F77:F77)</f>
        <v>0</v>
      </c>
      <c r="G78" s="37">
        <f>SUM(G77:G77)</f>
        <v>347264.86</v>
      </c>
      <c r="H78" s="30"/>
    </row>
    <row r="79" ht="13.5" thickTop="1"/>
    <row r="81" spans="1:8" ht="22.5" customHeight="1" thickBot="1">
      <c r="A81" s="39" t="s">
        <v>13</v>
      </c>
      <c r="B81" s="39"/>
      <c r="C81" s="39"/>
      <c r="D81" s="39"/>
      <c r="E81" s="40">
        <f>SUM(E59,E69,E78)</f>
        <v>507323000</v>
      </c>
      <c r="F81" s="40">
        <f>SUM(F59,F69,F78)</f>
        <v>854890993.5699999</v>
      </c>
      <c r="G81" s="40">
        <f>SUM(G59,G69,G78)</f>
        <v>855238258.43</v>
      </c>
      <c r="H81" s="40">
        <f>G81/F81*100</f>
        <v>100.0406209519824</v>
      </c>
    </row>
    <row r="82" ht="13.5" thickTop="1">
      <c r="G82" s="31"/>
    </row>
    <row r="83" spans="5:7" ht="12.75">
      <c r="E83" s="31"/>
      <c r="F83" s="31"/>
      <c r="G83" s="31"/>
    </row>
    <row r="84" ht="12.75">
      <c r="G84" s="31"/>
    </row>
    <row r="85" ht="16.5">
      <c r="A85" s="13" t="s">
        <v>22</v>
      </c>
    </row>
    <row r="86" ht="15">
      <c r="A86" s="1" t="s">
        <v>24</v>
      </c>
    </row>
    <row r="87" spans="1:8" ht="12.75">
      <c r="A87" s="58" t="s">
        <v>18</v>
      </c>
      <c r="B87" s="59"/>
      <c r="C87" s="59"/>
      <c r="D87" s="59"/>
      <c r="E87" s="59"/>
      <c r="F87" s="59"/>
      <c r="G87" s="59"/>
      <c r="H87" s="59"/>
    </row>
    <row r="88" spans="1:8" ht="12" customHeight="1">
      <c r="A88" s="62"/>
      <c r="B88" s="62"/>
      <c r="C88" s="62"/>
      <c r="D88" s="62"/>
      <c r="E88" s="62"/>
      <c r="F88" s="62"/>
      <c r="G88" s="62"/>
      <c r="H88" s="62"/>
    </row>
    <row r="89" ht="13.5" thickBot="1">
      <c r="H89" s="14" t="s">
        <v>5</v>
      </c>
    </row>
    <row r="90" spans="1:8" ht="25.5" thickBot="1" thickTop="1">
      <c r="A90" s="41" t="s">
        <v>10</v>
      </c>
      <c r="B90" s="42" t="s">
        <v>0</v>
      </c>
      <c r="C90" s="42" t="s">
        <v>9</v>
      </c>
      <c r="D90" s="42" t="s">
        <v>8</v>
      </c>
      <c r="E90" s="17" t="s">
        <v>1</v>
      </c>
      <c r="F90" s="17" t="s">
        <v>2</v>
      </c>
      <c r="G90" s="17" t="s">
        <v>6</v>
      </c>
      <c r="H90" s="18" t="s">
        <v>7</v>
      </c>
    </row>
    <row r="91" spans="1:9" s="24" customFormat="1" ht="13.5" thickBot="1" thickTop="1">
      <c r="A91" s="19">
        <v>1</v>
      </c>
      <c r="B91" s="20">
        <v>2</v>
      </c>
      <c r="C91" s="20">
        <v>3</v>
      </c>
      <c r="D91" s="20">
        <v>4</v>
      </c>
      <c r="E91" s="20">
        <v>5</v>
      </c>
      <c r="F91" s="21">
        <v>6</v>
      </c>
      <c r="G91" s="21">
        <v>7</v>
      </c>
      <c r="H91" s="22" t="s">
        <v>15</v>
      </c>
      <c r="I91" s="23"/>
    </row>
    <row r="92" spans="1:8" s="11" customFormat="1" ht="27" thickBot="1" thickTop="1">
      <c r="A92" s="3">
        <v>7</v>
      </c>
      <c r="B92" s="25"/>
      <c r="C92" s="26">
        <v>8224</v>
      </c>
      <c r="D92" s="2" t="s">
        <v>12</v>
      </c>
      <c r="E92" s="51">
        <v>43634000</v>
      </c>
      <c r="F92" s="51">
        <f>E92</f>
        <v>43634000</v>
      </c>
      <c r="G92" s="51">
        <f>21816782.81+21816782.81</f>
        <v>43633565.62</v>
      </c>
      <c r="H92" s="28">
        <f>G92/F92*100</f>
        <v>99.99900449190997</v>
      </c>
    </row>
    <row r="93" spans="1:8" s="1" customFormat="1" ht="18" customHeight="1" thickBot="1" thickTop="1">
      <c r="A93" s="60" t="s">
        <v>4</v>
      </c>
      <c r="B93" s="61"/>
      <c r="C93" s="61"/>
      <c r="D93" s="61"/>
      <c r="E93" s="37">
        <f>SUM(E92)</f>
        <v>43634000</v>
      </c>
      <c r="F93" s="37">
        <f>SUM(F92)</f>
        <v>43634000</v>
      </c>
      <c r="G93" s="37">
        <f>SUM(G92)</f>
        <v>43633565.62</v>
      </c>
      <c r="H93" s="38">
        <f>G93/F93*100</f>
        <v>99.99900449190997</v>
      </c>
    </row>
    <row r="94" ht="13.5" thickTop="1"/>
    <row r="96" ht="15">
      <c r="A96" s="1" t="s">
        <v>25</v>
      </c>
    </row>
    <row r="97" spans="1:8" ht="12.75" customHeight="1">
      <c r="A97" s="58" t="s">
        <v>19</v>
      </c>
      <c r="B97" s="59"/>
      <c r="C97" s="59"/>
      <c r="D97" s="59"/>
      <c r="E97" s="59"/>
      <c r="F97" s="59"/>
      <c r="G97" s="59"/>
      <c r="H97" s="59"/>
    </row>
    <row r="98" ht="13.5" thickBot="1">
      <c r="H98" s="14" t="s">
        <v>5</v>
      </c>
    </row>
    <row r="99" spans="1:8" ht="25.5" thickBot="1" thickTop="1">
      <c r="A99" s="41" t="s">
        <v>10</v>
      </c>
      <c r="B99" s="42" t="s">
        <v>0</v>
      </c>
      <c r="C99" s="42" t="s">
        <v>9</v>
      </c>
      <c r="D99" s="42" t="s">
        <v>8</v>
      </c>
      <c r="E99" s="17" t="s">
        <v>1</v>
      </c>
      <c r="F99" s="17" t="s">
        <v>2</v>
      </c>
      <c r="G99" s="17" t="s">
        <v>6</v>
      </c>
      <c r="H99" s="18" t="s">
        <v>7</v>
      </c>
    </row>
    <row r="100" spans="1:9" s="24" customFormat="1" ht="13.5" thickBot="1" thickTop="1">
      <c r="A100" s="19">
        <v>1</v>
      </c>
      <c r="B100" s="20">
        <v>2</v>
      </c>
      <c r="C100" s="20">
        <v>3</v>
      </c>
      <c r="D100" s="20">
        <v>4</v>
      </c>
      <c r="E100" s="20">
        <v>5</v>
      </c>
      <c r="F100" s="21">
        <v>6</v>
      </c>
      <c r="G100" s="21">
        <v>7</v>
      </c>
      <c r="H100" s="22" t="s">
        <v>15</v>
      </c>
      <c r="I100" s="23"/>
    </row>
    <row r="101" spans="1:8" s="11" customFormat="1" ht="27" thickBot="1" thickTop="1">
      <c r="A101" s="3">
        <v>7</v>
      </c>
      <c r="B101" s="25"/>
      <c r="C101" s="26">
        <v>8224</v>
      </c>
      <c r="D101" s="2" t="s">
        <v>12</v>
      </c>
      <c r="E101" s="51">
        <v>90477000</v>
      </c>
      <c r="F101" s="51">
        <f>E101</f>
        <v>90477000</v>
      </c>
      <c r="G101" s="51">
        <f>45238095.22+45238095.22</f>
        <v>90476190.44</v>
      </c>
      <c r="H101" s="28">
        <f>G101/F101*100</f>
        <v>99.99910523116372</v>
      </c>
    </row>
    <row r="102" spans="1:8" s="1" customFormat="1" ht="18" customHeight="1" thickBot="1" thickTop="1">
      <c r="A102" s="60" t="s">
        <v>4</v>
      </c>
      <c r="B102" s="61"/>
      <c r="C102" s="61"/>
      <c r="D102" s="61"/>
      <c r="E102" s="37">
        <f>SUM(E101)</f>
        <v>90477000</v>
      </c>
      <c r="F102" s="37">
        <f>SUM(F101)</f>
        <v>90477000</v>
      </c>
      <c r="G102" s="37">
        <f>SUM(G101)</f>
        <v>90476190.44</v>
      </c>
      <c r="H102" s="38">
        <f>G102/F102*100</f>
        <v>99.99910523116372</v>
      </c>
    </row>
    <row r="103" ht="13.5" thickTop="1"/>
    <row r="105" ht="15">
      <c r="A105" s="1" t="s">
        <v>26</v>
      </c>
    </row>
    <row r="106" spans="1:8" ht="12.75" customHeight="1">
      <c r="A106" s="58" t="s">
        <v>23</v>
      </c>
      <c r="B106" s="59"/>
      <c r="C106" s="59"/>
      <c r="D106" s="59"/>
      <c r="E106" s="59"/>
      <c r="F106" s="59"/>
      <c r="G106" s="59"/>
      <c r="H106" s="59"/>
    </row>
    <row r="107" ht="13.5" thickBot="1">
      <c r="H107" s="14" t="s">
        <v>5</v>
      </c>
    </row>
    <row r="108" spans="1:8" s="11" customFormat="1" ht="25.5" thickBot="1" thickTop="1">
      <c r="A108" s="15" t="s">
        <v>10</v>
      </c>
      <c r="B108" s="16" t="s">
        <v>0</v>
      </c>
      <c r="C108" s="16" t="s">
        <v>9</v>
      </c>
      <c r="D108" s="16" t="s">
        <v>8</v>
      </c>
      <c r="E108" s="17" t="s">
        <v>1</v>
      </c>
      <c r="F108" s="17" t="s">
        <v>2</v>
      </c>
      <c r="G108" s="17" t="s">
        <v>6</v>
      </c>
      <c r="H108" s="18" t="s">
        <v>7</v>
      </c>
    </row>
    <row r="109" spans="1:9" s="24" customFormat="1" ht="13.5" thickBot="1" thickTop="1">
      <c r="A109" s="19">
        <v>1</v>
      </c>
      <c r="B109" s="20">
        <v>2</v>
      </c>
      <c r="C109" s="20">
        <v>3</v>
      </c>
      <c r="D109" s="20">
        <v>4</v>
      </c>
      <c r="E109" s="20">
        <v>5</v>
      </c>
      <c r="F109" s="21">
        <v>6</v>
      </c>
      <c r="G109" s="21">
        <v>7</v>
      </c>
      <c r="H109" s="22" t="s">
        <v>15</v>
      </c>
      <c r="I109" s="23"/>
    </row>
    <row r="110" spans="1:8" s="11" customFormat="1" ht="27" thickBot="1" thickTop="1">
      <c r="A110" s="3">
        <v>7</v>
      </c>
      <c r="B110" s="25"/>
      <c r="C110" s="26">
        <v>8124</v>
      </c>
      <c r="D110" s="44" t="s">
        <v>12</v>
      </c>
      <c r="E110" s="51">
        <v>66667000</v>
      </c>
      <c r="F110" s="51">
        <f>E110</f>
        <v>66667000</v>
      </c>
      <c r="G110" s="51">
        <v>66666672</v>
      </c>
      <c r="H110" s="45">
        <f>G110/F110*100</f>
        <v>99.99950800245999</v>
      </c>
    </row>
    <row r="111" spans="1:8" s="1" customFormat="1" ht="18" customHeight="1" thickBot="1" thickTop="1">
      <c r="A111" s="55" t="s">
        <v>4</v>
      </c>
      <c r="B111" s="56"/>
      <c r="C111" s="56"/>
      <c r="D111" s="57"/>
      <c r="E111" s="37">
        <f>SUM(E110:E110)</f>
        <v>66667000</v>
      </c>
      <c r="F111" s="37">
        <f>SUM(F110:F110)</f>
        <v>66667000</v>
      </c>
      <c r="G111" s="37">
        <f>SUM(G110:G110)</f>
        <v>66666672</v>
      </c>
      <c r="H111" s="30">
        <f>G111/F111*100</f>
        <v>99.99950800245999</v>
      </c>
    </row>
    <row r="112" ht="13.5" thickTop="1"/>
    <row r="114" ht="15">
      <c r="A114" s="1" t="s">
        <v>39</v>
      </c>
    </row>
    <row r="115" spans="1:8" ht="12.75" customHeight="1">
      <c r="A115" s="58" t="s">
        <v>40</v>
      </c>
      <c r="B115" s="59"/>
      <c r="C115" s="59"/>
      <c r="D115" s="59"/>
      <c r="E115" s="59"/>
      <c r="F115" s="59"/>
      <c r="G115" s="59"/>
      <c r="H115" s="59"/>
    </row>
    <row r="116" ht="13.5" thickBot="1">
      <c r="H116" s="14" t="s">
        <v>5</v>
      </c>
    </row>
    <row r="117" spans="1:8" s="11" customFormat="1" ht="25.5" thickBot="1" thickTop="1">
      <c r="A117" s="15" t="s">
        <v>10</v>
      </c>
      <c r="B117" s="16" t="s">
        <v>0</v>
      </c>
      <c r="C117" s="16" t="s">
        <v>9</v>
      </c>
      <c r="D117" s="16" t="s">
        <v>8</v>
      </c>
      <c r="E117" s="17" t="s">
        <v>1</v>
      </c>
      <c r="F117" s="17" t="s">
        <v>2</v>
      </c>
      <c r="G117" s="17" t="s">
        <v>6</v>
      </c>
      <c r="H117" s="18" t="s">
        <v>7</v>
      </c>
    </row>
    <row r="118" spans="1:9" s="24" customFormat="1" ht="13.5" thickBot="1" thickTop="1">
      <c r="A118" s="19">
        <v>1</v>
      </c>
      <c r="B118" s="20">
        <v>2</v>
      </c>
      <c r="C118" s="20">
        <v>3</v>
      </c>
      <c r="D118" s="20">
        <v>4</v>
      </c>
      <c r="E118" s="20">
        <v>5</v>
      </c>
      <c r="F118" s="21">
        <v>6</v>
      </c>
      <c r="G118" s="21">
        <v>7</v>
      </c>
      <c r="H118" s="22" t="s">
        <v>15</v>
      </c>
      <c r="I118" s="23"/>
    </row>
    <row r="119" spans="1:8" s="11" customFormat="1" ht="27" thickBot="1" thickTop="1">
      <c r="A119" s="3">
        <v>7</v>
      </c>
      <c r="B119" s="25"/>
      <c r="C119" s="26">
        <v>8114</v>
      </c>
      <c r="D119" s="44" t="s">
        <v>41</v>
      </c>
      <c r="E119" s="51">
        <v>0</v>
      </c>
      <c r="F119" s="51">
        <v>36656433.74</v>
      </c>
      <c r="G119" s="51">
        <v>36656433.74</v>
      </c>
      <c r="H119" s="45">
        <f>G119/F119*100</f>
        <v>100</v>
      </c>
    </row>
    <row r="120" spans="1:8" s="1" customFormat="1" ht="18" customHeight="1" thickBot="1" thickTop="1">
      <c r="A120" s="55" t="s">
        <v>4</v>
      </c>
      <c r="B120" s="56"/>
      <c r="C120" s="56"/>
      <c r="D120" s="57"/>
      <c r="E120" s="37">
        <f>SUM(E119:E119)</f>
        <v>0</v>
      </c>
      <c r="F120" s="37">
        <f>SUM(F119:F119)</f>
        <v>36656433.74</v>
      </c>
      <c r="G120" s="37">
        <f>SUM(G119:G119)</f>
        <v>36656433.74</v>
      </c>
      <c r="H120" s="30">
        <f>G120/F120*100</f>
        <v>100</v>
      </c>
    </row>
    <row r="121" ht="13.5" thickTop="1"/>
    <row r="123" spans="1:8" ht="22.5" customHeight="1" thickBot="1">
      <c r="A123" s="39" t="s">
        <v>14</v>
      </c>
      <c r="B123" s="39"/>
      <c r="C123" s="39"/>
      <c r="D123" s="39"/>
      <c r="E123" s="40">
        <f>SUM(E93,E102,E111,E120)</f>
        <v>200778000</v>
      </c>
      <c r="F123" s="40">
        <f>SUM(F93,F102,F111,F120)</f>
        <v>237434433.74</v>
      </c>
      <c r="G123" s="40">
        <f>SUM(G93,G102,G111,G120)</f>
        <v>237432861.8</v>
      </c>
      <c r="H123" s="40">
        <f>G123/F123*100</f>
        <v>99.99933794775457</v>
      </c>
    </row>
    <row r="124" ht="13.5" thickTop="1"/>
    <row r="126" spans="1:8" ht="22.5" customHeight="1" thickBot="1">
      <c r="A126" s="39" t="s">
        <v>27</v>
      </c>
      <c r="B126" s="39"/>
      <c r="C126" s="39"/>
      <c r="D126" s="39"/>
      <c r="E126" s="40">
        <f>SUM(E81)-E123</f>
        <v>306545000</v>
      </c>
      <c r="F126" s="40">
        <f>SUM(F81)-F123</f>
        <v>617456559.8299999</v>
      </c>
      <c r="G126" s="40">
        <f>SUM(G81)-G123</f>
        <v>617805396.6299999</v>
      </c>
      <c r="H126" s="40">
        <f>G126/F126*100</f>
        <v>100.05649576386328</v>
      </c>
    </row>
    <row r="127" ht="13.5" thickTop="1"/>
    <row r="137" spans="5:7" ht="12.75">
      <c r="E137" s="31"/>
      <c r="F137" s="31"/>
      <c r="G137" s="31"/>
    </row>
  </sheetData>
  <sheetProtection/>
  <mergeCells count="13">
    <mergeCell ref="A115:H115"/>
    <mergeCell ref="A120:D120"/>
    <mergeCell ref="A87:H88"/>
    <mergeCell ref="A93:D93"/>
    <mergeCell ref="A73:H73"/>
    <mergeCell ref="A78:D78"/>
    <mergeCell ref="A59:D59"/>
    <mergeCell ref="A111:D111"/>
    <mergeCell ref="A106:H106"/>
    <mergeCell ref="A97:H97"/>
    <mergeCell ref="A102:D102"/>
    <mergeCell ref="A63:H63"/>
    <mergeCell ref="A69:D69"/>
  </mergeCells>
  <printOptions/>
  <pageMargins left="0.7874015748031497" right="0.7874015748031497" top="0.984251968503937" bottom="0.984251968503937" header="0.5118110236220472" footer="0.5118110236220472"/>
  <pageSetup firstPageNumber="184" useFirstPageNumber="1" horizontalDpi="600" verticalDpi="600" orientation="portrait" paperSize="9" scale="73" r:id="rId1"/>
  <headerFooter alignWithMargins="0">
    <oddFooter>&amp;L&amp;"Arial,Kurzíva"Zastupitelstvo Olomouckého kraje 24.6.2016
4.1. - Rozpočet Olomouckého kraje 2015 - závěrečný účet
Příloha č. 4: Financování&amp;R&amp;"Arial,Kurzíva"Strana &amp;P (Celkem 473)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KÚOK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vitkova</dc:creator>
  <cp:keywords/>
  <dc:description/>
  <cp:lastModifiedBy>Foret Oldřich</cp:lastModifiedBy>
  <cp:lastPrinted>2016-03-04T12:25:54Z</cp:lastPrinted>
  <dcterms:created xsi:type="dcterms:W3CDTF">2006-05-10T10:56:04Z</dcterms:created>
  <dcterms:modified xsi:type="dcterms:W3CDTF">2016-06-01T11:10:27Z</dcterms:modified>
  <cp:category/>
  <cp:version/>
  <cp:contentType/>
  <cp:contentStatus/>
</cp:coreProperties>
</file>