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" yWindow="0" windowWidth="9720" windowHeight="6690" tabRatio="609" activeTab="1"/>
  </bookViews>
  <sheets>
    <sheet name="Rekap " sheetId="11" r:id="rId1"/>
    <sheet name="Příjmy" sheetId="13" r:id="rId2"/>
    <sheet name="List1" sheetId="14" state="hidden" r:id="rId3"/>
  </sheets>
  <definedNames>
    <definedName name="_xlnm._FilterDatabase" localSheetId="1" hidden="1">Příjmy!$C$1:$C$353</definedName>
    <definedName name="_xlnm.Print_Titles" localSheetId="0">'Rekap '!$4:$5</definedName>
    <definedName name="_xlnm.Print_Area" localSheetId="1">Příjmy!$A$1:$I$331</definedName>
    <definedName name="_xlnm.Print_Area" localSheetId="0">'Rekap '!$A$1:$E$39</definedName>
  </definedNames>
  <calcPr calcId="145621"/>
</workbook>
</file>

<file path=xl/calcChain.xml><?xml version="1.0" encoding="utf-8"?>
<calcChain xmlns="http://schemas.openxmlformats.org/spreadsheetml/2006/main">
  <c r="F343" i="13" l="1"/>
  <c r="H324" i="13"/>
  <c r="J32" i="11" l="1"/>
  <c r="I32" i="11"/>
  <c r="H32" i="11"/>
  <c r="K334" i="13" l="1"/>
  <c r="K347" i="13"/>
  <c r="K352" i="13" l="1"/>
  <c r="H344" i="13"/>
  <c r="H343" i="13"/>
  <c r="H98" i="13"/>
  <c r="J205" i="13"/>
  <c r="F346" i="13"/>
  <c r="H345" i="13"/>
  <c r="G345" i="13"/>
  <c r="F345" i="13"/>
  <c r="G344" i="13"/>
  <c r="F344" i="13"/>
  <c r="G343" i="13"/>
  <c r="L353" i="13" l="1"/>
  <c r="K353" i="13"/>
  <c r="G353" i="13"/>
  <c r="F353" i="13"/>
  <c r="L339" i="13"/>
  <c r="K339" i="13"/>
  <c r="M337" i="13"/>
  <c r="L337" i="13"/>
  <c r="K337" i="13"/>
  <c r="M336" i="13"/>
  <c r="L336" i="13"/>
  <c r="K336" i="13"/>
  <c r="G339" i="13"/>
  <c r="F339" i="13"/>
  <c r="F337" i="13"/>
  <c r="H339" i="13"/>
  <c r="M324" i="13"/>
  <c r="M353" i="13" s="1"/>
  <c r="M339" i="13" l="1"/>
  <c r="H353" i="13"/>
  <c r="F297" i="13"/>
  <c r="G220" i="13"/>
  <c r="H220" i="13"/>
  <c r="M320" i="13"/>
  <c r="L320" i="13"/>
  <c r="K320" i="13"/>
  <c r="H315" i="13"/>
  <c r="G315" i="13"/>
  <c r="F315" i="13"/>
  <c r="F334" i="13" s="1"/>
  <c r="I314" i="13"/>
  <c r="H319" i="13"/>
  <c r="G319" i="13"/>
  <c r="S296" i="13"/>
  <c r="R296" i="13"/>
  <c r="O296" i="13"/>
  <c r="I308" i="13"/>
  <c r="I307" i="13"/>
  <c r="H306" i="13"/>
  <c r="G306" i="13"/>
  <c r="I303" i="13"/>
  <c r="M297" i="13"/>
  <c r="L297" i="13"/>
  <c r="K297" i="13"/>
  <c r="H296" i="13"/>
  <c r="G296" i="13"/>
  <c r="I293" i="13"/>
  <c r="I292" i="13"/>
  <c r="H267" i="13" l="1"/>
  <c r="G267" i="13"/>
  <c r="I265" i="13"/>
  <c r="H262" i="13"/>
  <c r="G262" i="13"/>
  <c r="I260" i="13"/>
  <c r="I257" i="13"/>
  <c r="H233" i="13"/>
  <c r="H239" i="13" s="1"/>
  <c r="G233" i="13"/>
  <c r="G239" i="13" s="1"/>
  <c r="H228" i="13"/>
  <c r="I88" i="13"/>
  <c r="I80" i="13"/>
  <c r="M221" i="13"/>
  <c r="L221" i="13"/>
  <c r="K221" i="13"/>
  <c r="H217" i="13"/>
  <c r="G217" i="13"/>
  <c r="I212" i="13"/>
  <c r="I211" i="13"/>
  <c r="I210" i="13"/>
  <c r="I209" i="13"/>
  <c r="H208" i="13"/>
  <c r="G208" i="13"/>
  <c r="I203" i="13"/>
  <c r="I202" i="13"/>
  <c r="I190" i="13"/>
  <c r="I196" i="13"/>
  <c r="H197" i="13"/>
  <c r="G197" i="13"/>
  <c r="F197" i="13"/>
  <c r="F195" i="13"/>
  <c r="H195" i="13"/>
  <c r="G195" i="13"/>
  <c r="I193" i="13"/>
  <c r="M146" i="13"/>
  <c r="L146" i="13"/>
  <c r="K146" i="13"/>
  <c r="M71" i="13"/>
  <c r="L71" i="13"/>
  <c r="K71" i="13"/>
  <c r="H189" i="13"/>
  <c r="G189" i="13"/>
  <c r="I185" i="13"/>
  <c r="I184" i="13"/>
  <c r="I183" i="13"/>
  <c r="H182" i="13"/>
  <c r="G182" i="13"/>
  <c r="F182" i="13"/>
  <c r="H178" i="13"/>
  <c r="H172" i="13"/>
  <c r="L323" i="13" l="1"/>
  <c r="K323" i="13"/>
  <c r="M323" i="13"/>
  <c r="I197" i="13"/>
  <c r="I189" i="13"/>
  <c r="I195" i="13"/>
  <c r="H166" i="13"/>
  <c r="G166" i="13"/>
  <c r="F166" i="13"/>
  <c r="I164" i="13"/>
  <c r="I163" i="13"/>
  <c r="I159" i="13"/>
  <c r="I154" i="13"/>
  <c r="I143" i="13" l="1"/>
  <c r="I142" i="13"/>
  <c r="I139" i="13"/>
  <c r="F145" i="13"/>
  <c r="H100" i="13"/>
  <c r="H145" i="13" s="1"/>
  <c r="G100" i="13"/>
  <c r="G145" i="13" s="1"/>
  <c r="I138" i="13"/>
  <c r="I136" i="13"/>
  <c r="I122" i="13"/>
  <c r="I121" i="13"/>
  <c r="I120" i="13"/>
  <c r="I119" i="13"/>
  <c r="I118" i="13"/>
  <c r="G98" i="13"/>
  <c r="I96" i="13"/>
  <c r="H91" i="13" l="1"/>
  <c r="G91" i="13"/>
  <c r="O83" i="13"/>
  <c r="M83" i="13"/>
  <c r="M85" i="13" s="1"/>
  <c r="H43" i="13"/>
  <c r="G43" i="13"/>
  <c r="F87" i="13"/>
  <c r="I83" i="13"/>
  <c r="I69" i="13" l="1"/>
  <c r="I68" i="13"/>
  <c r="I45" i="13"/>
  <c r="H36" i="13"/>
  <c r="G36" i="13"/>
  <c r="H87" i="13" l="1"/>
  <c r="H146" i="13" s="1"/>
  <c r="G87" i="13"/>
  <c r="G146" i="13" s="1"/>
  <c r="H28" i="13"/>
  <c r="H24" i="13"/>
  <c r="G24" i="13"/>
  <c r="I21" i="13"/>
  <c r="I20" i="13"/>
  <c r="I19" i="13"/>
  <c r="I18" i="13"/>
  <c r="H17" i="13"/>
  <c r="G17" i="13"/>
  <c r="I15" i="13"/>
  <c r="I11" i="11" l="1"/>
  <c r="J11" i="11"/>
  <c r="H11" i="11"/>
  <c r="I10" i="11"/>
  <c r="H10" i="11"/>
  <c r="I13" i="11"/>
  <c r="J13" i="11"/>
  <c r="H13" i="11"/>
  <c r="I12" i="11"/>
  <c r="J12" i="11"/>
  <c r="H12" i="11"/>
  <c r="I33" i="13"/>
  <c r="I32" i="13"/>
  <c r="I31" i="13"/>
  <c r="I30" i="13"/>
  <c r="I29" i="13"/>
  <c r="I25" i="13"/>
  <c r="I23" i="13"/>
  <c r="I22" i="13"/>
  <c r="I14" i="13"/>
  <c r="I11" i="13"/>
  <c r="I10" i="13"/>
  <c r="H14" i="11" l="1"/>
  <c r="I14" i="11"/>
  <c r="I9" i="13"/>
  <c r="J29" i="11" l="1"/>
  <c r="I29" i="11"/>
  <c r="H29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H240" i="13" l="1"/>
  <c r="H244" i="13" s="1"/>
  <c r="Q294" i="13" l="1"/>
  <c r="M325" i="13" l="1"/>
  <c r="J10" i="11" l="1"/>
  <c r="J14" i="11" s="1"/>
  <c r="I266" i="13"/>
  <c r="I264" i="13"/>
  <c r="H268" i="13"/>
  <c r="H275" i="13" s="1"/>
  <c r="I274" i="13"/>
  <c r="I261" i="13"/>
  <c r="I259" i="13"/>
  <c r="I253" i="13"/>
  <c r="G252" i="13"/>
  <c r="G256" i="13" s="1"/>
  <c r="H252" i="13"/>
  <c r="H256" i="13" s="1"/>
  <c r="G240" i="13"/>
  <c r="I194" i="13" l="1"/>
  <c r="I181" i="13"/>
  <c r="H150" i="13" l="1"/>
  <c r="G150" i="13"/>
  <c r="I152" i="13"/>
  <c r="I151" i="13"/>
  <c r="I102" i="13"/>
  <c r="I130" i="13"/>
  <c r="I117" i="13"/>
  <c r="I115" i="13"/>
  <c r="I114" i="13"/>
  <c r="I112" i="13"/>
  <c r="I104" i="13"/>
  <c r="I103" i="13"/>
  <c r="F98" i="13"/>
  <c r="F146" i="13" s="1"/>
  <c r="G156" i="13" l="1"/>
  <c r="H156" i="13"/>
  <c r="I150" i="13"/>
  <c r="I58" i="13"/>
  <c r="I57" i="13"/>
  <c r="I47" i="13"/>
  <c r="I52" i="13"/>
  <c r="F17" i="13" l="1"/>
  <c r="F24" i="13"/>
  <c r="I17" i="13" l="1"/>
  <c r="I24" i="13"/>
  <c r="J15" i="11"/>
  <c r="I15" i="11"/>
  <c r="H15" i="11"/>
  <c r="S294" i="13"/>
  <c r="I254" i="13" l="1"/>
  <c r="I252" i="13" l="1"/>
  <c r="I256" i="13" l="1"/>
  <c r="L347" i="13" l="1"/>
  <c r="L352" i="13" s="1"/>
  <c r="F347" i="13"/>
  <c r="F352" i="13" s="1"/>
  <c r="F354" i="13" s="1"/>
  <c r="I312" i="13" l="1"/>
  <c r="I295" i="13"/>
  <c r="I294" i="13"/>
  <c r="I291" i="13"/>
  <c r="I290" i="13"/>
  <c r="I289" i="13"/>
  <c r="I288" i="13"/>
  <c r="I249" i="13"/>
  <c r="I99" i="13"/>
  <c r="I302" i="13" l="1"/>
  <c r="I301" i="13"/>
  <c r="H300" i="13"/>
  <c r="H304" i="13" s="1"/>
  <c r="H320" i="13" s="1"/>
  <c r="G300" i="13"/>
  <c r="G304" i="13" s="1"/>
  <c r="G320" i="13" s="1"/>
  <c r="I270" i="13"/>
  <c r="I269" i="13"/>
  <c r="G268" i="13"/>
  <c r="G275" i="13" s="1"/>
  <c r="I275" i="13" l="1"/>
  <c r="I300" i="13"/>
  <c r="I268" i="13"/>
  <c r="I304" i="13" l="1"/>
  <c r="I216" i="13"/>
  <c r="I214" i="13"/>
  <c r="G178" i="13" l="1"/>
  <c r="F178" i="13"/>
  <c r="G172" i="13"/>
  <c r="F172" i="13"/>
  <c r="F221" i="13" s="1"/>
  <c r="I113" i="13"/>
  <c r="I111" i="13"/>
  <c r="I90" i="13"/>
  <c r="I85" i="13"/>
  <c r="G221" i="13" l="1"/>
  <c r="I76" i="13"/>
  <c r="I75" i="13"/>
  <c r="I55" i="13"/>
  <c r="B11" i="11" l="1"/>
  <c r="M335" i="13"/>
  <c r="L335" i="13"/>
  <c r="K335" i="13"/>
  <c r="M334" i="13"/>
  <c r="L334" i="13"/>
  <c r="M338" i="13" l="1"/>
  <c r="M340" i="13" s="1"/>
  <c r="K338" i="13"/>
  <c r="K340" i="13" s="1"/>
  <c r="L338" i="13"/>
  <c r="L340" i="13" s="1"/>
  <c r="H16" i="11"/>
  <c r="I16" i="11"/>
  <c r="J16" i="11"/>
  <c r="J28" i="11" l="1"/>
  <c r="I28" i="11"/>
  <c r="I30" i="11" s="1"/>
  <c r="I33" i="11" s="1"/>
  <c r="H28" i="11"/>
  <c r="H30" i="11" l="1"/>
  <c r="H33" i="11" s="1"/>
  <c r="J30" i="11"/>
  <c r="J33" i="11" s="1"/>
  <c r="H287" i="13"/>
  <c r="G287" i="13"/>
  <c r="I284" i="13"/>
  <c r="I283" i="13"/>
  <c r="H282" i="13"/>
  <c r="H285" i="13" s="1"/>
  <c r="G282" i="13"/>
  <c r="G285" i="13" s="1"/>
  <c r="I280" i="13"/>
  <c r="I279" i="13"/>
  <c r="H278" i="13"/>
  <c r="H281" i="13" s="1"/>
  <c r="G278" i="13"/>
  <c r="I285" i="13" l="1"/>
  <c r="I296" i="13"/>
  <c r="G281" i="13"/>
  <c r="I281" i="13" s="1"/>
  <c r="I282" i="13"/>
  <c r="I278" i="13"/>
  <c r="I250" i="13"/>
  <c r="I247" i="13"/>
  <c r="I246" i="13"/>
  <c r="H245" i="13"/>
  <c r="H346" i="13" s="1"/>
  <c r="G245" i="13"/>
  <c r="I234" i="13"/>
  <c r="G251" i="13" l="1"/>
  <c r="G346" i="13"/>
  <c r="H251" i="13"/>
  <c r="H297" i="13" s="1"/>
  <c r="I245" i="13"/>
  <c r="I233" i="13"/>
  <c r="I232" i="13"/>
  <c r="I230" i="13"/>
  <c r="I229" i="13"/>
  <c r="H334" i="13" l="1"/>
  <c r="H335" i="13"/>
  <c r="I316" i="13"/>
  <c r="I132" i="13" l="1"/>
  <c r="I89" i="13" l="1"/>
  <c r="I100" i="13" l="1"/>
  <c r="I49" i="13" l="1"/>
  <c r="D24" i="11" l="1"/>
  <c r="M347" i="13"/>
  <c r="M352" i="13" s="1"/>
  <c r="M354" i="13" s="1"/>
  <c r="C26" i="11"/>
  <c r="B27" i="11"/>
  <c r="D26" i="11"/>
  <c r="B26" i="11"/>
  <c r="D13" i="11"/>
  <c r="D12" i="11"/>
  <c r="B24" i="11"/>
  <c r="E26" i="11" l="1"/>
  <c r="C24" i="11"/>
  <c r="E24" i="11" s="1"/>
  <c r="L354" i="13"/>
  <c r="K354" i="13"/>
  <c r="D29" i="11" l="1"/>
  <c r="H347" i="13"/>
  <c r="H352" i="13" s="1"/>
  <c r="H354" i="13" s="1"/>
  <c r="I172" i="13"/>
  <c r="I110" i="13"/>
  <c r="I109" i="13"/>
  <c r="I107" i="13"/>
  <c r="I166" i="13"/>
  <c r="I98" i="13"/>
  <c r="C29" i="11"/>
  <c r="I91" i="13"/>
  <c r="I63" i="13"/>
  <c r="I62" i="13"/>
  <c r="H8" i="13"/>
  <c r="H336" i="13" s="1"/>
  <c r="F8" i="13"/>
  <c r="I231" i="13"/>
  <c r="I215" i="13"/>
  <c r="I180" i="13"/>
  <c r="I177" i="13"/>
  <c r="I174" i="13"/>
  <c r="I171" i="13"/>
  <c r="I162" i="13"/>
  <c r="I165" i="13"/>
  <c r="I157" i="13"/>
  <c r="I155" i="13"/>
  <c r="I144" i="13"/>
  <c r="I141" i="13"/>
  <c r="I135" i="13"/>
  <c r="I137" i="13"/>
  <c r="I134" i="13"/>
  <c r="I105" i="13"/>
  <c r="I106" i="13"/>
  <c r="I124" i="13"/>
  <c r="I125" i="13"/>
  <c r="I126" i="13"/>
  <c r="I127" i="13"/>
  <c r="I128" i="13"/>
  <c r="I129" i="13"/>
  <c r="I131" i="13"/>
  <c r="I93" i="13"/>
  <c r="I82" i="13"/>
  <c r="I61" i="13"/>
  <c r="I60" i="13"/>
  <c r="I51" i="13"/>
  <c r="I53" i="13"/>
  <c r="I37" i="13"/>
  <c r="I39" i="13"/>
  <c r="I40" i="13"/>
  <c r="I41" i="13"/>
  <c r="I34" i="13"/>
  <c r="F319" i="13"/>
  <c r="F320" i="13" s="1"/>
  <c r="H201" i="13"/>
  <c r="H337" i="13" s="1"/>
  <c r="G28" i="13"/>
  <c r="G336" i="13" s="1"/>
  <c r="F28" i="13"/>
  <c r="F336" i="13" s="1"/>
  <c r="I217" i="13"/>
  <c r="I65" i="13"/>
  <c r="I59" i="13"/>
  <c r="I42" i="13"/>
  <c r="I44" i="13"/>
  <c r="I67" i="13"/>
  <c r="I77" i="13"/>
  <c r="I92" i="13"/>
  <c r="I101" i="13"/>
  <c r="I167" i="13"/>
  <c r="I173" i="13"/>
  <c r="I206" i="13"/>
  <c r="I213" i="13"/>
  <c r="I237" i="13"/>
  <c r="I241" i="13"/>
  <c r="I242" i="13"/>
  <c r="D21" i="11"/>
  <c r="I28" i="13" l="1"/>
  <c r="G71" i="13"/>
  <c r="Q296" i="13"/>
  <c r="H221" i="13"/>
  <c r="F71" i="13"/>
  <c r="F323" i="13" s="1"/>
  <c r="H71" i="13"/>
  <c r="B12" i="11"/>
  <c r="G334" i="13"/>
  <c r="G347" i="13"/>
  <c r="B10" i="11"/>
  <c r="F335" i="13"/>
  <c r="B13" i="11" s="1"/>
  <c r="G244" i="13"/>
  <c r="G337" i="13" s="1"/>
  <c r="G335" i="13"/>
  <c r="C13" i="11" s="1"/>
  <c r="E13" i="11" s="1"/>
  <c r="I178" i="13"/>
  <c r="I156" i="13"/>
  <c r="E29" i="11"/>
  <c r="I236" i="13"/>
  <c r="I36" i="13"/>
  <c r="I319" i="13"/>
  <c r="I205" i="13"/>
  <c r="I251" i="13"/>
  <c r="D15" i="11"/>
  <c r="I64" i="13"/>
  <c r="I208" i="13"/>
  <c r="I66" i="13"/>
  <c r="I43" i="13"/>
  <c r="I182" i="13"/>
  <c r="I315" i="13"/>
  <c r="I324" i="13"/>
  <c r="I240" i="13"/>
  <c r="C15" i="11"/>
  <c r="B15" i="11"/>
  <c r="B29" i="11"/>
  <c r="L325" i="13"/>
  <c r="K325" i="13"/>
  <c r="H323" i="13" l="1"/>
  <c r="G352" i="13"/>
  <c r="G354" i="13" s="1"/>
  <c r="P296" i="13"/>
  <c r="C11" i="11"/>
  <c r="G297" i="13"/>
  <c r="G323" i="13" s="1"/>
  <c r="I262" i="13"/>
  <c r="D11" i="11"/>
  <c r="F325" i="13"/>
  <c r="D27" i="11"/>
  <c r="C12" i="11"/>
  <c r="E12" i="11" s="1"/>
  <c r="D10" i="11"/>
  <c r="F338" i="13"/>
  <c r="F340" i="13" s="1"/>
  <c r="I267" i="13"/>
  <c r="C27" i="11"/>
  <c r="I244" i="13"/>
  <c r="C10" i="11"/>
  <c r="B25" i="11"/>
  <c r="B28" i="11" s="1"/>
  <c r="B30" i="11" s="1"/>
  <c r="I145" i="13"/>
  <c r="E15" i="11"/>
  <c r="I239" i="13"/>
  <c r="C25" i="11"/>
  <c r="D25" i="11"/>
  <c r="I87" i="13"/>
  <c r="E10" i="11" l="1"/>
  <c r="E11" i="11"/>
  <c r="H338" i="13"/>
  <c r="H340" i="13" s="1"/>
  <c r="E27" i="11"/>
  <c r="B14" i="11"/>
  <c r="B16" i="11" s="1"/>
  <c r="G338" i="13"/>
  <c r="G340" i="13" s="1"/>
  <c r="G325" i="13"/>
  <c r="C28" i="11"/>
  <c r="C30" i="11" s="1"/>
  <c r="D14" i="11"/>
  <c r="H325" i="13"/>
  <c r="C14" i="11"/>
  <c r="C16" i="11" s="1"/>
  <c r="D28" i="11"/>
  <c r="E25" i="11"/>
  <c r="D16" i="11" l="1"/>
  <c r="E16" i="11" s="1"/>
  <c r="E14" i="11"/>
  <c r="D30" i="11"/>
  <c r="E30" i="11" s="1"/>
  <c r="E28" i="11"/>
  <c r="I323" i="13"/>
  <c r="I325" i="13"/>
</calcChain>
</file>

<file path=xl/sharedStrings.xml><?xml version="1.0" encoding="utf-8"?>
<sst xmlns="http://schemas.openxmlformats.org/spreadsheetml/2006/main" count="792" uniqueCount="304">
  <si>
    <t>v tis. Kč</t>
  </si>
  <si>
    <t>Správní poplatky</t>
  </si>
  <si>
    <t>pol.</t>
  </si>
  <si>
    <t>název položky</t>
  </si>
  <si>
    <t>schválený rozp.</t>
  </si>
  <si>
    <t>upravený rozp.</t>
  </si>
  <si>
    <t>Příjmy Olomouckého kraje celkem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</si>
  <si>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</si>
  <si>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</si>
  <si>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</si>
  <si>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přidané hodnoty</t>
  </si>
  <si>
    <t>Příjmy z úroků</t>
  </si>
  <si>
    <t>Přijaté pojistné náhrady</t>
  </si>
  <si>
    <t>§</t>
  </si>
  <si>
    <t>Neidentifikované příjmy</t>
  </si>
  <si>
    <t>Příjmy z prodeje pozemků</t>
  </si>
  <si>
    <t>Přijaté sankční platby</t>
  </si>
  <si>
    <t>Odvody příspěvkových organizací</t>
  </si>
  <si>
    <t>skutečnost</t>
  </si>
  <si>
    <t>%</t>
  </si>
  <si>
    <t>Převody z rozpočtových účtů</t>
  </si>
  <si>
    <t>Příjmy z pronájmu pozemků</t>
  </si>
  <si>
    <t>Přijaté nekapitálové příspěvky a náhrady</t>
  </si>
  <si>
    <t>Konsolidace *</t>
  </si>
  <si>
    <t xml:space="preserve">Příjmy Olomouckého kraje                                (po konsolidaci)                </t>
  </si>
  <si>
    <t xml:space="preserve">Daň z příjmů právnických osob </t>
  </si>
  <si>
    <t>* Konsolidace</t>
  </si>
  <si>
    <t>Konsolidace je očištění údajů  rozpočtu a skutečnosti o interní přesuny peněžních prostředků uvnitř organizace mezi jednotlivými účty.</t>
  </si>
  <si>
    <t>Příjmy z pronájmu movitých věcí</t>
  </si>
  <si>
    <t>Převody z ostatních vlastních fondů</t>
  </si>
  <si>
    <t>Příjmy</t>
  </si>
  <si>
    <t>Příjmy celkem</t>
  </si>
  <si>
    <t>Daň z příjmu právnických osob za kraje</t>
  </si>
  <si>
    <t>Ostatní přijaté vratky transferů</t>
  </si>
  <si>
    <t>b) dle druhu příjmů</t>
  </si>
  <si>
    <t>a) dle oblastí příjmů</t>
  </si>
  <si>
    <t xml:space="preserve">Příjmy Olomouckého kraje                           </t>
  </si>
  <si>
    <t>5=4/3</t>
  </si>
  <si>
    <t>Příjmy z pronájmu ostatních nemovitostí a jejich částí</t>
  </si>
  <si>
    <t>Příjmy z fin.vypoř.minulých let mezi krajem a obcemi</t>
  </si>
  <si>
    <t>Příjmy z prodeje ost.nemovit.a jejich částí</t>
  </si>
  <si>
    <t>Neinvestiční přijaté transfery z VPS</t>
  </si>
  <si>
    <t>MŠMT - přímé náklady na vzdělání</t>
  </si>
  <si>
    <t xml:space="preserve">MŠMT - dotace pro soukromé školy </t>
  </si>
  <si>
    <t>MPSV - na výplatu st.přísp.pro zřiz.zařízení pro děti vyž.okamžitou pomoc</t>
  </si>
  <si>
    <r>
      <t>•</t>
    </r>
    <r>
      <rPr>
        <sz val="11"/>
        <rFont val="Arial CE"/>
        <charset val="238"/>
      </rPr>
      <t xml:space="preserve"> Běžné příjmy Olomouckého kraje</t>
    </r>
  </si>
  <si>
    <r>
      <t>•</t>
    </r>
    <r>
      <rPr>
        <sz val="11"/>
        <rFont val="Arial CE"/>
        <charset val="238"/>
      </rPr>
      <t xml:space="preserve"> Evropské programy</t>
    </r>
  </si>
  <si>
    <r>
      <t>•</t>
    </r>
    <r>
      <rPr>
        <sz val="11"/>
        <rFont val="Arial CE"/>
        <charset val="238"/>
      </rPr>
      <t xml:space="preserve"> Fond sociálních potřeb</t>
    </r>
  </si>
  <si>
    <r>
      <t>•</t>
    </r>
    <r>
      <rPr>
        <sz val="11"/>
        <rFont val="Arial CE"/>
        <charset val="238"/>
      </rPr>
      <t xml:space="preserve"> Fond na podporu výstavby a obnovy vodohospodářské infrastruktury na území Olomouckého kraje</t>
    </r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</si>
  <si>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</si>
  <si>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</si>
  <si>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</si>
  <si>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t>* Konsolidace je očištění údajů o rozpočtu a skutečnosti o interní přesuny peněžních prostředků uvnitř organizace mezi jednotlivými účty.</t>
  </si>
  <si>
    <t>Ostatní příjmy z vlastní činnosti</t>
  </si>
  <si>
    <t>MOČR - neinv.transfery na provoz škol</t>
  </si>
  <si>
    <t>MŠMT-program sociální prev.a prev.kriminality</t>
  </si>
  <si>
    <t>Neinvest.přijaté transfery od region.rad</t>
  </si>
  <si>
    <t>Neinvestiční přijaté transfery ze SF</t>
  </si>
  <si>
    <t>SFŽP - Oper.progr.život.prostř.(2007-2013)-spolufin.-NIV</t>
  </si>
  <si>
    <t>RSSM - ROP RS Střední Morava - NIV - EU</t>
  </si>
  <si>
    <t>Neinvestiční převody z NF</t>
  </si>
  <si>
    <t xml:space="preserve">MŠMT-Fin.asistentů pro žáky a studenty se soc.znevýh. </t>
  </si>
  <si>
    <t>MV-neinv.transfery krajům</t>
  </si>
  <si>
    <t>MPSV - Operační program lidské zdroje a zaměstnanost</t>
  </si>
  <si>
    <t>MŠMT - spolupráce s fr.,vlámskými a šp.školami</t>
  </si>
  <si>
    <t>MŠMT - Individuální projekt ostatní OP VK</t>
  </si>
  <si>
    <t>MZ - Meliorace a hrazení bystřin v lesích podle lesního zákona</t>
  </si>
  <si>
    <t>Investiční přijaté transfery od regionálních rad</t>
  </si>
  <si>
    <t>ORJ</t>
  </si>
  <si>
    <t>9=8/7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</si>
  <si>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</si>
  <si>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</si>
  <si>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</si>
  <si>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</si>
  <si>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</si>
  <si>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</si>
  <si>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</si>
  <si>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</si>
  <si>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</si>
  <si>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</si>
  <si>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</si>
  <si>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</si>
  <si>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</si>
  <si>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32</t>
  </si>
  <si>
    <t>50</t>
  </si>
  <si>
    <t>52</t>
  </si>
  <si>
    <t>58</t>
  </si>
  <si>
    <t>56</t>
  </si>
  <si>
    <t>57</t>
  </si>
  <si>
    <t>59</t>
  </si>
  <si>
    <t>60</t>
  </si>
  <si>
    <t>63</t>
  </si>
  <si>
    <t>a) Příjmy Olomouckého kraje</t>
  </si>
  <si>
    <t>199</t>
  </si>
  <si>
    <t>99</t>
  </si>
  <si>
    <t>Platby za odebrané množství podzemní vody</t>
  </si>
  <si>
    <t>Příjmy Olomouckého kraje  celkem  (po konsolidaci)</t>
  </si>
  <si>
    <t>Mezisoučet</t>
  </si>
  <si>
    <t>Ostatní investiční přijaté transfery ze SR</t>
  </si>
  <si>
    <t>Příjmy z poskytování služeb a výrobků</t>
  </si>
  <si>
    <t>Sankční platby přijaté od státu, obcí a krajů</t>
  </si>
  <si>
    <t>Sankční platby přijaté od jiných subjektů</t>
  </si>
  <si>
    <t>MF - Účelové dotace krajům - TBC</t>
  </si>
  <si>
    <t>MF - Podpora koordinátorů romských poradců</t>
  </si>
  <si>
    <t>MFČR - Příspěvek na ztrátu dopravce z provozu veřejné osobní drážní dopravy</t>
  </si>
  <si>
    <t>MK - Veřejné informační služby knihoven - neinvestice</t>
  </si>
  <si>
    <t>Operační program Přeshraniční spolupráce ČR – Polsko</t>
  </si>
  <si>
    <t>Inv.přijaté transfery z VPS SR</t>
  </si>
  <si>
    <t>MF - Výkupy pozemků pod krajskými komunikacemi</t>
  </si>
  <si>
    <t>MŠMT - rozvoj.progr.MŠMT pro děti-cizince ze 3.zemí</t>
  </si>
  <si>
    <t>MŠMT - Vybavení škol pomůckami kompenzačního a rehab.char.</t>
  </si>
  <si>
    <t>Ostatní inv.přijaté transfery ze SR</t>
  </si>
  <si>
    <t>Investiční přijaté transfery ze SF</t>
  </si>
  <si>
    <t>64</t>
  </si>
  <si>
    <t>v Kč</t>
  </si>
  <si>
    <t>Neinvestiční přijaté transfery ze SR v rámci SFV</t>
  </si>
  <si>
    <t>01</t>
  </si>
  <si>
    <t>MF - Náhrady škod způsob.vybranými zvl.chráněnými živočichy</t>
  </si>
  <si>
    <t>MF - Účelová dotace krajům na likvidaci léčiv</t>
  </si>
  <si>
    <t>MPSV - OP lidské zdroje a zaměstnanost-CZ</t>
  </si>
  <si>
    <t>MPSV - OP lidské zdroje a zaměstnanost-EU</t>
  </si>
  <si>
    <t>MŠMT - Podpora organizace a ukonč.středního vzděl.maturitní zkouškou</t>
  </si>
  <si>
    <t>MŠMT - Dotace dvojjazyčným gymnáziím s výukou francouštiny</t>
  </si>
  <si>
    <t>MŠMT - Projekty romské komunity</t>
  </si>
  <si>
    <t>MŠMT - Soutěže</t>
  </si>
  <si>
    <t>MŠMT-asistent pedag.v soukr.a církevních spec.školách</t>
  </si>
  <si>
    <t>30</t>
  </si>
  <si>
    <t>66</t>
  </si>
  <si>
    <t>MŠMT - Počáteční vzdělávání v globál.grantech OP VK, NIV,EU</t>
  </si>
  <si>
    <t>67</t>
  </si>
  <si>
    <t>68</t>
  </si>
  <si>
    <t>69</t>
  </si>
  <si>
    <t>71</t>
  </si>
  <si>
    <t>evropské programy</t>
  </si>
  <si>
    <t>běžné příjmy</t>
  </si>
  <si>
    <t xml:space="preserve">daňové příjmy </t>
  </si>
  <si>
    <t>nedaňové příjmy</t>
  </si>
  <si>
    <t>kapitálové příjmy</t>
  </si>
  <si>
    <t>přijaté dotace</t>
  </si>
  <si>
    <t>sociální fond</t>
  </si>
  <si>
    <t>fond - voda</t>
  </si>
  <si>
    <t>Příjmy z prodeje z krátk.a drobného dlouhodob.maj.</t>
  </si>
  <si>
    <t>MŠMT - Excelence středních škol</t>
  </si>
  <si>
    <t>MŠMT - Bezpl.přípr.dětí azylantů, účastníků řízení o azyl a dětí osob se st.přísl.jiného čl.st.EU k začlenění do zákl.vzdělávání</t>
  </si>
  <si>
    <t>MŽP - Podpora zlepšování stavu přírody a krajiny – EU – NIV</t>
  </si>
  <si>
    <t>MŠMT - GG OP VK v oblasti dalšího vzdělávání - investice</t>
  </si>
  <si>
    <t>MŠMT - Individuální projekt ostatní OP VK - neinvestice - EU</t>
  </si>
  <si>
    <t>MŠMT - Technická pomoc OP VK</t>
  </si>
  <si>
    <t>72</t>
  </si>
  <si>
    <t>73</t>
  </si>
  <si>
    <t>74</t>
  </si>
  <si>
    <t>konsolidace 199</t>
  </si>
  <si>
    <t>financování</t>
  </si>
  <si>
    <t>celkem</t>
  </si>
  <si>
    <t>konsoliace</t>
  </si>
  <si>
    <t>celkem po konsolidaci</t>
  </si>
  <si>
    <t>MPSV -"Projektové a procesní řízení na KÚOK" v rámci OPLZZ</t>
  </si>
  <si>
    <t>MPSV - Neinvestiční nedávkové transfery podle zákona č. 108/2006 Sb., o sociálních službách (§ 101, § 102 a § 103)</t>
  </si>
  <si>
    <t>MZdr. - Připravenost poskytovatele ZZS na řešení mimořádných událostí a krizových situací</t>
  </si>
  <si>
    <t>Neinv.přijaté transfery od mezinárodních institucí</t>
  </si>
  <si>
    <t>MŠMT - Podpora zavádění diagnostických nástrojů</t>
  </si>
  <si>
    <t>MŠMT - Rozvoj.progr.Podpora logoped.prevence v předšk.vzděl.</t>
  </si>
  <si>
    <t>18</t>
  </si>
  <si>
    <t xml:space="preserve">RSSM - ROP RS Střední Morava – IV – EU </t>
  </si>
  <si>
    <t>75</t>
  </si>
  <si>
    <t xml:space="preserve">MMR - OP - Přeshraniční spolupráce  - NIV - SR </t>
  </si>
  <si>
    <t>SR</t>
  </si>
  <si>
    <t>UR</t>
  </si>
  <si>
    <t>Č</t>
  </si>
  <si>
    <t>ORJ 07 celkem</t>
  </si>
  <si>
    <t>konsolidace</t>
  </si>
  <si>
    <t>položka 5345</t>
  </si>
  <si>
    <t>položka 4134</t>
  </si>
  <si>
    <t>konsolidace 30-75</t>
  </si>
  <si>
    <t>000098074</t>
  </si>
  <si>
    <t>000098278</t>
  </si>
  <si>
    <t>000098297</t>
  </si>
  <si>
    <t>000098335</t>
  </si>
  <si>
    <t>038587505</t>
  </si>
  <si>
    <t>Ostatní odvody PO</t>
  </si>
  <si>
    <t>Kurzové rozdíly v příjmech</t>
  </si>
  <si>
    <t>000004001</t>
  </si>
  <si>
    <t>000013305</t>
  </si>
  <si>
    <t>000013307</t>
  </si>
  <si>
    <t>000014004</t>
  </si>
  <si>
    <t>000014018</t>
  </si>
  <si>
    <t>000027355</t>
  </si>
  <si>
    <t>000034012</t>
  </si>
  <si>
    <t>000034013</t>
  </si>
  <si>
    <t>000034053</t>
  </si>
  <si>
    <t>000034070</t>
  </si>
  <si>
    <t>000035018</t>
  </si>
  <si>
    <t>033113233</t>
  </si>
  <si>
    <t>033513233</t>
  </si>
  <si>
    <t>000098861</t>
  </si>
  <si>
    <t>000029517</t>
  </si>
  <si>
    <t>000007131</t>
  </si>
  <si>
    <t>000033024</t>
  </si>
  <si>
    <t>000033025</t>
  </si>
  <si>
    <t>000033034</t>
  </si>
  <si>
    <t>000033035</t>
  </si>
  <si>
    <t>000033038</t>
  </si>
  <si>
    <t>000033040</t>
  </si>
  <si>
    <t>000033044</t>
  </si>
  <si>
    <t>000033122</t>
  </si>
  <si>
    <t>000033155</t>
  </si>
  <si>
    <t>000033160</t>
  </si>
  <si>
    <t>000033166</t>
  </si>
  <si>
    <t>000033192</t>
  </si>
  <si>
    <t>000033215</t>
  </si>
  <si>
    <t>000033353</t>
  </si>
  <si>
    <t>000033435</t>
  </si>
  <si>
    <t>000033457</t>
  </si>
  <si>
    <t>032133019</t>
  </si>
  <si>
    <t>032533019</t>
  </si>
  <si>
    <t>053190001</t>
  </si>
  <si>
    <t>041117007</t>
  </si>
  <si>
    <t>053515319</t>
  </si>
  <si>
    <t>038587005</t>
  </si>
  <si>
    <t>041595113</t>
  </si>
  <si>
    <t>032133887</t>
  </si>
  <si>
    <t>032533887</t>
  </si>
  <si>
    <t>033514013</t>
  </si>
  <si>
    <t>032133030</t>
  </si>
  <si>
    <t>032533030</t>
  </si>
  <si>
    <t>032133007</t>
  </si>
  <si>
    <t>032533007</t>
  </si>
  <si>
    <t>MF - Účelové dotace na výdaje spojené s volbami do zastupitelstev v obcích</t>
  </si>
  <si>
    <t>Ostatní neinvestiční přijaté transfery  ze SR</t>
  </si>
  <si>
    <t>MV - Podpora prevence kriminality - program č. 114080 - neinvestice</t>
  </si>
  <si>
    <t>MK-ISO C Výkupy předmětů-podprogr.č. 134 514-neinvestiční</t>
  </si>
  <si>
    <t>MK-ISO D Prev.ochr.před vlivy prostředí-podprog.č.134 515-neinv.</t>
  </si>
  <si>
    <t>MK - Kulturní aktivity</t>
  </si>
  <si>
    <t>RSSM - ROP RS Střední Morava – IV – EU (vazba na ÚZ 17855)</t>
  </si>
  <si>
    <t>Ostatní neinvestiční přijaté transfery ze SR</t>
  </si>
  <si>
    <t>000029015</t>
  </si>
  <si>
    <t>000029096</t>
  </si>
  <si>
    <t>000033049</t>
  </si>
  <si>
    <t>000033050</t>
  </si>
  <si>
    <t>000033052</t>
  </si>
  <si>
    <t>000033339</t>
  </si>
  <si>
    <t>000015340</t>
  </si>
  <si>
    <t>MŽP - Ostatní neinvestiční dotace obcím a krajům</t>
  </si>
  <si>
    <t>MŠMT - Podpora odborného vzdělávání</t>
  </si>
  <si>
    <t>MZem. - Příspěvek na podporu ohrožených druhů zvířat</t>
  </si>
  <si>
    <t>Mzem. - Přísp.na ekolog.a k přírodě šetrné technologie</t>
  </si>
  <si>
    <t>MŠMT - Zvýšení platů pracovníků regionálního školství</t>
  </si>
  <si>
    <t>MŠMT - Program podpory vzdělávání národnostních menšin</t>
  </si>
  <si>
    <t xml:space="preserve">MPSV - Operační program Lidské zdroje a zaměstnanost </t>
  </si>
  <si>
    <t>Spl.půjčených prostř.od obecně prospěš.spol. a pod.subjektů</t>
  </si>
  <si>
    <t>Investiční přijaté transfery od obcí</t>
  </si>
  <si>
    <t>054190877</t>
  </si>
  <si>
    <t>054515835</t>
  </si>
  <si>
    <t>MŽP - Podpora udržitelného využ.zdr.energie–EU–IV</t>
  </si>
  <si>
    <t>SFŽP - OP životní prostředí (2007-2013) - spolufinancování - IV</t>
  </si>
  <si>
    <t>MŠMT - Rozvojový program na podporu školních psychologů, speciálních pedagogů a metodiků - specialistů</t>
  </si>
  <si>
    <t>RSSM - ROP RS Střední Morava - IV - EU</t>
  </si>
  <si>
    <t>konsolidace 30-75,10,11</t>
  </si>
  <si>
    <t>dle sestavy UCRSB 351</t>
  </si>
  <si>
    <t>UZ (dle číselníku MF)</t>
  </si>
  <si>
    <t>2. Plnění rozpočtu příjmů Olomouckého kraje k 31.12.2015</t>
  </si>
  <si>
    <t>Příjmy z prodeje ost.hmot.dlouhodob.majetku</t>
  </si>
  <si>
    <t>000013015</t>
  </si>
  <si>
    <t>MPSV - Příspěvek na výkon sociální práce (s výjimkou sociálně-právní ochrany dětí)</t>
  </si>
  <si>
    <t>000034002</t>
  </si>
  <si>
    <t>MK-Podpora obnovy kulturních památek prostřednictvím obcí s rozšířenou působností - NIV</t>
  </si>
  <si>
    <t>000034544</t>
  </si>
  <si>
    <t>MK - Veřejné informační služby knihoven - investice</t>
  </si>
  <si>
    <t>000035963</t>
  </si>
  <si>
    <t>MZ - Připravenost poskytovatele ZZS na řešení mimořádných událostí a krizových situací - program č. 235210 - IV</t>
  </si>
  <si>
    <t>pol.4134</t>
  </si>
  <si>
    <t>pol.5345</t>
  </si>
  <si>
    <t>ORJ 07</t>
  </si>
  <si>
    <t>000033043</t>
  </si>
  <si>
    <t>MŠMT - Podpora implementace Etické výchovy</t>
  </si>
  <si>
    <t>000033055</t>
  </si>
  <si>
    <t>MŠMT - Podpora nadaných žáků základních a středních škol</t>
  </si>
  <si>
    <t>000033056</t>
  </si>
  <si>
    <t>MŠMT - Učebnice a laboratorní sady v programu CTY Online</t>
  </si>
  <si>
    <t>000033059</t>
  </si>
  <si>
    <t>MŠMT - Zvýšení platů pracovníků soukromého a církevního školství</t>
  </si>
  <si>
    <t>000033060</t>
  </si>
  <si>
    <t>MŠMT - Zabezpečení škol a školských zařízení</t>
  </si>
  <si>
    <t>000033061</t>
  </si>
  <si>
    <t>MŠMT - Zvýšení odměňování pracovníků regionálního školství v roce 2015</t>
  </si>
  <si>
    <t>032133058</t>
  </si>
  <si>
    <t>MŠMT - OP VK - šablony ZŠ a SŠ v oblaasti podpory 1.1</t>
  </si>
  <si>
    <t>032533058</t>
  </si>
  <si>
    <t>Přijaté neinv.dary</t>
  </si>
  <si>
    <t>Investiční přijaté transfery ze státních fondů</t>
  </si>
  <si>
    <t>000091628</t>
  </si>
  <si>
    <t>Financování dopravní infrastruktury - investice</t>
  </si>
  <si>
    <t>19</t>
  </si>
  <si>
    <t>Neinvestiční přijaté transfery od regionálních rad</t>
  </si>
  <si>
    <t>Neinvestiční přijaté transfery od krajů</t>
  </si>
  <si>
    <t>celkem ORJ 30-77 včetně konsolidace</t>
  </si>
  <si>
    <t>konsolidace ORJ 30-77, pol.4134</t>
  </si>
  <si>
    <t>76</t>
  </si>
  <si>
    <t>77</t>
  </si>
  <si>
    <t>106515011</t>
  </si>
  <si>
    <t>ORJ 30-77</t>
  </si>
  <si>
    <t>MŽP-Operační progr.životní prostř.2014-2020-prostředky EU-NIV</t>
  </si>
  <si>
    <t>Rekapitulace celkových příjmů Olomouckého kraje, které zahrnují  příjmy běžné (daňové, nedaňové, kapitálové) a přijaté účelové dotace ze státního rozpočtu.</t>
  </si>
  <si>
    <r>
      <t>•</t>
    </r>
    <r>
      <rPr>
        <sz val="11"/>
        <rFont val="Arial CE"/>
        <charset val="238"/>
      </rPr>
      <t xml:space="preserve"> Přijaté transfery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</si>
</sst>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0,000"/>
    <numFmt numFmtId="167" formatCode="0\6\5\1\7\7\7\8"/>
  </numFmts>
  <fonts count="69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charset val="238"/>
    </font>
    <font>
      <sz val="10"/>
      <name val="Arial"/>
      <family val="2"/>
      <charset val="238"/>
    </font>
    <font>
      <sz val="11"/>
      <color indexed="10"/>
      <name val="Arial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  <font>
      <sz val="8"/>
      <color indexed="9"/>
      <name val="Arial CE"/>
      <charset val="238"/>
    </font>
    <font>
      <sz val="12"/>
      <color indexed="9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12"/>
      <color rgb="FFFF0000"/>
      <name val="Arial CE"/>
      <charset val="238"/>
    </font>
    <font>
      <i/>
      <sz val="8"/>
      <name val="Arial CE"/>
      <family val="2"/>
      <charset val="238"/>
    </font>
    <font>
      <sz val="10"/>
      <color rgb="FFFF00FF"/>
      <name val="Arial CE"/>
      <charset val="238"/>
    </font>
    <font>
      <b/>
      <sz val="8"/>
      <name val="Arial CE"/>
      <charset val="238"/>
    </font>
    <font>
      <i/>
      <sz val="10"/>
      <name val="Arial CE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Arial CE"/>
      <family val="2"/>
      <charset val="238"/>
    </font>
    <font>
      <b/>
      <sz val="14"/>
      <name val="Arial CE"/>
      <charset val="238"/>
    </font>
    <font>
      <sz val="7.5"/>
      <name val="Arial CE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 CE"/>
      <family val="2"/>
      <charset val="238"/>
    </font>
    <font>
      <b/>
      <i/>
      <sz val="8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FF"/>
      <name val="Arial CE"/>
      <family val="2"/>
      <charset val="238"/>
    </font>
    <font>
      <sz val="11"/>
      <color rgb="FFFF0000"/>
      <name val="Arial CE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rgb="FF00B050"/>
      <name val="Arial CE"/>
      <family val="2"/>
      <charset val="238"/>
    </font>
    <font>
      <sz val="12"/>
      <color rgb="FFFF0000"/>
      <name val="Arial CE"/>
      <family val="2"/>
      <charset val="238"/>
    </font>
    <font>
      <sz val="8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sz val="11"/>
      <color theme="0"/>
      <name val="Arial CE"/>
      <family val="2"/>
      <charset val="238"/>
    </font>
    <font>
      <b/>
      <i/>
      <sz val="11"/>
      <color theme="0"/>
      <name val="Arial CE"/>
      <family val="2"/>
      <charset val="238"/>
    </font>
    <font>
      <b/>
      <i/>
      <sz val="11"/>
      <color theme="0"/>
      <name val="Arial"/>
      <family val="2"/>
      <charset val="238"/>
    </font>
    <font>
      <sz val="9"/>
      <color theme="0"/>
      <name val="Arial CE"/>
      <charset val="238"/>
    </font>
    <font>
      <b/>
      <sz val="10"/>
      <color theme="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CE"/>
      <charset val="238"/>
    </font>
    <font>
      <sz val="9"/>
      <color rgb="FFFF0000"/>
      <name val="Arial CE"/>
      <charset val="238"/>
    </font>
    <font>
      <sz val="11"/>
      <color rgb="FFFF00FF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3" fontId="0" fillId="0" borderId="0"/>
  </cellStyleXfs>
  <cellXfs count="543">
    <xf numFmtId="3" fontId="0" fillId="0" borderId="0" xfId="0"/>
    <xf numFmtId="165" fontId="9" fillId="0" borderId="2" xfId="0" applyNumberFormat="1" applyFont="1" applyFill="1" applyBorder="1"/>
    <xf numFmtId="3" fontId="9" fillId="0" borderId="0" xfId="0" applyFont="1" applyFill="1" applyBorder="1"/>
    <xf numFmtId="3" fontId="4" fillId="0" borderId="3" xfId="0" applyFont="1" applyFill="1" applyBorder="1"/>
    <xf numFmtId="3" fontId="18" fillId="0" borderId="0" xfId="0" applyFont="1" applyFill="1"/>
    <xf numFmtId="3" fontId="0" fillId="0" borderId="0" xfId="0" applyFill="1"/>
    <xf numFmtId="3" fontId="12" fillId="0" borderId="0" xfId="0" applyFont="1" applyFill="1"/>
    <xf numFmtId="3" fontId="0" fillId="0" borderId="0" xfId="0" applyFill="1" applyAlignment="1">
      <alignment horizontal="right"/>
    </xf>
    <xf numFmtId="3" fontId="2" fillId="0" borderId="4" xfId="0" applyFont="1" applyFill="1" applyBorder="1" applyAlignment="1">
      <alignment horizontal="center"/>
    </xf>
    <xf numFmtId="3" fontId="15" fillId="0" borderId="5" xfId="0" applyFont="1" applyFill="1" applyBorder="1" applyAlignment="1">
      <alignment horizontal="center" vertical="center"/>
    </xf>
    <xf numFmtId="3" fontId="15" fillId="0" borderId="6" xfId="0" applyFont="1" applyFill="1" applyBorder="1" applyAlignment="1">
      <alignment horizontal="center" vertical="center"/>
    </xf>
    <xf numFmtId="3" fontId="15" fillId="0" borderId="0" xfId="0" applyFont="1" applyFill="1" applyAlignment="1">
      <alignment horizontal="center"/>
    </xf>
    <xf numFmtId="3" fontId="15" fillId="0" borderId="4" xfId="0" applyFont="1" applyFill="1" applyBorder="1" applyAlignment="1">
      <alignment horizontal="center"/>
    </xf>
    <xf numFmtId="3" fontId="15" fillId="0" borderId="7" xfId="0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left" wrapText="1"/>
    </xf>
    <xf numFmtId="3" fontId="5" fillId="0" borderId="0" xfId="0" applyFont="1" applyFill="1"/>
    <xf numFmtId="1" fontId="17" fillId="0" borderId="12" xfId="0" applyNumberFormat="1" applyFont="1" applyFill="1" applyBorder="1" applyAlignment="1">
      <alignment horizontal="left"/>
    </xf>
    <xf numFmtId="165" fontId="10" fillId="0" borderId="2" xfId="0" applyNumberFormat="1" applyFont="1" applyFill="1" applyBorder="1"/>
    <xf numFmtId="3" fontId="22" fillId="0" borderId="0" xfId="0" applyFont="1" applyFill="1"/>
    <xf numFmtId="3" fontId="22" fillId="0" borderId="0" xfId="0" applyFont="1" applyFill="1" applyAlignment="1">
      <alignment horizontal="right"/>
    </xf>
    <xf numFmtId="3" fontId="2" fillId="0" borderId="4" xfId="0" applyFont="1" applyFill="1" applyBorder="1"/>
    <xf numFmtId="3" fontId="15" fillId="0" borderId="0" xfId="0" applyFont="1" applyFill="1"/>
    <xf numFmtId="3" fontId="10" fillId="0" borderId="13" xfId="0" applyFont="1" applyFill="1" applyBorder="1"/>
    <xf numFmtId="165" fontId="12" fillId="0" borderId="15" xfId="0" applyNumberFormat="1" applyFont="1" applyFill="1" applyBorder="1"/>
    <xf numFmtId="1" fontId="12" fillId="0" borderId="16" xfId="0" applyNumberFormat="1" applyFont="1" applyFill="1" applyBorder="1" applyAlignment="1">
      <alignment horizontal="left" wrapText="1"/>
    </xf>
    <xf numFmtId="165" fontId="12" fillId="0" borderId="17" xfId="0" applyNumberFormat="1" applyFont="1" applyFill="1" applyBorder="1"/>
    <xf numFmtId="3" fontId="0" fillId="0" borderId="0" xfId="0" applyFill="1" applyBorder="1"/>
    <xf numFmtId="1" fontId="6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9" fillId="0" borderId="0" xfId="0" applyFont="1" applyFill="1"/>
    <xf numFmtId="3" fontId="9" fillId="0" borderId="0" xfId="0" applyFont="1" applyFill="1" applyAlignment="1">
      <alignment horizontal="right"/>
    </xf>
    <xf numFmtId="3" fontId="16" fillId="0" borderId="0" xfId="0" applyFont="1" applyFill="1" applyAlignment="1">
      <alignment horizontal="right"/>
    </xf>
    <xf numFmtId="1" fontId="8" fillId="0" borderId="18" xfId="0" applyNumberFormat="1" applyFont="1" applyFill="1" applyBorder="1" applyAlignment="1">
      <alignment horizontal="center" vertical="center"/>
    </xf>
    <xf numFmtId="3" fontId="8" fillId="0" borderId="18" xfId="0" applyFont="1" applyFill="1" applyBorder="1" applyAlignment="1">
      <alignment horizontal="center" vertical="center"/>
    </xf>
    <xf numFmtId="3" fontId="15" fillId="0" borderId="18" xfId="0" applyFont="1" applyFill="1" applyBorder="1" applyAlignment="1">
      <alignment horizontal="center" vertical="center"/>
    </xf>
    <xf numFmtId="3" fontId="15" fillId="0" borderId="19" xfId="0" applyFont="1" applyFill="1" applyBorder="1" applyAlignment="1">
      <alignment horizontal="center" vertical="center"/>
    </xf>
    <xf numFmtId="3" fontId="8" fillId="0" borderId="0" xfId="0" applyFont="1" applyFill="1"/>
    <xf numFmtId="3" fontId="21" fillId="0" borderId="0" xfId="0" applyFont="1" applyFill="1" applyAlignment="1">
      <alignment vertical="center"/>
    </xf>
    <xf numFmtId="3" fontId="8" fillId="0" borderId="0" xfId="0" applyFont="1" applyFill="1" applyAlignment="1">
      <alignment vertical="center" wrapText="1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vertical="center" wrapText="1"/>
    </xf>
    <xf numFmtId="3" fontId="4" fillId="0" borderId="20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3" fontId="3" fillId="0" borderId="3" xfId="0" applyFont="1" applyFill="1" applyBorder="1" applyAlignment="1"/>
    <xf numFmtId="3" fontId="4" fillId="0" borderId="3" xfId="0" applyFont="1" applyFill="1" applyBorder="1" applyAlignment="1"/>
    <xf numFmtId="3" fontId="5" fillId="0" borderId="0" xfId="0" applyFont="1" applyFill="1" applyAlignment="1">
      <alignment horizontal="left"/>
    </xf>
    <xf numFmtId="49" fontId="11" fillId="0" borderId="20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left" vertical="top"/>
    </xf>
    <xf numFmtId="3" fontId="10" fillId="0" borderId="0" xfId="0" applyFont="1" applyAlignment="1">
      <alignment vertical="top" wrapText="1"/>
    </xf>
    <xf numFmtId="3" fontId="10" fillId="0" borderId="0" xfId="0" applyFont="1" applyAlignment="1">
      <alignment vertical="top"/>
    </xf>
    <xf numFmtId="3" fontId="4" fillId="0" borderId="0" xfId="0" applyFont="1" applyAlignment="1"/>
    <xf numFmtId="3" fontId="10" fillId="0" borderId="0" xfId="0" applyFont="1" applyFill="1" applyBorder="1" applyAlignment="1"/>
    <xf numFmtId="3" fontId="17" fillId="0" borderId="3" xfId="0" applyFont="1" applyFill="1" applyBorder="1"/>
    <xf numFmtId="3" fontId="17" fillId="0" borderId="3" xfId="0" applyFont="1" applyFill="1" applyBorder="1" applyAlignment="1">
      <alignment horizontal="right"/>
    </xf>
    <xf numFmtId="3" fontId="17" fillId="0" borderId="3" xfId="0" applyFont="1" applyFill="1" applyBorder="1" applyAlignment="1">
      <alignment horizontal="right" vertical="top"/>
    </xf>
    <xf numFmtId="3" fontId="4" fillId="0" borderId="0" xfId="0" applyFont="1" applyFill="1" applyBorder="1" applyAlignment="1">
      <alignment vertical="top"/>
    </xf>
    <xf numFmtId="3" fontId="4" fillId="0" borderId="0" xfId="0" applyFont="1" applyFill="1" applyBorder="1" applyAlignment="1"/>
    <xf numFmtId="165" fontId="10" fillId="0" borderId="21" xfId="0" applyNumberFormat="1" applyFont="1" applyFill="1" applyBorder="1"/>
    <xf numFmtId="165" fontId="9" fillId="0" borderId="21" xfId="0" applyNumberFormat="1" applyFont="1" applyFill="1" applyBorder="1"/>
    <xf numFmtId="3" fontId="10" fillId="0" borderId="0" xfId="0" applyFont="1" applyFill="1" applyBorder="1" applyAlignment="1">
      <alignment vertical="top" wrapText="1"/>
    </xf>
    <xf numFmtId="3" fontId="10" fillId="0" borderId="0" xfId="0" applyFont="1" applyFill="1" applyBorder="1" applyAlignment="1">
      <alignment vertical="top"/>
    </xf>
    <xf numFmtId="49" fontId="11" fillId="0" borderId="3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/>
    </xf>
    <xf numFmtId="166" fontId="11" fillId="0" borderId="3" xfId="0" applyNumberFormat="1" applyFont="1" applyBorder="1" applyAlignment="1">
      <alignment horizontal="left" vertical="top"/>
    </xf>
    <xf numFmtId="167" fontId="11" fillId="0" borderId="3" xfId="0" applyNumberFormat="1" applyFont="1" applyFill="1" applyBorder="1" applyAlignment="1">
      <alignment horizontal="center" vertical="top"/>
    </xf>
    <xf numFmtId="3" fontId="24" fillId="0" borderId="0" xfId="0" applyNumberFormat="1" applyFont="1" applyFill="1" applyBorder="1"/>
    <xf numFmtId="3" fontId="12" fillId="0" borderId="22" xfId="0" applyNumberFormat="1" applyFont="1" applyFill="1" applyBorder="1"/>
    <xf numFmtId="3" fontId="25" fillId="0" borderId="0" xfId="0" applyNumberFormat="1" applyFont="1" applyFill="1" applyBorder="1" applyAlignment="1">
      <alignment horizontal="right" vertical="center" wrapText="1"/>
    </xf>
    <xf numFmtId="3" fontId="8" fillId="0" borderId="24" xfId="0" applyFont="1" applyFill="1" applyBorder="1" applyAlignment="1">
      <alignment horizontal="center" vertical="center"/>
    </xf>
    <xf numFmtId="165" fontId="4" fillId="0" borderId="21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3" fontId="9" fillId="0" borderId="3" xfId="0" applyFont="1" applyFill="1" applyBorder="1"/>
    <xf numFmtId="3" fontId="25" fillId="0" borderId="3" xfId="0" applyNumberFormat="1" applyFont="1" applyFill="1" applyBorder="1" applyAlignment="1">
      <alignment horizontal="right" vertical="center" wrapText="1"/>
    </xf>
    <xf numFmtId="3" fontId="25" fillId="0" borderId="3" xfId="0" applyNumberFormat="1" applyFont="1" applyFill="1" applyBorder="1" applyAlignment="1">
      <alignment horizontal="right" vertical="center"/>
    </xf>
    <xf numFmtId="3" fontId="2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3" fontId="20" fillId="0" borderId="25" xfId="0" applyFont="1" applyFill="1" applyBorder="1" applyAlignment="1">
      <alignment horizontal="center" vertical="center"/>
    </xf>
    <xf numFmtId="3" fontId="20" fillId="0" borderId="26" xfId="0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horizontal="center" vertical="center" wrapText="1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3" fontId="10" fillId="0" borderId="0" xfId="0" applyFont="1" applyBorder="1" applyAlignment="1">
      <alignment horizontal="left"/>
    </xf>
    <xf numFmtId="3" fontId="7" fillId="0" borderId="29" xfId="0" applyFont="1" applyFill="1" applyBorder="1" applyAlignment="1">
      <alignment horizontal="left"/>
    </xf>
    <xf numFmtId="3" fontId="5" fillId="0" borderId="29" xfId="0" applyFont="1" applyFill="1" applyBorder="1"/>
    <xf numFmtId="166" fontId="13" fillId="0" borderId="29" xfId="0" applyNumberFormat="1" applyFont="1" applyFill="1" applyBorder="1" applyAlignment="1">
      <alignment horizontal="center"/>
    </xf>
    <xf numFmtId="3" fontId="14" fillId="2" borderId="30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/>
    <xf numFmtId="3" fontId="3" fillId="0" borderId="3" xfId="0" applyFont="1" applyFill="1" applyBorder="1" applyAlignment="1">
      <alignment vertical="center" wrapText="1"/>
    </xf>
    <xf numFmtId="1" fontId="3" fillId="0" borderId="20" xfId="0" applyNumberFormat="1" applyFont="1" applyFill="1" applyBorder="1" applyAlignment="1"/>
    <xf numFmtId="1" fontId="3" fillId="0" borderId="20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10" fillId="0" borderId="3" xfId="0" applyFont="1" applyFill="1" applyBorder="1" applyAlignment="1"/>
    <xf numFmtId="3" fontId="26" fillId="2" borderId="29" xfId="0" applyFont="1" applyFill="1" applyBorder="1" applyAlignment="1">
      <alignment horizontal="left" vertical="center"/>
    </xf>
    <xf numFmtId="165" fontId="27" fillId="2" borderId="14" xfId="0" applyNumberFormat="1" applyFont="1" applyFill="1" applyBorder="1" applyAlignment="1">
      <alignment vertical="center" wrapText="1"/>
    </xf>
    <xf numFmtId="3" fontId="28" fillId="2" borderId="29" xfId="0" applyFont="1" applyFill="1" applyBorder="1"/>
    <xf numFmtId="165" fontId="27" fillId="2" borderId="14" xfId="0" applyNumberFormat="1" applyFont="1" applyFill="1" applyBorder="1"/>
    <xf numFmtId="1" fontId="28" fillId="2" borderId="1" xfId="0" applyNumberFormat="1" applyFont="1" applyFill="1" applyBorder="1" applyAlignment="1"/>
    <xf numFmtId="1" fontId="28" fillId="2" borderId="29" xfId="0" applyNumberFormat="1" applyFont="1" applyFill="1" applyBorder="1" applyAlignment="1">
      <alignment horizontal="center"/>
    </xf>
    <xf numFmtId="166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65" fontId="28" fillId="2" borderId="14" xfId="0" applyNumberFormat="1" applyFont="1" applyFill="1" applyBorder="1"/>
    <xf numFmtId="49" fontId="28" fillId="2" borderId="35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/>
    </xf>
    <xf numFmtId="3" fontId="10" fillId="0" borderId="0" xfId="0" applyFont="1" applyAlignment="1"/>
    <xf numFmtId="3" fontId="23" fillId="0" borderId="0" xfId="0" applyFont="1"/>
    <xf numFmtId="165" fontId="9" fillId="0" borderId="2" xfId="0" applyNumberFormat="1" applyFont="1" applyFill="1" applyBorder="1" applyAlignment="1">
      <alignment vertical="top"/>
    </xf>
    <xf numFmtId="1" fontId="28" fillId="3" borderId="3" xfId="0" applyNumberFormat="1" applyFont="1" applyFill="1" applyBorder="1" applyAlignment="1"/>
    <xf numFmtId="3" fontId="28" fillId="3" borderId="0" xfId="0" applyFont="1" applyFill="1" applyBorder="1"/>
    <xf numFmtId="1" fontId="28" fillId="3" borderId="0" xfId="0" applyNumberFormat="1" applyFont="1" applyFill="1" applyBorder="1" applyAlignment="1">
      <alignment horizontal="center"/>
    </xf>
    <xf numFmtId="1" fontId="28" fillId="3" borderId="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9" fontId="15" fillId="3" borderId="8" xfId="0" applyNumberFormat="1" applyFont="1" applyFill="1" applyBorder="1" applyAlignment="1">
      <alignment horizontal="center"/>
    </xf>
    <xf numFmtId="1" fontId="28" fillId="3" borderId="20" xfId="0" applyNumberFormat="1" applyFont="1" applyFill="1" applyBorder="1" applyAlignment="1">
      <alignment horizontal="center"/>
    </xf>
    <xf numFmtId="49" fontId="15" fillId="3" borderId="37" xfId="0" applyNumberFormat="1" applyFont="1" applyFill="1" applyBorder="1" applyAlignment="1">
      <alignment horizontal="center"/>
    </xf>
    <xf numFmtId="4" fontId="15" fillId="0" borderId="0" xfId="0" applyNumberFormat="1" applyFont="1" applyFill="1"/>
    <xf numFmtId="49" fontId="8" fillId="0" borderId="38" xfId="0" applyNumberFormat="1" applyFont="1" applyFill="1" applyBorder="1" applyAlignment="1">
      <alignment horizontal="center" vertical="center" wrapText="1"/>
    </xf>
    <xf numFmtId="3" fontId="30" fillId="0" borderId="0" xfId="0" applyFont="1" applyFill="1" applyAlignment="1">
      <alignment horizontal="center"/>
    </xf>
    <xf numFmtId="3" fontId="30" fillId="0" borderId="0" xfId="0" applyFont="1" applyFill="1"/>
    <xf numFmtId="4" fontId="30" fillId="0" borderId="0" xfId="0" applyNumberFormat="1" applyFont="1" applyFill="1"/>
    <xf numFmtId="49" fontId="30" fillId="0" borderId="0" xfId="0" applyNumberFormat="1" applyFont="1" applyFill="1" applyBorder="1" applyAlignment="1">
      <alignment horizontal="right"/>
    </xf>
    <xf numFmtId="1" fontId="23" fillId="0" borderId="3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right" wrapText="1"/>
    </xf>
    <xf numFmtId="164" fontId="25" fillId="0" borderId="2" xfId="0" applyNumberFormat="1" applyFont="1" applyFill="1" applyBorder="1" applyAlignment="1">
      <alignment horizontal="right" wrapText="1"/>
    </xf>
    <xf numFmtId="49" fontId="11" fillId="0" borderId="3" xfId="0" applyNumberFormat="1" applyFont="1" applyBorder="1" applyAlignment="1">
      <alignment horizontal="left" vertical="center"/>
    </xf>
    <xf numFmtId="3" fontId="4" fillId="0" borderId="0" xfId="0" applyFont="1" applyAlignment="1">
      <alignment vertical="top"/>
    </xf>
    <xf numFmtId="3" fontId="25" fillId="0" borderId="0" xfId="0" applyFont="1" applyFill="1" applyBorder="1" applyAlignment="1">
      <alignment horizontal="left" vertical="top"/>
    </xf>
    <xf numFmtId="3" fontId="4" fillId="0" borderId="0" xfId="0" applyFont="1" applyFill="1" applyBorder="1" applyAlignment="1">
      <alignment vertical="top" wrapText="1"/>
    </xf>
    <xf numFmtId="3" fontId="0" fillId="0" borderId="0" xfId="0" applyFont="1" applyAlignment="1">
      <alignment vertical="top"/>
    </xf>
    <xf numFmtId="3" fontId="3" fillId="0" borderId="0" xfId="0" applyFont="1" applyAlignment="1">
      <alignment vertical="top"/>
    </xf>
    <xf numFmtId="4" fontId="8" fillId="0" borderId="0" xfId="0" applyNumberFormat="1" applyFont="1" applyFill="1"/>
    <xf numFmtId="3" fontId="0" fillId="0" borderId="3" xfId="0" applyFont="1" applyBorder="1" applyAlignment="1">
      <alignment wrapText="1"/>
    </xf>
    <xf numFmtId="49" fontId="28" fillId="4" borderId="20" xfId="0" applyNumberFormat="1" applyFont="1" applyFill="1" applyBorder="1" applyAlignment="1">
      <alignment horizontal="left" vertical="top"/>
    </xf>
    <xf numFmtId="3" fontId="28" fillId="4" borderId="0" xfId="0" applyFont="1" applyFill="1" applyBorder="1"/>
    <xf numFmtId="49" fontId="15" fillId="4" borderId="8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65" fontId="10" fillId="4" borderId="21" xfId="0" applyNumberFormat="1" applyFont="1" applyFill="1" applyBorder="1"/>
    <xf numFmtId="3" fontId="4" fillId="0" borderId="0" xfId="0" applyFont="1" applyBorder="1" applyAlignment="1"/>
    <xf numFmtId="3" fontId="20" fillId="0" borderId="0" xfId="0" applyFont="1" applyFill="1" applyBorder="1" applyAlignment="1">
      <alignment horizontal="center" vertical="center"/>
    </xf>
    <xf numFmtId="1" fontId="28" fillId="4" borderId="20" xfId="0" applyNumberFormat="1" applyFont="1" applyFill="1" applyBorder="1" applyAlignment="1">
      <alignment horizontal="center"/>
    </xf>
    <xf numFmtId="3" fontId="23" fillId="4" borderId="0" xfId="0" applyFont="1" applyFill="1" applyBorder="1" applyAlignment="1">
      <alignment horizontal="left" vertical="center"/>
    </xf>
    <xf numFmtId="3" fontId="9" fillId="4" borderId="3" xfId="0" applyFont="1" applyFill="1" applyBorder="1"/>
    <xf numFmtId="1" fontId="28" fillId="4" borderId="3" xfId="0" applyNumberFormat="1" applyFont="1" applyFill="1" applyBorder="1" applyAlignment="1">
      <alignment horizontal="center"/>
    </xf>
    <xf numFmtId="49" fontId="15" fillId="3" borderId="8" xfId="0" applyNumberFormat="1" applyFont="1" applyFill="1" applyBorder="1" applyAlignment="1">
      <alignment horizontal="center" vertical="center"/>
    </xf>
    <xf numFmtId="3" fontId="0" fillId="0" borderId="0" xfId="0" applyFont="1" applyFill="1"/>
    <xf numFmtId="3" fontId="9" fillId="0" borderId="3" xfId="0" applyNumberFormat="1" applyFont="1" applyFill="1" applyBorder="1"/>
    <xf numFmtId="3" fontId="19" fillId="0" borderId="8" xfId="0" applyFont="1" applyFill="1" applyBorder="1"/>
    <xf numFmtId="3" fontId="19" fillId="0" borderId="13" xfId="0" applyFont="1" applyFill="1" applyBorder="1"/>
    <xf numFmtId="3" fontId="4" fillId="4" borderId="3" xfId="0" applyFont="1" applyFill="1" applyBorder="1"/>
    <xf numFmtId="3" fontId="4" fillId="4" borderId="0" xfId="0" applyFont="1" applyFill="1" applyBorder="1"/>
    <xf numFmtId="3" fontId="4" fillId="4" borderId="0" xfId="0" applyFont="1" applyFill="1" applyBorder="1" applyAlignment="1">
      <alignment horizontal="right"/>
    </xf>
    <xf numFmtId="3" fontId="17" fillId="4" borderId="3" xfId="0" applyFont="1" applyFill="1" applyBorder="1"/>
    <xf numFmtId="3" fontId="10" fillId="4" borderId="3" xfId="0" applyFont="1" applyFill="1" applyBorder="1"/>
    <xf numFmtId="3" fontId="10" fillId="4" borderId="0" xfId="0" applyFont="1" applyFill="1" applyBorder="1"/>
    <xf numFmtId="3" fontId="9" fillId="4" borderId="0" xfId="0" applyFont="1" applyFill="1" applyBorder="1"/>
    <xf numFmtId="3" fontId="17" fillId="4" borderId="0" xfId="0" applyFont="1" applyFill="1" applyBorder="1"/>
    <xf numFmtId="3" fontId="17" fillId="4" borderId="3" xfId="0" applyFont="1" applyFill="1" applyBorder="1" applyAlignment="1">
      <alignment horizontal="right"/>
    </xf>
    <xf numFmtId="3" fontId="4" fillId="4" borderId="3" xfId="0" applyFont="1" applyFill="1" applyBorder="1" applyAlignment="1">
      <alignment horizontal="right" vertical="top"/>
    </xf>
    <xf numFmtId="3" fontId="17" fillId="4" borderId="3" xfId="0" applyFont="1" applyFill="1" applyBorder="1" applyAlignment="1">
      <alignment horizontal="right" vertical="top"/>
    </xf>
    <xf numFmtId="3" fontId="17" fillId="4" borderId="0" xfId="0" applyFont="1" applyFill="1" applyBorder="1" applyAlignment="1">
      <alignment horizontal="right" vertical="top"/>
    </xf>
    <xf numFmtId="3" fontId="4" fillId="4" borderId="3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center"/>
    </xf>
    <xf numFmtId="3" fontId="10" fillId="4" borderId="0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3" xfId="0" applyFont="1" applyFill="1" applyBorder="1" applyAlignment="1">
      <alignment horizontal="right" vertical="center"/>
    </xf>
    <xf numFmtId="3" fontId="25" fillId="4" borderId="3" xfId="0" applyNumberFormat="1" applyFont="1" applyFill="1" applyBorder="1" applyAlignment="1">
      <alignment horizontal="right" vertical="center"/>
    </xf>
    <xf numFmtId="3" fontId="25" fillId="4" borderId="0" xfId="0" applyNumberFormat="1" applyFont="1" applyFill="1" applyBorder="1" applyAlignment="1">
      <alignment horizontal="right" vertical="center" wrapText="1"/>
    </xf>
    <xf numFmtId="3" fontId="25" fillId="4" borderId="3" xfId="0" applyNumberFormat="1" applyFont="1" applyFill="1" applyBorder="1" applyAlignment="1">
      <alignment horizontal="right" vertical="center" wrapText="1"/>
    </xf>
    <xf numFmtId="3" fontId="25" fillId="4" borderId="3" xfId="0" applyFont="1" applyFill="1" applyBorder="1" applyAlignment="1">
      <alignment horizontal="right" vertical="center"/>
    </xf>
    <xf numFmtId="1" fontId="25" fillId="4" borderId="0" xfId="0" applyNumberFormat="1" applyFont="1" applyFill="1" applyBorder="1" applyAlignment="1">
      <alignment horizontal="right" vertical="center" wrapText="1"/>
    </xf>
    <xf numFmtId="1" fontId="25" fillId="4" borderId="3" xfId="0" applyNumberFormat="1" applyFont="1" applyFill="1" applyBorder="1" applyAlignment="1">
      <alignment horizontal="right" vertical="center" wrapText="1"/>
    </xf>
    <xf numFmtId="1" fontId="20" fillId="4" borderId="0" xfId="0" applyNumberFormat="1" applyFont="1" applyFill="1" applyBorder="1" applyAlignment="1">
      <alignment horizontal="center" vertical="center" wrapText="1"/>
    </xf>
    <xf numFmtId="165" fontId="9" fillId="4" borderId="21" xfId="0" applyNumberFormat="1" applyFont="1" applyFill="1" applyBorder="1"/>
    <xf numFmtId="165" fontId="9" fillId="0" borderId="15" xfId="0" applyNumberFormat="1" applyFont="1" applyFill="1" applyBorder="1"/>
    <xf numFmtId="4" fontId="33" fillId="0" borderId="0" xfId="0" applyNumberFormat="1" applyFont="1" applyFill="1"/>
    <xf numFmtId="3" fontId="32" fillId="0" borderId="0" xfId="0" applyFont="1" applyFill="1" applyBorder="1"/>
    <xf numFmtId="3" fontId="32" fillId="0" borderId="0" xfId="0" applyFont="1" applyFill="1"/>
    <xf numFmtId="3" fontId="33" fillId="0" borderId="0" xfId="0" applyFont="1" applyFill="1" applyBorder="1" applyAlignment="1">
      <alignment horizontal="center"/>
    </xf>
    <xf numFmtId="3" fontId="33" fillId="0" borderId="0" xfId="0" applyFont="1" applyFill="1" applyAlignment="1">
      <alignment horizontal="center"/>
    </xf>
    <xf numFmtId="3" fontId="34" fillId="0" borderId="0" xfId="0" applyFont="1" applyFill="1"/>
    <xf numFmtId="3" fontId="33" fillId="0" borderId="0" xfId="0" applyFont="1" applyFill="1"/>
    <xf numFmtId="4" fontId="20" fillId="0" borderId="0" xfId="0" applyNumberFormat="1" applyFont="1" applyFill="1" applyAlignment="1">
      <alignment vertical="center"/>
    </xf>
    <xf numFmtId="165" fontId="9" fillId="0" borderId="41" xfId="0" applyNumberFormat="1" applyFont="1" applyFill="1" applyBorder="1"/>
    <xf numFmtId="4" fontId="8" fillId="0" borderId="0" xfId="0" applyNumberFormat="1" applyFont="1" applyFill="1" applyBorder="1"/>
    <xf numFmtId="165" fontId="27" fillId="2" borderId="14" xfId="0" applyNumberFormat="1" applyFont="1" applyFill="1" applyBorder="1" applyAlignment="1">
      <alignment shrinkToFit="1"/>
    </xf>
    <xf numFmtId="3" fontId="10" fillId="4" borderId="0" xfId="0" applyFont="1" applyFill="1" applyBorder="1" applyAlignment="1">
      <alignment horizontal="right"/>
    </xf>
    <xf numFmtId="3" fontId="10" fillId="4" borderId="3" xfId="0" applyFont="1" applyFill="1" applyBorder="1" applyAlignment="1">
      <alignment vertical="top"/>
    </xf>
    <xf numFmtId="3" fontId="9" fillId="0" borderId="0" xfId="0" applyFont="1" applyFill="1" applyBorder="1" applyAlignment="1">
      <alignment horizontal="right"/>
    </xf>
    <xf numFmtId="3" fontId="10" fillId="4" borderId="23" xfId="0" applyFont="1" applyFill="1" applyBorder="1"/>
    <xf numFmtId="4" fontId="8" fillId="0" borderId="0" xfId="0" applyNumberFormat="1" applyFont="1" applyFill="1" applyAlignment="1">
      <alignment vertical="center" wrapText="1"/>
    </xf>
    <xf numFmtId="4" fontId="35" fillId="4" borderId="0" xfId="0" applyNumberFormat="1" applyFont="1" applyFill="1" applyBorder="1"/>
    <xf numFmtId="3" fontId="28" fillId="4" borderId="3" xfId="0" applyFont="1" applyFill="1" applyBorder="1"/>
    <xf numFmtId="49" fontId="16" fillId="4" borderId="20" xfId="0" applyNumberFormat="1" applyFont="1" applyFill="1" applyBorder="1" applyAlignment="1">
      <alignment horizontal="left" vertical="top"/>
    </xf>
    <xf numFmtId="3" fontId="10" fillId="4" borderId="0" xfId="0" applyFont="1" applyFill="1" applyBorder="1" applyAlignment="1">
      <alignment horizontal="right" vertical="top"/>
    </xf>
    <xf numFmtId="3" fontId="10" fillId="4" borderId="23" xfId="0" applyFont="1" applyFill="1" applyBorder="1" applyAlignment="1">
      <alignment horizontal="right" vertical="top"/>
    </xf>
    <xf numFmtId="3" fontId="9" fillId="4" borderId="23" xfId="0" applyFont="1" applyFill="1" applyBorder="1"/>
    <xf numFmtId="3" fontId="9" fillId="4" borderId="3" xfId="0" applyFont="1" applyFill="1" applyBorder="1" applyAlignment="1">
      <alignment horizontal="right"/>
    </xf>
    <xf numFmtId="3" fontId="9" fillId="4" borderId="0" xfId="0" applyFont="1" applyFill="1" applyBorder="1" applyAlignment="1">
      <alignment vertical="top"/>
    </xf>
    <xf numFmtId="3" fontId="9" fillId="4" borderId="3" xfId="0" applyFont="1" applyFill="1" applyBorder="1" applyAlignment="1">
      <alignment horizontal="right" vertical="top"/>
    </xf>
    <xf numFmtId="3" fontId="10" fillId="4" borderId="20" xfId="0" applyFont="1" applyFill="1" applyBorder="1" applyAlignment="1">
      <alignment vertical="top"/>
    </xf>
    <xf numFmtId="3" fontId="27" fillId="4" borderId="3" xfId="0" applyFont="1" applyFill="1" applyBorder="1"/>
    <xf numFmtId="3" fontId="27" fillId="3" borderId="3" xfId="0" applyFont="1" applyFill="1" applyBorder="1"/>
    <xf numFmtId="3" fontId="9" fillId="3" borderId="3" xfId="0" applyFont="1" applyFill="1" applyBorder="1"/>
    <xf numFmtId="3" fontId="9" fillId="3" borderId="3" xfId="0" applyFont="1" applyFill="1" applyBorder="1" applyAlignment="1">
      <alignment vertical="top"/>
    </xf>
    <xf numFmtId="3" fontId="28" fillId="0" borderId="0" xfId="0" applyFont="1" applyFill="1" applyBorder="1"/>
    <xf numFmtId="49" fontId="16" fillId="0" borderId="20" xfId="0" applyNumberFormat="1" applyFont="1" applyFill="1" applyBorder="1" applyAlignment="1">
      <alignment horizontal="left" vertical="top"/>
    </xf>
    <xf numFmtId="3" fontId="23" fillId="0" borderId="0" xfId="0" applyFont="1" applyFill="1" applyBorder="1" applyAlignment="1">
      <alignment horizontal="left" vertical="center"/>
    </xf>
    <xf numFmtId="1" fontId="0" fillId="4" borderId="20" xfId="0" applyNumberFormat="1" applyFont="1" applyFill="1" applyBorder="1" applyAlignment="1">
      <alignment horizontal="center"/>
    </xf>
    <xf numFmtId="3" fontId="11" fillId="0" borderId="0" xfId="0" applyFont="1" applyFill="1"/>
    <xf numFmtId="4" fontId="11" fillId="0" borderId="0" xfId="0" applyNumberFormat="1" applyFont="1" applyFill="1"/>
    <xf numFmtId="49" fontId="8" fillId="4" borderId="8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/>
    <xf numFmtId="1" fontId="3" fillId="4" borderId="3" xfId="0" applyNumberFormat="1" applyFont="1" applyFill="1" applyBorder="1" applyAlignment="1">
      <alignment horizontal="center"/>
    </xf>
    <xf numFmtId="166" fontId="11" fillId="4" borderId="20" xfId="0" applyNumberFormat="1" applyFont="1" applyFill="1" applyBorder="1" applyAlignment="1">
      <alignment horizontal="left"/>
    </xf>
    <xf numFmtId="3" fontId="4" fillId="4" borderId="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vertical="top"/>
    </xf>
    <xf numFmtId="3" fontId="9" fillId="4" borderId="0" xfId="0" applyFont="1" applyFill="1"/>
    <xf numFmtId="3" fontId="9" fillId="4" borderId="30" xfId="0" applyFont="1" applyFill="1" applyBorder="1"/>
    <xf numFmtId="4" fontId="9" fillId="4" borderId="0" xfId="0" applyNumberFormat="1" applyFont="1" applyFill="1"/>
    <xf numFmtId="4" fontId="15" fillId="4" borderId="0" xfId="0" applyNumberFormat="1" applyFont="1" applyFill="1"/>
    <xf numFmtId="3" fontId="0" fillId="4" borderId="0" xfId="0" applyFont="1" applyFill="1"/>
    <xf numFmtId="166" fontId="16" fillId="4" borderId="0" xfId="0" applyNumberFormat="1" applyFont="1" applyFill="1" applyAlignment="1">
      <alignment horizontal="center"/>
    </xf>
    <xf numFmtId="1" fontId="0" fillId="4" borderId="0" xfId="0" applyNumberFormat="1" applyFont="1" applyFill="1"/>
    <xf numFmtId="3" fontId="9" fillId="4" borderId="0" xfId="0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166" fontId="16" fillId="4" borderId="0" xfId="0" applyNumberFormat="1" applyFont="1" applyFill="1" applyAlignment="1">
      <alignment horizontal="left"/>
    </xf>
    <xf numFmtId="1" fontId="0" fillId="4" borderId="0" xfId="0" applyNumberFormat="1" applyFont="1" applyFill="1" applyAlignment="1">
      <alignment horizontal="center"/>
    </xf>
    <xf numFmtId="4" fontId="9" fillId="4" borderId="30" xfId="0" applyNumberFormat="1" applyFont="1" applyFill="1" applyBorder="1"/>
    <xf numFmtId="3" fontId="36" fillId="0" borderId="0" xfId="0" applyFont="1" applyFill="1" applyBorder="1"/>
    <xf numFmtId="164" fontId="14" fillId="2" borderId="30" xfId="0" applyNumberFormat="1" applyFont="1" applyFill="1" applyBorder="1"/>
    <xf numFmtId="3" fontId="4" fillId="0" borderId="0" xfId="0" applyFont="1" applyFill="1" applyBorder="1"/>
    <xf numFmtId="3" fontId="4" fillId="0" borderId="0" xfId="0" applyFont="1" applyFill="1" applyBorder="1" applyAlignment="1">
      <alignment horizontal="right" vertical="top"/>
    </xf>
    <xf numFmtId="165" fontId="4" fillId="0" borderId="0" xfId="0" applyNumberFormat="1" applyFont="1" applyFill="1" applyBorder="1"/>
    <xf numFmtId="3" fontId="14" fillId="0" borderId="0" xfId="0" applyFont="1" applyFill="1" applyBorder="1"/>
    <xf numFmtId="164" fontId="14" fillId="0" borderId="0" xfId="0" applyNumberFormat="1" applyFont="1" applyFill="1" applyBorder="1"/>
    <xf numFmtId="3" fontId="0" fillId="0" borderId="0" xfId="0" applyFont="1" applyAlignment="1">
      <alignment vertical="top" wrapText="1"/>
    </xf>
    <xf numFmtId="3" fontId="10" fillId="4" borderId="3" xfId="0" applyFont="1" applyFill="1" applyBorder="1" applyAlignment="1">
      <alignment horizontal="right" vertical="top"/>
    </xf>
    <xf numFmtId="3" fontId="0" fillId="0" borderId="0" xfId="0" applyFont="1" applyFill="1" applyBorder="1" applyAlignment="1"/>
    <xf numFmtId="166" fontId="28" fillId="2" borderId="35" xfId="0" applyNumberFormat="1" applyFont="1" applyFill="1" applyBorder="1" applyAlignment="1">
      <alignment horizontal="center"/>
    </xf>
    <xf numFmtId="165" fontId="27" fillId="2" borderId="15" xfId="0" applyNumberFormat="1" applyFont="1" applyFill="1" applyBorder="1"/>
    <xf numFmtId="3" fontId="25" fillId="0" borderId="0" xfId="0" applyFont="1" applyBorder="1"/>
    <xf numFmtId="3" fontId="10" fillId="0" borderId="3" xfId="0" applyFont="1" applyFill="1" applyBorder="1"/>
    <xf numFmtId="3" fontId="0" fillId="0" borderId="20" xfId="0" applyFont="1" applyFill="1" applyBorder="1" applyAlignment="1"/>
    <xf numFmtId="49" fontId="29" fillId="4" borderId="8" xfId="0" applyNumberFormat="1" applyFont="1" applyFill="1" applyBorder="1" applyAlignment="1">
      <alignment horizontal="center"/>
    </xf>
    <xf numFmtId="3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" fontId="37" fillId="0" borderId="0" xfId="0" applyFont="1" applyFill="1"/>
    <xf numFmtId="4" fontId="29" fillId="4" borderId="0" xfId="0" applyNumberFormat="1" applyFont="1" applyFill="1" applyBorder="1"/>
    <xf numFmtId="4" fontId="35" fillId="3" borderId="0" xfId="0" applyNumberFormat="1" applyFont="1" applyFill="1" applyBorder="1"/>
    <xf numFmtId="4" fontId="35" fillId="0" borderId="0" xfId="0" applyNumberFormat="1" applyFont="1" applyFill="1" applyBorder="1"/>
    <xf numFmtId="3" fontId="15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4" fontId="0" fillId="0" borderId="0" xfId="0" applyNumberFormat="1" applyFont="1" applyFill="1" applyBorder="1"/>
    <xf numFmtId="4" fontId="1" fillId="0" borderId="0" xfId="0" applyNumberFormat="1" applyFont="1" applyFill="1" applyBorder="1"/>
    <xf numFmtId="3" fontId="0" fillId="0" borderId="0" xfId="0" applyFont="1" applyFill="1" applyBorder="1" applyAlignment="1">
      <alignment horizontal="right"/>
    </xf>
    <xf numFmtId="4" fontId="30" fillId="0" borderId="0" xfId="0" applyNumberFormat="1" applyFont="1" applyFill="1" applyBorder="1"/>
    <xf numFmtId="3" fontId="30" fillId="0" borderId="0" xfId="0" applyFont="1" applyFill="1" applyBorder="1" applyAlignment="1">
      <alignment horizontal="right"/>
    </xf>
    <xf numFmtId="3" fontId="30" fillId="0" borderId="0" xfId="0" applyFont="1" applyFill="1" applyBorder="1" applyAlignment="1">
      <alignment horizontal="left"/>
    </xf>
    <xf numFmtId="3" fontId="22" fillId="0" borderId="0" xfId="0" applyFont="1" applyFill="1" applyBorder="1"/>
    <xf numFmtId="3" fontId="31" fillId="0" borderId="0" xfId="0" applyFont="1" applyFill="1" applyBorder="1"/>
    <xf numFmtId="3" fontId="3" fillId="0" borderId="0" xfId="0" applyFont="1" applyFill="1"/>
    <xf numFmtId="3" fontId="38" fillId="4" borderId="0" xfId="0" applyFont="1" applyFill="1" applyBorder="1"/>
    <xf numFmtId="4" fontId="38" fillId="4" borderId="0" xfId="0" applyNumberFormat="1" applyFont="1" applyFill="1" applyBorder="1"/>
    <xf numFmtId="4" fontId="28" fillId="4" borderId="0" xfId="0" applyNumberFormat="1" applyFont="1" applyFill="1" applyBorder="1"/>
    <xf numFmtId="4" fontId="10" fillId="0" borderId="0" xfId="0" applyNumberFormat="1" applyFont="1" applyFill="1" applyBorder="1"/>
    <xf numFmtId="3" fontId="9" fillId="0" borderId="3" xfId="0" applyFont="1" applyFill="1" applyBorder="1" applyAlignment="1">
      <alignment vertical="top"/>
    </xf>
    <xf numFmtId="3" fontId="23" fillId="0" borderId="3" xfId="0" applyFont="1" applyBorder="1" applyAlignment="1"/>
    <xf numFmtId="4" fontId="35" fillId="5" borderId="29" xfId="0" applyNumberFormat="1" applyFont="1" applyFill="1" applyBorder="1"/>
    <xf numFmtId="1" fontId="23" fillId="0" borderId="0" xfId="0" applyNumberFormat="1" applyFont="1" applyFill="1" applyBorder="1" applyAlignment="1">
      <alignment horizontal="center" vertical="center"/>
    </xf>
    <xf numFmtId="1" fontId="28" fillId="4" borderId="3" xfId="0" applyNumberFormat="1" applyFont="1" applyFill="1" applyBorder="1" applyAlignment="1"/>
    <xf numFmtId="3" fontId="0" fillId="0" borderId="3" xfId="0" applyFont="1" applyBorder="1" applyAlignment="1"/>
    <xf numFmtId="165" fontId="28" fillId="4" borderId="21" xfId="0" applyNumberFormat="1" applyFont="1" applyFill="1" applyBorder="1"/>
    <xf numFmtId="1" fontId="39" fillId="4" borderId="3" xfId="0" applyNumberFormat="1" applyFont="1" applyFill="1" applyBorder="1" applyAlignment="1"/>
    <xf numFmtId="3" fontId="25" fillId="4" borderId="0" xfId="0" applyFont="1" applyFill="1" applyBorder="1" applyAlignment="1">
      <alignment horizontal="left" vertical="center"/>
    </xf>
    <xf numFmtId="1" fontId="0" fillId="4" borderId="3" xfId="0" applyNumberFormat="1" applyFont="1" applyFill="1" applyBorder="1" applyAlignment="1"/>
    <xf numFmtId="1" fontId="0" fillId="4" borderId="36" xfId="0" applyNumberFormat="1" applyFont="1" applyFill="1" applyBorder="1" applyAlignment="1">
      <alignment horizontal="center"/>
    </xf>
    <xf numFmtId="49" fontId="28" fillId="2" borderId="32" xfId="0" applyNumberFormat="1" applyFont="1" applyFill="1" applyBorder="1" applyAlignment="1">
      <alignment horizontal="center"/>
    </xf>
    <xf numFmtId="1" fontId="28" fillId="2" borderId="31" xfId="0" applyNumberFormat="1" applyFont="1" applyFill="1" applyBorder="1" applyAlignment="1"/>
    <xf numFmtId="1" fontId="28" fillId="2" borderId="31" xfId="0" applyNumberFormat="1" applyFont="1" applyFill="1" applyBorder="1" applyAlignment="1">
      <alignment horizontal="center"/>
    </xf>
    <xf numFmtId="49" fontId="28" fillId="2" borderId="33" xfId="0" applyNumberFormat="1" applyFont="1" applyFill="1" applyBorder="1" applyAlignment="1">
      <alignment horizontal="left" vertical="top"/>
    </xf>
    <xf numFmtId="3" fontId="26" fillId="2" borderId="39" xfId="0" applyFont="1" applyFill="1" applyBorder="1" applyAlignment="1">
      <alignment horizontal="left" vertical="center"/>
    </xf>
    <xf numFmtId="165" fontId="28" fillId="2" borderId="42" xfId="0" applyNumberFormat="1" applyFont="1" applyFill="1" applyBorder="1"/>
    <xf numFmtId="1" fontId="28" fillId="3" borderId="23" xfId="0" applyNumberFormat="1" applyFont="1" applyFill="1" applyBorder="1" applyAlignment="1">
      <alignment horizontal="center"/>
    </xf>
    <xf numFmtId="165" fontId="27" fillId="2" borderId="42" xfId="0" applyNumberFormat="1" applyFont="1" applyFill="1" applyBorder="1"/>
    <xf numFmtId="3" fontId="10" fillId="0" borderId="3" xfId="0" applyFont="1" applyBorder="1"/>
    <xf numFmtId="3" fontId="10" fillId="0" borderId="0" xfId="0" applyFont="1" applyFill="1" applyBorder="1"/>
    <xf numFmtId="49" fontId="11" fillId="0" borderId="3" xfId="0" applyNumberFormat="1" applyFont="1" applyBorder="1" applyAlignment="1">
      <alignment horizontal="left" vertical="center" wrapText="1"/>
    </xf>
    <xf numFmtId="3" fontId="0" fillId="0" borderId="3" xfId="0" applyFont="1" applyBorder="1" applyAlignment="1">
      <alignment vertical="top" wrapText="1"/>
    </xf>
    <xf numFmtId="1" fontId="3" fillId="0" borderId="3" xfId="0" applyNumberFormat="1" applyFont="1" applyFill="1" applyBorder="1" applyAlignment="1">
      <alignment vertical="center" wrapText="1"/>
    </xf>
    <xf numFmtId="3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3" fontId="40" fillId="0" borderId="0" xfId="0" applyFont="1" applyFill="1"/>
    <xf numFmtId="3" fontId="41" fillId="0" borderId="0" xfId="0" applyFont="1" applyFill="1" applyAlignment="1">
      <alignment vertical="center"/>
    </xf>
    <xf numFmtId="1" fontId="20" fillId="0" borderId="12" xfId="0" applyNumberFormat="1" applyFont="1" applyFill="1" applyBorder="1" applyAlignment="1">
      <alignment horizontal="center" vertical="center"/>
    </xf>
    <xf numFmtId="49" fontId="26" fillId="2" borderId="34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vertical="center"/>
    </xf>
    <xf numFmtId="3" fontId="26" fillId="2" borderId="29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center" vertical="center"/>
    </xf>
    <xf numFmtId="3" fontId="26" fillId="2" borderId="1" xfId="0" applyFont="1" applyFill="1" applyBorder="1" applyAlignment="1">
      <alignment horizontal="right" vertical="center"/>
    </xf>
    <xf numFmtId="3" fontId="26" fillId="2" borderId="1" xfId="0" applyNumberFormat="1" applyFont="1" applyFill="1" applyBorder="1" applyAlignment="1">
      <alignment horizontal="right" vertical="center" wrapText="1"/>
    </xf>
    <xf numFmtId="3" fontId="42" fillId="2" borderId="29" xfId="0" applyFont="1" applyFill="1" applyBorder="1" applyAlignment="1">
      <alignment vertical="center"/>
    </xf>
    <xf numFmtId="3" fontId="26" fillId="2" borderId="29" xfId="0" applyFont="1" applyFill="1" applyBorder="1" applyAlignment="1">
      <alignment vertical="center"/>
    </xf>
    <xf numFmtId="1" fontId="23" fillId="0" borderId="3" xfId="0" applyNumberFormat="1" applyFont="1" applyFill="1" applyBorder="1" applyAlignment="1">
      <alignment vertical="center"/>
    </xf>
    <xf numFmtId="1" fontId="26" fillId="2" borderId="29" xfId="0" applyNumberFormat="1" applyFont="1" applyFill="1" applyBorder="1" applyAlignment="1">
      <alignment horizontal="center" vertical="center"/>
    </xf>
    <xf numFmtId="3" fontId="26" fillId="2" borderId="29" xfId="0" applyFont="1" applyFill="1" applyBorder="1" applyAlignment="1">
      <alignment horizontal="right" vertical="center"/>
    </xf>
    <xf numFmtId="3" fontId="26" fillId="2" borderId="1" xfId="0" applyNumberFormat="1" applyFont="1" applyFill="1" applyBorder="1" applyAlignment="1">
      <alignment horizontal="right" vertical="center"/>
    </xf>
    <xf numFmtId="3" fontId="40" fillId="0" borderId="0" xfId="0" applyFont="1" applyFill="1" applyAlignment="1">
      <alignment vertical="center" wrapText="1"/>
    </xf>
    <xf numFmtId="3" fontId="4" fillId="0" borderId="3" xfId="0" applyFont="1" applyBorder="1"/>
    <xf numFmtId="3" fontId="0" fillId="0" borderId="3" xfId="0" applyFont="1" applyFill="1" applyBorder="1" applyAlignment="1">
      <alignment vertical="center" wrapText="1"/>
    </xf>
    <xf numFmtId="4" fontId="40" fillId="0" borderId="0" xfId="0" applyNumberFormat="1" applyFont="1" applyFill="1"/>
    <xf numFmtId="4" fontId="8" fillId="5" borderId="0" xfId="0" applyNumberFormat="1" applyFont="1" applyFill="1"/>
    <xf numFmtId="3" fontId="40" fillId="5" borderId="0" xfId="0" applyFont="1" applyFill="1"/>
    <xf numFmtId="3" fontId="8" fillId="5" borderId="0" xfId="0" applyFont="1" applyFill="1"/>
    <xf numFmtId="3" fontId="37" fillId="5" borderId="0" xfId="0" applyFont="1" applyFill="1"/>
    <xf numFmtId="3" fontId="28" fillId="2" borderId="1" xfId="0" applyFont="1" applyFill="1" applyBorder="1"/>
    <xf numFmtId="3" fontId="43" fillId="2" borderId="29" xfId="0" applyFont="1" applyFill="1" applyBorder="1"/>
    <xf numFmtId="3" fontId="43" fillId="4" borderId="0" xfId="0" applyFont="1" applyFill="1" applyBorder="1"/>
    <xf numFmtId="49" fontId="28" fillId="2" borderId="34" xfId="0" applyNumberFormat="1" applyFont="1" applyFill="1" applyBorder="1" applyAlignment="1">
      <alignment horizontal="center"/>
    </xf>
    <xf numFmtId="3" fontId="27" fillId="2" borderId="1" xfId="0" applyFont="1" applyFill="1" applyBorder="1"/>
    <xf numFmtId="3" fontId="0" fillId="0" borderId="3" xfId="0" applyFont="1" applyBorder="1" applyAlignment="1">
      <alignment vertical="top"/>
    </xf>
    <xf numFmtId="3" fontId="0" fillId="0" borderId="3" xfId="0" applyFont="1" applyFill="1" applyBorder="1" applyAlignment="1"/>
    <xf numFmtId="49" fontId="28" fillId="2" borderId="13" xfId="0" applyNumberFormat="1" applyFont="1" applyFill="1" applyBorder="1" applyAlignment="1">
      <alignment horizontal="center"/>
    </xf>
    <xf numFmtId="3" fontId="0" fillId="4" borderId="3" xfId="0" applyFont="1" applyFill="1" applyBorder="1" applyAlignment="1">
      <alignment wrapText="1"/>
    </xf>
    <xf numFmtId="3" fontId="43" fillId="3" borderId="0" xfId="0" applyFont="1" applyFill="1" applyBorder="1"/>
    <xf numFmtId="3" fontId="0" fillId="0" borderId="0" xfId="0" applyFont="1"/>
    <xf numFmtId="3" fontId="0" fillId="0" borderId="0" xfId="0" applyFont="1" applyBorder="1" applyAlignment="1">
      <alignment vertical="top" wrapText="1"/>
    </xf>
    <xf numFmtId="3" fontId="27" fillId="2" borderId="31" xfId="0" applyFont="1" applyFill="1" applyBorder="1"/>
    <xf numFmtId="4" fontId="8" fillId="0" borderId="0" xfId="0" applyNumberFormat="1" applyFont="1" applyFill="1" applyAlignment="1">
      <alignment horizontal="right"/>
    </xf>
    <xf numFmtId="1" fontId="0" fillId="0" borderId="20" xfId="0" applyNumberFormat="1" applyFont="1" applyFill="1" applyBorder="1" applyAlignment="1">
      <alignment horizontal="center" vertical="center" wrapText="1"/>
    </xf>
    <xf numFmtId="3" fontId="43" fillId="0" borderId="0" xfId="0" applyFont="1" applyFill="1" applyBorder="1"/>
    <xf numFmtId="165" fontId="10" fillId="0" borderId="0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3" fontId="3" fillId="0" borderId="0" xfId="0" applyFont="1" applyFill="1" applyAlignment="1">
      <alignment horizontal="right"/>
    </xf>
    <xf numFmtId="3" fontId="14" fillId="2" borderId="30" xfId="0" applyFont="1" applyFill="1" applyBorder="1"/>
    <xf numFmtId="4" fontId="37" fillId="0" borderId="0" xfId="0" applyNumberFormat="1" applyFont="1" applyFill="1"/>
    <xf numFmtId="3" fontId="12" fillId="0" borderId="0" xfId="0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/>
    </xf>
    <xf numFmtId="3" fontId="44" fillId="0" borderId="0" xfId="0" applyFont="1" applyFill="1" applyBorder="1"/>
    <xf numFmtId="3" fontId="44" fillId="0" borderId="0" xfId="0" applyFont="1" applyFill="1" applyBorder="1" applyAlignment="1">
      <alignment horizontal="center"/>
    </xf>
    <xf numFmtId="3" fontId="44" fillId="0" borderId="0" xfId="0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49" fontId="0" fillId="4" borderId="0" xfId="0" applyNumberFormat="1" applyFont="1" applyFill="1" applyAlignment="1">
      <alignment horizontal="center"/>
    </xf>
    <xf numFmtId="3" fontId="0" fillId="4" borderId="0" xfId="0" applyFont="1" applyFill="1" applyAlignment="1">
      <alignment horizontal="center"/>
    </xf>
    <xf numFmtId="3" fontId="37" fillId="4" borderId="0" xfId="0" applyFont="1" applyFill="1"/>
    <xf numFmtId="4" fontId="37" fillId="4" borderId="0" xfId="0" applyNumberFormat="1" applyFont="1" applyFill="1"/>
    <xf numFmtId="3" fontId="0" fillId="4" borderId="30" xfId="0" applyFont="1" applyFill="1" applyBorder="1" applyAlignment="1">
      <alignment horizontal="right"/>
    </xf>
    <xf numFmtId="4" fontId="9" fillId="4" borderId="30" xfId="0" applyNumberFormat="1" applyFont="1" applyFill="1" applyBorder="1" applyAlignment="1">
      <alignment shrinkToFit="1"/>
    </xf>
    <xf numFmtId="1" fontId="0" fillId="4" borderId="26" xfId="0" applyNumberFormat="1" applyFont="1" applyFill="1" applyBorder="1"/>
    <xf numFmtId="3" fontId="0" fillId="4" borderId="26" xfId="0" applyFont="1" applyFill="1" applyBorder="1"/>
    <xf numFmtId="1" fontId="0" fillId="4" borderId="30" xfId="0" applyNumberFormat="1" applyFont="1" applyFill="1" applyBorder="1"/>
    <xf numFmtId="3" fontId="0" fillId="4" borderId="30" xfId="0" applyFont="1" applyFill="1" applyBorder="1"/>
    <xf numFmtId="166" fontId="45" fillId="0" borderId="18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vertical="center"/>
    </xf>
    <xf numFmtId="3" fontId="28" fillId="5" borderId="29" xfId="0" applyFont="1" applyFill="1" applyBorder="1"/>
    <xf numFmtId="3" fontId="48" fillId="2" borderId="29" xfId="0" applyFont="1" applyFill="1" applyBorder="1"/>
    <xf numFmtId="4" fontId="49" fillId="0" borderId="0" xfId="0" applyNumberFormat="1" applyFont="1" applyFill="1"/>
    <xf numFmtId="3" fontId="50" fillId="0" borderId="0" xfId="0" applyFont="1" applyFill="1"/>
    <xf numFmtId="4" fontId="47" fillId="4" borderId="0" xfId="0" applyNumberFormat="1" applyFont="1" applyFill="1" applyBorder="1"/>
    <xf numFmtId="3" fontId="48" fillId="4" borderId="0" xfId="0" applyFont="1" applyFill="1" applyBorder="1"/>
    <xf numFmtId="4" fontId="51" fillId="0" borderId="0" xfId="0" applyNumberFormat="1" applyFont="1" applyFill="1"/>
    <xf numFmtId="3" fontId="9" fillId="4" borderId="3" xfId="0" applyNumberFormat="1" applyFont="1" applyFill="1" applyBorder="1"/>
    <xf numFmtId="3" fontId="9" fillId="0" borderId="18" xfId="0" applyNumberFormat="1" applyFont="1" applyFill="1" applyBorder="1"/>
    <xf numFmtId="3" fontId="19" fillId="0" borderId="8" xfId="0" applyFont="1" applyFill="1" applyBorder="1" applyAlignment="1">
      <alignment wrapText="1"/>
    </xf>
    <xf numFmtId="3" fontId="12" fillId="0" borderId="10" xfId="0" applyNumberFormat="1" applyFont="1" applyFill="1" applyBorder="1"/>
    <xf numFmtId="165" fontId="12" fillId="0" borderId="11" xfId="0" applyNumberFormat="1" applyFont="1" applyFill="1" applyBorder="1"/>
    <xf numFmtId="3" fontId="9" fillId="4" borderId="18" xfId="0" applyNumberFormat="1" applyFont="1" applyFill="1" applyBorder="1"/>
    <xf numFmtId="3" fontId="9" fillId="4" borderId="1" xfId="0" applyNumberFormat="1" applyFont="1" applyFill="1" applyBorder="1"/>
    <xf numFmtId="3" fontId="12" fillId="4" borderId="1" xfId="0" applyNumberFormat="1" applyFont="1" applyFill="1" applyBorder="1"/>
    <xf numFmtId="3" fontId="9" fillId="4" borderId="0" xfId="0" applyNumberFormat="1" applyFont="1" applyFill="1" applyBorder="1" applyAlignment="1">
      <alignment horizontal="right"/>
    </xf>
    <xf numFmtId="3" fontId="12" fillId="4" borderId="22" xfId="0" applyNumberFormat="1" applyFont="1" applyFill="1" applyBorder="1"/>
    <xf numFmtId="3" fontId="3" fillId="4" borderId="0" xfId="0" applyFont="1" applyFill="1" applyBorder="1"/>
    <xf numFmtId="164" fontId="11" fillId="4" borderId="0" xfId="0" applyNumberFormat="1" applyFont="1" applyFill="1" applyBorder="1"/>
    <xf numFmtId="3" fontId="28" fillId="6" borderId="1" xfId="0" applyFont="1" applyFill="1" applyBorder="1"/>
    <xf numFmtId="165" fontId="27" fillId="6" borderId="14" xfId="0" applyNumberFormat="1" applyFont="1" applyFill="1" applyBorder="1"/>
    <xf numFmtId="49" fontId="28" fillId="6" borderId="34" xfId="0" applyNumberFormat="1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/>
    <xf numFmtId="1" fontId="28" fillId="6" borderId="29" xfId="0" applyNumberFormat="1" applyFont="1" applyFill="1" applyBorder="1" applyAlignment="1">
      <alignment horizontal="center"/>
    </xf>
    <xf numFmtId="166" fontId="28" fillId="6" borderId="1" xfId="0" applyNumberFormat="1" applyFont="1" applyFill="1" applyBorder="1" applyAlignment="1">
      <alignment horizontal="center"/>
    </xf>
    <xf numFmtId="3" fontId="26" fillId="6" borderId="29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vertical="center" wrapText="1"/>
    </xf>
    <xf numFmtId="4" fontId="53" fillId="2" borderId="29" xfId="0" applyNumberFormat="1" applyFont="1" applyFill="1" applyBorder="1" applyAlignment="1">
      <alignment vertical="center"/>
    </xf>
    <xf numFmtId="4" fontId="54" fillId="2" borderId="29" xfId="0" applyNumberFormat="1" applyFont="1" applyFill="1" applyBorder="1" applyAlignment="1">
      <alignment vertical="center"/>
    </xf>
    <xf numFmtId="3" fontId="25" fillId="4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3" fontId="0" fillId="0" borderId="31" xfId="0" applyFont="1" applyFill="1" applyBorder="1" applyAlignment="1">
      <alignment vertical="center" wrapText="1"/>
    </xf>
    <xf numFmtId="1" fontId="3" fillId="0" borderId="39" xfId="0" applyNumberFormat="1" applyFont="1" applyBorder="1" applyAlignment="1">
      <alignment horizontal="center"/>
    </xf>
    <xf numFmtId="3" fontId="17" fillId="4" borderId="31" xfId="0" applyFont="1" applyFill="1" applyBorder="1"/>
    <xf numFmtId="3" fontId="17" fillId="4" borderId="39" xfId="0" applyFont="1" applyFill="1" applyBorder="1" applyAlignment="1">
      <alignment horizontal="right" vertical="top"/>
    </xf>
    <xf numFmtId="3" fontId="17" fillId="4" borderId="31" xfId="0" applyFont="1" applyFill="1" applyBorder="1" applyAlignment="1">
      <alignment horizontal="right" vertical="top"/>
    </xf>
    <xf numFmtId="49" fontId="8" fillId="0" borderId="44" xfId="0" applyNumberFormat="1" applyFont="1" applyFill="1" applyBorder="1" applyAlignment="1">
      <alignment horizontal="center" vertical="center" wrapText="1"/>
    </xf>
    <xf numFmtId="3" fontId="0" fillId="0" borderId="18" xfId="0" applyFont="1" applyFill="1" applyBorder="1" applyAlignment="1">
      <alignment vertical="center" wrapText="1"/>
    </xf>
    <xf numFmtId="1" fontId="3" fillId="0" borderId="43" xfId="0" applyNumberFormat="1" applyFont="1" applyBorder="1" applyAlignment="1">
      <alignment horizontal="center"/>
    </xf>
    <xf numFmtId="49" fontId="11" fillId="0" borderId="18" xfId="0" applyNumberFormat="1" applyFont="1" applyBorder="1" applyAlignment="1">
      <alignment horizontal="left" vertical="top"/>
    </xf>
    <xf numFmtId="3" fontId="10" fillId="0" borderId="43" xfId="0" applyFont="1" applyBorder="1" applyAlignment="1">
      <alignment vertical="top"/>
    </xf>
    <xf numFmtId="3" fontId="17" fillId="4" borderId="18" xfId="0" applyFont="1" applyFill="1" applyBorder="1"/>
    <xf numFmtId="165" fontId="10" fillId="0" borderId="45" xfId="0" applyNumberFormat="1" applyFont="1" applyFill="1" applyBorder="1"/>
    <xf numFmtId="3" fontId="8" fillId="0" borderId="12" xfId="0" applyFont="1" applyFill="1" applyBorder="1"/>
    <xf numFmtId="4" fontId="20" fillId="0" borderId="0" xfId="0" applyNumberFormat="1" applyFont="1" applyFill="1" applyBorder="1" applyAlignment="1">
      <alignment vertical="center"/>
    </xf>
    <xf numFmtId="4" fontId="37" fillId="5" borderId="0" xfId="0" applyNumberFormat="1" applyFont="1" applyFill="1"/>
    <xf numFmtId="4" fontId="35" fillId="2" borderId="29" xfId="0" applyNumberFormat="1" applyFont="1" applyFill="1" applyBorder="1"/>
    <xf numFmtId="49" fontId="11" fillId="0" borderId="20" xfId="0" applyNumberFormat="1" applyFont="1" applyFill="1" applyBorder="1" applyAlignment="1">
      <alignment horizontal="left"/>
    </xf>
    <xf numFmtId="3" fontId="10" fillId="4" borderId="36" xfId="0" applyFont="1" applyFill="1" applyBorder="1"/>
    <xf numFmtId="49" fontId="20" fillId="4" borderId="12" xfId="0" applyNumberFormat="1" applyFont="1" applyFill="1" applyBorder="1" applyAlignment="1">
      <alignment horizontal="center" vertical="center"/>
    </xf>
    <xf numFmtId="1" fontId="23" fillId="4" borderId="3" xfId="0" applyNumberFormat="1" applyFont="1" applyFill="1" applyBorder="1" applyAlignment="1">
      <alignment vertical="center"/>
    </xf>
    <xf numFmtId="1" fontId="23" fillId="4" borderId="0" xfId="0" applyNumberFormat="1" applyFont="1" applyFill="1" applyBorder="1" applyAlignment="1">
      <alignment horizontal="center" vertical="center"/>
    </xf>
    <xf numFmtId="3" fontId="20" fillId="4" borderId="3" xfId="0" applyFont="1" applyFill="1" applyBorder="1" applyAlignment="1">
      <alignment horizontal="center" vertical="center"/>
    </xf>
    <xf numFmtId="3" fontId="4" fillId="4" borderId="0" xfId="0" applyFont="1" applyFill="1" applyBorder="1" applyAlignment="1">
      <alignment vertical="top"/>
    </xf>
    <xf numFmtId="165" fontId="10" fillId="4" borderId="2" xfId="0" applyNumberFormat="1" applyFont="1" applyFill="1" applyBorder="1" applyAlignment="1">
      <alignment vertical="center" wrapText="1"/>
    </xf>
    <xf numFmtId="4" fontId="53" fillId="4" borderId="0" xfId="0" applyNumberFormat="1" applyFont="1" applyFill="1" applyBorder="1" applyAlignment="1">
      <alignment vertical="center"/>
    </xf>
    <xf numFmtId="3" fontId="42" fillId="4" borderId="0" xfId="0" applyFont="1" applyFill="1" applyBorder="1" applyAlignment="1">
      <alignment vertical="center"/>
    </xf>
    <xf numFmtId="3" fontId="26" fillId="4" borderId="0" xfId="0" applyFont="1" applyFill="1" applyBorder="1" applyAlignment="1">
      <alignment vertical="center"/>
    </xf>
    <xf numFmtId="3" fontId="15" fillId="0" borderId="8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4" fontId="29" fillId="2" borderId="29" xfId="0" applyNumberFormat="1" applyFont="1" applyFill="1" applyBorder="1"/>
    <xf numFmtId="3" fontId="10" fillId="4" borderId="36" xfId="0" applyFont="1" applyFill="1" applyBorder="1" applyAlignment="1">
      <alignment horizontal="right" vertical="top"/>
    </xf>
    <xf numFmtId="3" fontId="9" fillId="4" borderId="0" xfId="0" applyFont="1" applyFill="1" applyBorder="1" applyAlignment="1">
      <alignment horizontal="right" vertical="top"/>
    </xf>
    <xf numFmtId="3" fontId="9" fillId="4" borderId="23" xfId="0" applyFont="1" applyFill="1" applyBorder="1" applyAlignment="1">
      <alignment horizontal="right" vertical="top"/>
    </xf>
    <xf numFmtId="3" fontId="27" fillId="2" borderId="31" xfId="0" applyFont="1" applyFill="1" applyBorder="1" applyAlignment="1"/>
    <xf numFmtId="3" fontId="10" fillId="4" borderId="3" xfId="0" applyFont="1" applyFill="1" applyBorder="1" applyAlignment="1">
      <alignment horizontal="right"/>
    </xf>
    <xf numFmtId="2" fontId="35" fillId="2" borderId="29" xfId="0" applyNumberFormat="1" applyFont="1" applyFill="1" applyBorder="1"/>
    <xf numFmtId="3" fontId="25" fillId="0" borderId="0" xfId="0" applyFont="1"/>
    <xf numFmtId="1" fontId="3" fillId="0" borderId="36" xfId="0" applyNumberFormat="1" applyFont="1" applyFill="1" applyBorder="1" applyAlignment="1">
      <alignment horizontal="center"/>
    </xf>
    <xf numFmtId="165" fontId="10" fillId="4" borderId="2" xfId="0" applyNumberFormat="1" applyFont="1" applyFill="1" applyBorder="1"/>
    <xf numFmtId="4" fontId="55" fillId="2" borderId="29" xfId="0" applyNumberFormat="1" applyFont="1" applyFill="1" applyBorder="1"/>
    <xf numFmtId="3" fontId="56" fillId="0" borderId="0" xfId="0" applyFont="1" applyFill="1"/>
    <xf numFmtId="1" fontId="0" fillId="4" borderId="0" xfId="0" applyNumberFormat="1" applyFont="1" applyFill="1" applyAlignment="1">
      <alignment horizontal="center" vertical="center"/>
    </xf>
    <xf numFmtId="49" fontId="15" fillId="4" borderId="37" xfId="0" applyNumberFormat="1" applyFont="1" applyFill="1" applyBorder="1" applyAlignment="1">
      <alignment horizontal="center"/>
    </xf>
    <xf numFmtId="1" fontId="0" fillId="4" borderId="46" xfId="0" applyNumberFormat="1" applyFont="1" applyFill="1" applyBorder="1" applyAlignment="1">
      <alignment horizontal="center"/>
    </xf>
    <xf numFmtId="49" fontId="28" fillId="4" borderId="46" xfId="0" applyNumberFormat="1" applyFont="1" applyFill="1" applyBorder="1" applyAlignment="1">
      <alignment horizontal="left" vertical="top"/>
    </xf>
    <xf numFmtId="3" fontId="4" fillId="0" borderId="46" xfId="0" applyFont="1" applyFill="1" applyBorder="1" applyAlignment="1"/>
    <xf numFmtId="3" fontId="27" fillId="4" borderId="36" xfId="0" applyFont="1" applyFill="1" applyBorder="1"/>
    <xf numFmtId="3" fontId="9" fillId="4" borderId="36" xfId="0" applyFont="1" applyFill="1" applyBorder="1"/>
    <xf numFmtId="165" fontId="9" fillId="4" borderId="47" xfId="0" applyNumberFormat="1" applyFont="1" applyFill="1" applyBorder="1"/>
    <xf numFmtId="3" fontId="4" fillId="4" borderId="43" xfId="0" applyFont="1" applyFill="1" applyBorder="1" applyAlignment="1">
      <alignment horizontal="right" vertical="top"/>
    </xf>
    <xf numFmtId="3" fontId="4" fillId="4" borderId="18" xfId="0" applyFont="1" applyFill="1" applyBorder="1" applyAlignment="1">
      <alignment horizontal="right" vertical="top"/>
    </xf>
    <xf numFmtId="3" fontId="17" fillId="0" borderId="0" xfId="0" applyFont="1" applyFill="1" applyBorder="1"/>
    <xf numFmtId="3" fontId="27" fillId="2" borderId="1" xfId="0" applyFont="1" applyFill="1" applyBorder="1" applyAlignment="1">
      <alignment horizontal="right" vertical="top"/>
    </xf>
    <xf numFmtId="3" fontId="27" fillId="2" borderId="29" xfId="0" applyFont="1" applyFill="1" applyBorder="1" applyAlignment="1">
      <alignment horizontal="right" vertical="top"/>
    </xf>
    <xf numFmtId="3" fontId="27" fillId="2" borderId="40" xfId="0" applyFont="1" applyFill="1" applyBorder="1" applyAlignment="1">
      <alignment horizontal="right" vertical="top"/>
    </xf>
    <xf numFmtId="3" fontId="27" fillId="4" borderId="0" xfId="0" applyFont="1" applyFill="1" applyBorder="1" applyAlignment="1">
      <alignment horizontal="right" vertical="top"/>
    </xf>
    <xf numFmtId="3" fontId="27" fillId="2" borderId="29" xfId="0" applyFont="1" applyFill="1" applyBorder="1"/>
    <xf numFmtId="49" fontId="66" fillId="0" borderId="0" xfId="0" applyNumberFormat="1" applyFont="1" applyFill="1" applyBorder="1" applyAlignment="1">
      <alignment horizontal="left"/>
    </xf>
    <xf numFmtId="3" fontId="66" fillId="0" borderId="0" xfId="0" applyFont="1" applyBorder="1" applyAlignment="1">
      <alignment horizontal="left"/>
    </xf>
    <xf numFmtId="3" fontId="63" fillId="0" borderId="0" xfId="0" applyFont="1" applyFill="1" applyBorder="1"/>
    <xf numFmtId="3" fontId="14" fillId="0" borderId="29" xfId="0" applyFont="1" applyFill="1" applyBorder="1"/>
    <xf numFmtId="164" fontId="14" fillId="0" borderId="29" xfId="0" applyNumberFormat="1" applyFont="1" applyFill="1" applyBorder="1"/>
    <xf numFmtId="4" fontId="0" fillId="4" borderId="26" xfId="0" applyNumberFormat="1" applyFont="1" applyFill="1" applyBorder="1"/>
    <xf numFmtId="3" fontId="9" fillId="4" borderId="29" xfId="0" applyFont="1" applyFill="1" applyBorder="1"/>
    <xf numFmtId="3" fontId="9" fillId="4" borderId="29" xfId="0" applyFont="1" applyFill="1" applyBorder="1" applyAlignment="1">
      <alignment horizontal="right"/>
    </xf>
    <xf numFmtId="4" fontId="9" fillId="4" borderId="29" xfId="0" applyNumberFormat="1" applyFont="1" applyFill="1" applyBorder="1"/>
    <xf numFmtId="4" fontId="40" fillId="0" borderId="0" xfId="0" applyNumberFormat="1" applyFont="1" applyFill="1" applyBorder="1"/>
    <xf numFmtId="4" fontId="0" fillId="0" borderId="29" xfId="0" applyNumberFormat="1" applyFont="1" applyFill="1" applyBorder="1"/>
    <xf numFmtId="4" fontId="10" fillId="0" borderId="48" xfId="0" applyNumberFormat="1" applyFont="1" applyFill="1" applyBorder="1"/>
    <xf numFmtId="4" fontId="9" fillId="0" borderId="48" xfId="0" applyNumberFormat="1" applyFont="1" applyFill="1" applyBorder="1"/>
    <xf numFmtId="4" fontId="9" fillId="0" borderId="29" xfId="0" applyNumberFormat="1" applyFont="1" applyFill="1" applyBorder="1"/>
    <xf numFmtId="3" fontId="52" fillId="4" borderId="0" xfId="0" applyFont="1" applyFill="1"/>
    <xf numFmtId="166" fontId="67" fillId="4" borderId="0" xfId="0" applyNumberFormat="1" applyFont="1" applyFill="1" applyAlignment="1">
      <alignment horizontal="left"/>
    </xf>
    <xf numFmtId="166" fontId="67" fillId="4" borderId="0" xfId="0" applyNumberFormat="1" applyFont="1" applyFill="1" applyAlignment="1">
      <alignment horizontal="center"/>
    </xf>
    <xf numFmtId="3" fontId="32" fillId="4" borderId="0" xfId="0" applyFont="1" applyFill="1"/>
    <xf numFmtId="166" fontId="67" fillId="4" borderId="30" xfId="0" applyNumberFormat="1" applyFont="1" applyFill="1" applyBorder="1" applyAlignment="1">
      <alignment horizontal="center"/>
    </xf>
    <xf numFmtId="166" fontId="67" fillId="4" borderId="26" xfId="0" applyNumberFormat="1" applyFont="1" applyFill="1" applyBorder="1" applyAlignment="1">
      <alignment horizontal="center"/>
    </xf>
    <xf numFmtId="166" fontId="67" fillId="4" borderId="30" xfId="0" applyNumberFormat="1" applyFont="1" applyFill="1" applyBorder="1" applyAlignment="1">
      <alignment horizontal="left"/>
    </xf>
    <xf numFmtId="3" fontId="52" fillId="4" borderId="30" xfId="0" applyFont="1" applyFill="1" applyBorder="1"/>
    <xf numFmtId="3" fontId="52" fillId="4" borderId="26" xfId="0" applyFont="1" applyFill="1" applyBorder="1"/>
    <xf numFmtId="3" fontId="68" fillId="4" borderId="26" xfId="0" applyFont="1" applyFill="1" applyBorder="1"/>
    <xf numFmtId="3" fontId="68" fillId="4" borderId="0" xfId="0" applyFont="1" applyFill="1"/>
    <xf numFmtId="1" fontId="32" fillId="4" borderId="0" xfId="0" applyNumberFormat="1" applyFont="1" applyFill="1"/>
    <xf numFmtId="3" fontId="32" fillId="4" borderId="30" xfId="0" applyFont="1" applyFill="1" applyBorder="1" applyAlignment="1">
      <alignment horizontal="right"/>
    </xf>
    <xf numFmtId="3" fontId="0" fillId="0" borderId="12" xfId="0" applyFont="1" applyFill="1" applyBorder="1"/>
    <xf numFmtId="4" fontId="15" fillId="0" borderId="0" xfId="0" applyNumberFormat="1" applyFont="1" applyFill="1" applyBorder="1"/>
    <xf numFmtId="3" fontId="37" fillId="0" borderId="0" xfId="0" applyFont="1" applyFill="1" applyBorder="1"/>
    <xf numFmtId="49" fontId="57" fillId="0" borderId="0" xfId="0" applyNumberFormat="1" applyFont="1" applyFill="1" applyBorder="1" applyAlignment="1">
      <alignment horizontal="center" vertical="center" wrapText="1"/>
    </xf>
    <xf numFmtId="3" fontId="58" fillId="0" borderId="0" xfId="0" applyFont="1" applyFill="1" applyBorder="1" applyAlignment="1">
      <alignment vertical="center" wrapText="1"/>
    </xf>
    <xf numFmtId="1" fontId="58" fillId="0" borderId="0" xfId="0" applyNumberFormat="1" applyFont="1" applyBorder="1" applyAlignment="1">
      <alignment horizontal="center"/>
    </xf>
    <xf numFmtId="3" fontId="58" fillId="0" borderId="0" xfId="0" applyFont="1" applyBorder="1" applyAlignment="1">
      <alignment horizontal="left" vertical="center" wrapText="1"/>
    </xf>
    <xf numFmtId="3" fontId="58" fillId="0" borderId="0" xfId="0" applyFont="1" applyBorder="1" applyAlignment="1">
      <alignment vertical="top" wrapText="1"/>
    </xf>
    <xf numFmtId="3" fontId="59" fillId="4" borderId="0" xfId="0" applyFont="1" applyFill="1" applyBorder="1"/>
    <xf numFmtId="165" fontId="60" fillId="0" borderId="0" xfId="0" applyNumberFormat="1" applyFont="1" applyFill="1" applyBorder="1"/>
    <xf numFmtId="3" fontId="0" fillId="0" borderId="0" xfId="0" applyFont="1" applyFill="1" applyBorder="1"/>
    <xf numFmtId="4" fontId="33" fillId="0" borderId="0" xfId="0" applyNumberFormat="1" applyFont="1" applyFill="1" applyBorder="1"/>
    <xf numFmtId="3" fontId="28" fillId="2" borderId="0" xfId="0" applyFont="1" applyFill="1" applyBorder="1"/>
    <xf numFmtId="4" fontId="35" fillId="2" borderId="0" xfId="0" applyNumberFormat="1" applyFont="1" applyFill="1" applyBorder="1"/>
    <xf numFmtId="3" fontId="43" fillId="2" borderId="0" xfId="0" applyFont="1" applyFill="1" applyBorder="1"/>
    <xf numFmtId="49" fontId="61" fillId="4" borderId="0" xfId="0" applyNumberFormat="1" applyFont="1" applyFill="1" applyBorder="1" applyAlignment="1">
      <alignment horizontal="center"/>
    </xf>
    <xf numFmtId="1" fontId="61" fillId="4" borderId="0" xfId="0" applyNumberFormat="1" applyFont="1" applyFill="1" applyBorder="1" applyAlignment="1"/>
    <xf numFmtId="1" fontId="61" fillId="4" borderId="0" xfId="0" applyNumberFormat="1" applyFont="1" applyFill="1" applyBorder="1" applyAlignment="1">
      <alignment horizontal="center"/>
    </xf>
    <xf numFmtId="49" fontId="61" fillId="4" borderId="0" xfId="0" applyNumberFormat="1" applyFont="1" applyFill="1" applyBorder="1" applyAlignment="1">
      <alignment horizontal="left" vertical="top"/>
    </xf>
    <xf numFmtId="3" fontId="62" fillId="4" borderId="0" xfId="0" applyFont="1" applyFill="1" applyBorder="1" applyAlignment="1">
      <alignment horizontal="left" vertical="center"/>
    </xf>
    <xf numFmtId="3" fontId="63" fillId="4" borderId="0" xfId="0" applyFont="1" applyFill="1" applyBorder="1"/>
    <xf numFmtId="165" fontId="61" fillId="4" borderId="0" xfId="0" applyNumberFormat="1" applyFont="1" applyFill="1" applyBorder="1"/>
    <xf numFmtId="3" fontId="63" fillId="4" borderId="0" xfId="0" applyFont="1" applyFill="1" applyBorder="1" applyAlignment="1"/>
    <xf numFmtId="165" fontId="27" fillId="4" borderId="0" xfId="0" applyNumberFormat="1" applyFont="1" applyFill="1" applyBorder="1"/>
    <xf numFmtId="3" fontId="28" fillId="2" borderId="49" xfId="0" applyFont="1" applyFill="1" applyBorder="1"/>
    <xf numFmtId="4" fontId="28" fillId="2" borderId="49" xfId="0" applyNumberFormat="1" applyFont="1" applyFill="1" applyBorder="1"/>
    <xf numFmtId="49" fontId="64" fillId="0" borderId="0" xfId="0" applyNumberFormat="1" applyFont="1" applyFill="1" applyBorder="1" applyAlignment="1">
      <alignment horizontal="left"/>
    </xf>
    <xf numFmtId="3" fontId="65" fillId="0" borderId="0" xfId="0" applyFont="1" applyFill="1" applyBorder="1" applyAlignment="1">
      <alignment horizontal="center"/>
    </xf>
    <xf numFmtId="1" fontId="65" fillId="0" borderId="0" xfId="0" applyNumberFormat="1" applyFont="1" applyFill="1" applyBorder="1" applyAlignment="1">
      <alignment horizontal="center"/>
    </xf>
    <xf numFmtId="166" fontId="63" fillId="0" borderId="0" xfId="0" applyNumberFormat="1" applyFont="1" applyFill="1" applyBorder="1" applyAlignment="1">
      <alignment horizontal="center"/>
    </xf>
    <xf numFmtId="3" fontId="65" fillId="0" borderId="0" xfId="0" applyFont="1" applyFill="1" applyBorder="1"/>
    <xf numFmtId="3" fontId="16" fillId="0" borderId="0" xfId="0" applyFont="1" applyFill="1" applyBorder="1" applyAlignment="1">
      <alignment horizontal="right"/>
    </xf>
    <xf numFmtId="1" fontId="19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25" fillId="4" borderId="3" xfId="0" applyFont="1" applyFill="1" applyBorder="1" applyAlignment="1">
      <alignment horizontal="left" vertical="center" wrapText="1"/>
    </xf>
    <xf numFmtId="3" fontId="0" fillId="0" borderId="3" xfId="0" applyFont="1" applyBorder="1" applyAlignment="1">
      <alignment horizontal="left" vertical="center" wrapText="1"/>
    </xf>
    <xf numFmtId="49" fontId="15" fillId="4" borderId="8" xfId="0" applyNumberFormat="1" applyFont="1" applyFill="1" applyBorder="1" applyAlignment="1">
      <alignment horizontal="center" vertical="center" wrapText="1"/>
    </xf>
    <xf numFmtId="3" fontId="0" fillId="0" borderId="8" xfId="0" applyFont="1" applyBorder="1" applyAlignment="1">
      <alignment horizontal="center" vertical="center" wrapText="1"/>
    </xf>
    <xf numFmtId="3" fontId="0" fillId="0" borderId="3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left" vertical="center" wrapText="1"/>
    </xf>
    <xf numFmtId="3" fontId="0" fillId="0" borderId="3" xfId="0" applyBorder="1" applyAlignment="1">
      <alignment vertical="top" wrapText="1"/>
    </xf>
    <xf numFmtId="3" fontId="0" fillId="0" borderId="3" xfId="0" applyBorder="1" applyAlignment="1">
      <alignment horizontal="left" vertical="center" wrapText="1"/>
    </xf>
    <xf numFmtId="1" fontId="0" fillId="4" borderId="3" xfId="0" applyNumberFormat="1" applyFont="1" applyFill="1" applyBorder="1" applyAlignment="1">
      <alignment horizontal="center" vertical="center" wrapText="1"/>
    </xf>
    <xf numFmtId="3" fontId="0" fillId="0" borderId="3" xfId="0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3" fontId="0" fillId="0" borderId="3" xfId="0" applyFont="1" applyBorder="1" applyAlignment="1">
      <alignment vertical="center" wrapText="1"/>
    </xf>
    <xf numFmtId="3" fontId="0" fillId="0" borderId="31" xfId="0" applyBorder="1" applyAlignment="1">
      <alignment horizontal="left" vertical="center" wrapText="1"/>
    </xf>
    <xf numFmtId="3" fontId="0" fillId="0" borderId="3" xfId="0" applyFont="1" applyFill="1" applyBorder="1" applyAlignment="1">
      <alignment vertical="top" wrapText="1"/>
    </xf>
    <xf numFmtId="49" fontId="11" fillId="0" borderId="3" xfId="0" applyNumberFormat="1" applyFont="1" applyBorder="1" applyAlignment="1">
      <alignment vertical="center" wrapText="1"/>
    </xf>
    <xf numFmtId="3" fontId="0" fillId="0" borderId="3" xfId="0" applyBorder="1" applyAlignment="1">
      <alignment vertical="center" wrapText="1"/>
    </xf>
    <xf numFmtId="3" fontId="0" fillId="0" borderId="8" xfId="0" applyBorder="1" applyAlignment="1">
      <alignment horizontal="center" vertical="center" wrapText="1"/>
    </xf>
    <xf numFmtId="2" fontId="23" fillId="0" borderId="3" xfId="0" applyNumberFormat="1" applyFont="1" applyBorder="1" applyAlignment="1">
      <alignment vertical="top" wrapText="1"/>
    </xf>
    <xf numFmtId="3" fontId="23" fillId="0" borderId="3" xfId="0" applyFont="1" applyBorder="1" applyAlignment="1">
      <alignment vertical="top" wrapText="1"/>
    </xf>
    <xf numFmtId="3" fontId="0" fillId="0" borderId="31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42"/>
  </sheetPr>
  <dimension ref="A1:N40"/>
  <sheetViews>
    <sheetView showGridLines="0" view="pageBreakPreview" topLeftCell="A4" zoomScaleNormal="100" zoomScaleSheetLayoutView="100" workbookViewId="0">
      <selection activeCell="A28" sqref="A28"/>
    </sheetView>
  </sheetViews>
  <sheetFormatPr defaultColWidth="9.140625" defaultRowHeight="12.75" x14ac:dyDescent="0.2"/>
  <cols>
    <col min="1" max="1" width="40.5703125" style="5" customWidth="1"/>
    <col min="2" max="2" width="15.85546875" style="5" customWidth="1"/>
    <col min="3" max="3" width="15.5703125" style="5" customWidth="1"/>
    <col min="4" max="4" width="15.7109375" style="5" customWidth="1"/>
    <col min="5" max="5" width="11.28515625" style="5" customWidth="1"/>
    <col min="6" max="6" width="4.140625" style="5" customWidth="1"/>
    <col min="7" max="7" width="3.140625" style="5" customWidth="1"/>
    <col min="8" max="8" width="19.28515625" style="194" customWidth="1"/>
    <col min="9" max="9" width="20.5703125" style="194" customWidth="1"/>
    <col min="10" max="10" width="21" style="194" customWidth="1"/>
    <col min="11" max="11" width="16" style="195" customWidth="1"/>
    <col min="12" max="12" width="14" style="5" customWidth="1"/>
    <col min="13" max="13" width="9.140625" style="5" customWidth="1"/>
    <col min="14" max="14" width="22.7109375" style="5" customWidth="1"/>
    <col min="15" max="16384" width="9.140625" style="5"/>
  </cols>
  <sheetData>
    <row r="1" spans="1:11" ht="20.25" x14ac:dyDescent="0.3">
      <c r="A1" s="4" t="s">
        <v>260</v>
      </c>
    </row>
    <row r="3" spans="1:11" x14ac:dyDescent="0.2">
      <c r="A3" s="521" t="s">
        <v>302</v>
      </c>
      <c r="B3" s="521"/>
      <c r="C3" s="521"/>
      <c r="D3" s="521"/>
      <c r="E3" s="521"/>
    </row>
    <row r="4" spans="1:11" ht="17.25" customHeight="1" x14ac:dyDescent="0.2">
      <c r="A4" s="521"/>
      <c r="B4" s="521"/>
      <c r="C4" s="521"/>
      <c r="D4" s="521"/>
      <c r="E4" s="521"/>
    </row>
    <row r="6" spans="1:11" ht="15.75" x14ac:dyDescent="0.25">
      <c r="A6" s="6" t="s">
        <v>35</v>
      </c>
    </row>
    <row r="7" spans="1:11" ht="13.5" thickBot="1" x14ac:dyDescent="0.25">
      <c r="C7" s="7"/>
      <c r="E7" s="7" t="s">
        <v>0</v>
      </c>
    </row>
    <row r="8" spans="1:11" s="11" customFormat="1" ht="18.75" customHeight="1" thickTop="1" thickBot="1" x14ac:dyDescent="0.25">
      <c r="A8" s="8" t="s">
        <v>30</v>
      </c>
      <c r="B8" s="9" t="s">
        <v>4</v>
      </c>
      <c r="C8" s="9" t="s">
        <v>5</v>
      </c>
      <c r="D8" s="9" t="s">
        <v>18</v>
      </c>
      <c r="E8" s="10" t="s">
        <v>19</v>
      </c>
      <c r="H8" s="196"/>
      <c r="I8" s="196"/>
      <c r="J8" s="196"/>
      <c r="K8" s="197"/>
    </row>
    <row r="9" spans="1:11" s="11" customFormat="1" thickTop="1" thickBot="1" x14ac:dyDescent="0.25">
      <c r="A9" s="12">
        <v>1</v>
      </c>
      <c r="B9" s="9">
        <v>2</v>
      </c>
      <c r="C9" s="9">
        <v>3</v>
      </c>
      <c r="D9" s="9">
        <v>4</v>
      </c>
      <c r="E9" s="13" t="s">
        <v>37</v>
      </c>
      <c r="H9" s="196"/>
      <c r="I9" s="196"/>
      <c r="J9" s="196"/>
      <c r="K9" s="197"/>
    </row>
    <row r="10" spans="1:11" ht="18.95" customHeight="1" thickTop="1" x14ac:dyDescent="0.2">
      <c r="A10" s="164" t="s">
        <v>45</v>
      </c>
      <c r="B10" s="381">
        <f>SUM(Příjmy!F336)</f>
        <v>3690578</v>
      </c>
      <c r="C10" s="381">
        <f>SUM(Příjmy!G336)</f>
        <v>10484019</v>
      </c>
      <c r="D10" s="381">
        <f>SUM(Příjmy!H336)</f>
        <v>11122604</v>
      </c>
      <c r="E10" s="1">
        <f>(D10/C10)*100</f>
        <v>106.09103245616018</v>
      </c>
      <c r="H10" s="271">
        <f>SUM(Příjmy!K336)</f>
        <v>3690578000</v>
      </c>
      <c r="I10" s="271">
        <f>SUM(Příjmy!L336)</f>
        <v>10484018033.07</v>
      </c>
      <c r="J10" s="271">
        <f>SUM(Příjmy!M336)</f>
        <v>11122605422.610001</v>
      </c>
    </row>
    <row r="11" spans="1:11" ht="18.95" customHeight="1" x14ac:dyDescent="0.2">
      <c r="A11" s="164" t="s">
        <v>46</v>
      </c>
      <c r="B11" s="163">
        <f>SUM(Příjmy!F337)</f>
        <v>0</v>
      </c>
      <c r="C11" s="163">
        <f>SUM(Příjmy!G337)</f>
        <v>927973</v>
      </c>
      <c r="D11" s="163">
        <f>SUM(Příjmy!H337)</f>
        <v>822961</v>
      </c>
      <c r="E11" s="1">
        <f>(D11/C11)*100</f>
        <v>88.68372247899454</v>
      </c>
      <c r="H11" s="271">
        <f>SUM(Příjmy!K337)</f>
        <v>0</v>
      </c>
      <c r="I11" s="271">
        <f>SUM(Příjmy!L337)</f>
        <v>927973912.16000009</v>
      </c>
      <c r="J11" s="271">
        <f>SUM(Příjmy!M337)</f>
        <v>822960498.88</v>
      </c>
    </row>
    <row r="12" spans="1:11" ht="18.95" customHeight="1" x14ac:dyDescent="0.2">
      <c r="A12" s="164" t="s">
        <v>47</v>
      </c>
      <c r="B12" s="163">
        <f>SUM(Příjmy!F334)</f>
        <v>6768</v>
      </c>
      <c r="C12" s="163">
        <f>SUM(Příjmy!G334)</f>
        <v>6883</v>
      </c>
      <c r="D12" s="163">
        <f>SUM(Příjmy!H334)</f>
        <v>7280</v>
      </c>
      <c r="E12" s="1">
        <f t="shared" ref="E12:E15" si="0">(D12/C12)*100</f>
        <v>105.76783379340404</v>
      </c>
      <c r="H12" s="271">
        <f>SUM(Příjmy!K315)</f>
        <v>6768000</v>
      </c>
      <c r="I12" s="271">
        <f>SUM(Příjmy!L315)</f>
        <v>6882670</v>
      </c>
      <c r="J12" s="271">
        <f>SUM(Příjmy!M315)</f>
        <v>7279633.0800000001</v>
      </c>
    </row>
    <row r="13" spans="1:11" ht="43.5" customHeight="1" x14ac:dyDescent="0.2">
      <c r="A13" s="382" t="s">
        <v>48</v>
      </c>
      <c r="B13" s="163">
        <f>SUM(Příjmy!F335)</f>
        <v>40000</v>
      </c>
      <c r="C13" s="163">
        <f>SUM(Příjmy!G335)</f>
        <v>51405</v>
      </c>
      <c r="D13" s="163">
        <f>SUM(Příjmy!H335)</f>
        <v>63635</v>
      </c>
      <c r="E13" s="1">
        <f>(D13/C13)*100</f>
        <v>123.79145997471063</v>
      </c>
      <c r="H13" s="472">
        <f>SUM(Příjmy!K319)</f>
        <v>40000000</v>
      </c>
      <c r="I13" s="472">
        <f>SUM(Příjmy!L319)</f>
        <v>51405341</v>
      </c>
      <c r="J13" s="472">
        <f>SUM(Příjmy!M319)</f>
        <v>63634870.43</v>
      </c>
    </row>
    <row r="14" spans="1:11" s="15" customFormat="1" ht="34.5" customHeight="1" x14ac:dyDescent="0.25">
      <c r="A14" s="14" t="s">
        <v>36</v>
      </c>
      <c r="B14" s="383">
        <f>SUM(B10:B13)</f>
        <v>3737346</v>
      </c>
      <c r="C14" s="383">
        <f t="shared" ref="C14:D14" si="1">SUM(C10:C13)</f>
        <v>11470280</v>
      </c>
      <c r="D14" s="383">
        <f t="shared" si="1"/>
        <v>12016480</v>
      </c>
      <c r="E14" s="384">
        <f>(D14/C14)*100</f>
        <v>104.76187154977907</v>
      </c>
      <c r="H14" s="473">
        <f>H10+H11+H12+H13</f>
        <v>3737346000</v>
      </c>
      <c r="I14" s="473">
        <f t="shared" ref="I14:J14" si="2">I10+I11+I12+I13</f>
        <v>11470279956.23</v>
      </c>
      <c r="J14" s="473">
        <f t="shared" si="2"/>
        <v>12016480425</v>
      </c>
      <c r="K14" s="198"/>
    </row>
    <row r="15" spans="1:11" s="15" customFormat="1" ht="21.75" customHeight="1" x14ac:dyDescent="0.2">
      <c r="A15" s="16" t="s">
        <v>23</v>
      </c>
      <c r="B15" s="163">
        <f>SUM(Příjmy!F324)</f>
        <v>6766</v>
      </c>
      <c r="C15" s="163">
        <f>SUM(Příjmy!G324)</f>
        <v>6881</v>
      </c>
      <c r="D15" s="380">
        <f>SUM(Příjmy!H324)</f>
        <v>467848</v>
      </c>
      <c r="E15" s="1">
        <f t="shared" si="0"/>
        <v>6799.1280337160288</v>
      </c>
      <c r="H15" s="474">
        <f>Příjmy!K339</f>
        <v>6766000</v>
      </c>
      <c r="I15" s="474">
        <f>Příjmy!L339</f>
        <v>6880670</v>
      </c>
      <c r="J15" s="474">
        <f>Příjmy!M339</f>
        <v>467847905.36000001</v>
      </c>
      <c r="K15" s="198"/>
    </row>
    <row r="16" spans="1:11" s="15" customFormat="1" ht="52.5" customHeight="1" thickBot="1" x14ac:dyDescent="0.3">
      <c r="A16" s="24" t="s">
        <v>24</v>
      </c>
      <c r="B16" s="70">
        <f>B14-B15</f>
        <v>3730580</v>
      </c>
      <c r="C16" s="70">
        <f t="shared" ref="C16:D16" si="3">C14-C15</f>
        <v>11463399</v>
      </c>
      <c r="D16" s="70">
        <f t="shared" si="3"/>
        <v>11548632</v>
      </c>
      <c r="E16" s="25">
        <f>(D16/C16)*100</f>
        <v>100.74352292893234</v>
      </c>
      <c r="H16" s="283">
        <f>H14-H15</f>
        <v>3730580000</v>
      </c>
      <c r="I16" s="283">
        <f>I14-I15</f>
        <v>11463399286.23</v>
      </c>
      <c r="J16" s="283">
        <f>J14-J15</f>
        <v>11548632519.639999</v>
      </c>
      <c r="K16" s="198"/>
    </row>
    <row r="17" spans="1:14" ht="13.5" thickTop="1" x14ac:dyDescent="0.2">
      <c r="A17" s="162"/>
      <c r="B17" s="162"/>
      <c r="C17" s="162"/>
      <c r="D17" s="162"/>
      <c r="E17" s="162"/>
    </row>
    <row r="18" spans="1:14" x14ac:dyDescent="0.2">
      <c r="B18" s="162"/>
      <c r="C18" s="162"/>
      <c r="D18" s="162"/>
      <c r="E18" s="162"/>
    </row>
    <row r="19" spans="1:14" x14ac:dyDescent="0.2">
      <c r="B19" s="162"/>
      <c r="C19" s="162"/>
      <c r="D19" s="162"/>
      <c r="E19" s="162"/>
    </row>
    <row r="20" spans="1:14" ht="15.75" x14ac:dyDescent="0.25">
      <c r="A20" s="6" t="s">
        <v>34</v>
      </c>
      <c r="B20" s="162"/>
      <c r="C20" s="162"/>
      <c r="D20" s="162"/>
      <c r="E20" s="162"/>
    </row>
    <row r="21" spans="1:14" ht="13.5" thickBot="1" x14ac:dyDescent="0.25">
      <c r="B21" s="18"/>
      <c r="C21" s="19"/>
      <c r="D21" s="18">
        <f>SUM(D20:D20)</f>
        <v>0</v>
      </c>
      <c r="E21" s="7" t="s">
        <v>0</v>
      </c>
      <c r="J21" s="273" t="s">
        <v>114</v>
      </c>
      <c r="L21" s="18"/>
      <c r="M21" s="18"/>
      <c r="N21" s="18"/>
    </row>
    <row r="22" spans="1:14" s="21" customFormat="1" ht="18.75" customHeight="1" thickTop="1" thickBot="1" x14ac:dyDescent="0.25">
      <c r="A22" s="20" t="s">
        <v>30</v>
      </c>
      <c r="B22" s="9" t="s">
        <v>4</v>
      </c>
      <c r="C22" s="9" t="s">
        <v>5</v>
      </c>
      <c r="D22" s="9" t="s">
        <v>18</v>
      </c>
      <c r="E22" s="10" t="s">
        <v>19</v>
      </c>
      <c r="H22" s="269" t="s">
        <v>4</v>
      </c>
      <c r="I22" s="269" t="s">
        <v>5</v>
      </c>
      <c r="J22" s="269" t="s">
        <v>18</v>
      </c>
      <c r="K22" s="199"/>
      <c r="L22" s="136"/>
      <c r="M22" s="136"/>
      <c r="N22" s="136"/>
    </row>
    <row r="23" spans="1:14" s="11" customFormat="1" thickTop="1" thickBot="1" x14ac:dyDescent="0.25">
      <c r="A23" s="12">
        <v>1</v>
      </c>
      <c r="B23" s="9">
        <v>2</v>
      </c>
      <c r="C23" s="9">
        <v>3</v>
      </c>
      <c r="D23" s="9">
        <v>4</v>
      </c>
      <c r="E23" s="13" t="s">
        <v>37</v>
      </c>
      <c r="H23" s="269">
        <v>2</v>
      </c>
      <c r="I23" s="269">
        <v>3</v>
      </c>
      <c r="J23" s="269">
        <v>4</v>
      </c>
      <c r="K23" s="197"/>
      <c r="L23" s="274"/>
      <c r="M23" s="275"/>
      <c r="N23" s="135"/>
    </row>
    <row r="24" spans="1:14" ht="18.95" customHeight="1" thickTop="1" x14ac:dyDescent="0.2">
      <c r="A24" s="164" t="s">
        <v>49</v>
      </c>
      <c r="B24" s="385">
        <f>SUM(Příjmy!F343)</f>
        <v>3365867</v>
      </c>
      <c r="C24" s="385">
        <f>SUM(Příjmy!G343)</f>
        <v>3378059</v>
      </c>
      <c r="D24" s="385">
        <f>SUM(Příjmy!H343)</f>
        <v>3542251</v>
      </c>
      <c r="E24" s="1">
        <f>(D24/C24)*100</f>
        <v>104.86054269626433</v>
      </c>
      <c r="H24" s="270">
        <f>Příjmy!K343</f>
        <v>3365867000</v>
      </c>
      <c r="I24" s="270">
        <f>Příjmy!L343</f>
        <v>3378058710</v>
      </c>
      <c r="J24" s="270">
        <f>Příjmy!M343</f>
        <v>3542251244.5500002</v>
      </c>
      <c r="L24" s="274"/>
      <c r="M24" s="138"/>
      <c r="N24" s="137"/>
    </row>
    <row r="25" spans="1:14" ht="18.95" customHeight="1" x14ac:dyDescent="0.2">
      <c r="A25" s="164" t="s">
        <v>50</v>
      </c>
      <c r="B25" s="380">
        <f>SUM(Příjmy!F344)</f>
        <v>275059</v>
      </c>
      <c r="C25" s="380">
        <f>SUM(Příjmy!G344)</f>
        <v>352418</v>
      </c>
      <c r="D25" s="380">
        <f>SUM(Příjmy!H344)</f>
        <v>372945</v>
      </c>
      <c r="E25" s="1">
        <f t="shared" ref="E25:E29" si="4">(D25/C25)*100</f>
        <v>105.82461735779671</v>
      </c>
      <c r="H25" s="270">
        <f>Příjmy!K344</f>
        <v>275059000</v>
      </c>
      <c r="I25" s="270">
        <f>Příjmy!L344</f>
        <v>352418113.07999998</v>
      </c>
      <c r="J25" s="270">
        <f>Příjmy!M344</f>
        <v>372945035.06</v>
      </c>
      <c r="L25" s="274"/>
      <c r="M25" s="276"/>
      <c r="N25" s="137"/>
    </row>
    <row r="26" spans="1:14" ht="18.95" customHeight="1" x14ac:dyDescent="0.2">
      <c r="A26" s="164" t="s">
        <v>51</v>
      </c>
      <c r="B26" s="380">
        <f>SUM(Příjmy!F345)</f>
        <v>15800</v>
      </c>
      <c r="C26" s="380">
        <f>SUM(Příjmy!G345)</f>
        <v>15875</v>
      </c>
      <c r="D26" s="380">
        <f>SUM(Příjmy!H345)</f>
        <v>15270</v>
      </c>
      <c r="E26" s="1">
        <f>(D26/C26)*100</f>
        <v>96.188976377952756</v>
      </c>
      <c r="H26" s="270">
        <f>Příjmy!K345</f>
        <v>15800000</v>
      </c>
      <c r="I26" s="270">
        <f>Příjmy!L345</f>
        <v>15875001</v>
      </c>
      <c r="J26" s="270">
        <f>Příjmy!M345</f>
        <v>15269916.1</v>
      </c>
      <c r="L26" s="274"/>
      <c r="M26" s="275"/>
      <c r="N26" s="137"/>
    </row>
    <row r="27" spans="1:14" ht="18.95" customHeight="1" x14ac:dyDescent="0.2">
      <c r="A27" s="165" t="s">
        <v>303</v>
      </c>
      <c r="B27" s="386">
        <f>SUM(Příjmy!F346)</f>
        <v>80620</v>
      </c>
      <c r="C27" s="386">
        <f>SUM(Příjmy!G346)</f>
        <v>7723928</v>
      </c>
      <c r="D27" s="386">
        <f>SUM(Příjmy!H346)</f>
        <v>8086014</v>
      </c>
      <c r="E27" s="192">
        <f t="shared" si="4"/>
        <v>104.6878479447245</v>
      </c>
      <c r="G27" s="69"/>
      <c r="H27" s="475">
        <f>Příjmy!K346</f>
        <v>80620000</v>
      </c>
      <c r="I27" s="475">
        <f>Příjmy!L346</f>
        <v>7723928132.1499996</v>
      </c>
      <c r="J27" s="475">
        <f>Příjmy!M346</f>
        <v>8086014229.29</v>
      </c>
      <c r="L27" s="274"/>
      <c r="M27" s="277"/>
      <c r="N27" s="137"/>
    </row>
    <row r="28" spans="1:14" ht="18.95" customHeight="1" x14ac:dyDescent="0.25">
      <c r="A28" s="22" t="s">
        <v>31</v>
      </c>
      <c r="B28" s="387">
        <f>SUM(B24:B27)</f>
        <v>3737346</v>
      </c>
      <c r="C28" s="387">
        <f t="shared" ref="C28:D28" si="5">SUM(C24:C27)</f>
        <v>11470280</v>
      </c>
      <c r="D28" s="387">
        <f t="shared" si="5"/>
        <v>12016480</v>
      </c>
      <c r="E28" s="23">
        <f>(D28/C28)*100</f>
        <v>104.76187154977907</v>
      </c>
      <c r="H28" s="283">
        <f>H24+H25+H26+H27</f>
        <v>3737346000</v>
      </c>
      <c r="I28" s="283">
        <f>I24+I25+I26+I27</f>
        <v>11470279956.23</v>
      </c>
      <c r="J28" s="283">
        <f>J24+J25+J26+J27</f>
        <v>12016480425</v>
      </c>
      <c r="L28" s="277"/>
      <c r="M28" s="277"/>
      <c r="N28" s="137"/>
    </row>
    <row r="29" spans="1:14" s="15" customFormat="1" ht="21.75" customHeight="1" x14ac:dyDescent="0.2">
      <c r="A29" s="16" t="s">
        <v>23</v>
      </c>
      <c r="B29" s="380">
        <f>Příjmy!F324</f>
        <v>6766</v>
      </c>
      <c r="C29" s="388">
        <f>Příjmy!G324</f>
        <v>6881</v>
      </c>
      <c r="D29" s="380">
        <f>Příjmy!H324</f>
        <v>467848</v>
      </c>
      <c r="E29" s="1">
        <f t="shared" si="4"/>
        <v>6799.1280337160288</v>
      </c>
      <c r="H29" s="475">
        <f>Příjmy!K339</f>
        <v>6766000</v>
      </c>
      <c r="I29" s="475">
        <f>Příjmy!L339</f>
        <v>6880670</v>
      </c>
      <c r="J29" s="475">
        <f>Příjmy!M339</f>
        <v>467847905.36000001</v>
      </c>
      <c r="K29" s="198"/>
      <c r="L29" s="278"/>
      <c r="M29" s="278"/>
      <c r="N29" s="137"/>
    </row>
    <row r="30" spans="1:14" s="15" customFormat="1" ht="52.5" customHeight="1" thickBot="1" x14ac:dyDescent="0.3">
      <c r="A30" s="24" t="s">
        <v>24</v>
      </c>
      <c r="B30" s="389">
        <f>B28-B29</f>
        <v>3730580</v>
      </c>
      <c r="C30" s="389">
        <f>C28-C29</f>
        <v>11463399</v>
      </c>
      <c r="D30" s="389">
        <f>D28-D29</f>
        <v>11548632</v>
      </c>
      <c r="E30" s="25">
        <f>(D30/C30)*100</f>
        <v>100.74352292893234</v>
      </c>
      <c r="H30" s="473">
        <f>H28-H29</f>
        <v>3730580000</v>
      </c>
      <c r="I30" s="473">
        <f>I28-I29</f>
        <v>11463399286.23</v>
      </c>
      <c r="J30" s="473">
        <f>J28-J29</f>
        <v>11548632519.639999</v>
      </c>
      <c r="K30" s="193"/>
      <c r="L30" s="274"/>
      <c r="M30" s="278"/>
      <c r="N30" s="137"/>
    </row>
    <row r="31" spans="1:14" ht="13.5" thickTop="1" x14ac:dyDescent="0.2">
      <c r="A31" s="162"/>
      <c r="B31" s="239"/>
      <c r="C31" s="239"/>
      <c r="D31" s="239"/>
      <c r="E31" s="162"/>
      <c r="N31" s="133"/>
    </row>
    <row r="32" spans="1:14" x14ac:dyDescent="0.2">
      <c r="A32" s="162"/>
      <c r="B32" s="162"/>
      <c r="C32" s="162"/>
      <c r="D32" s="162"/>
      <c r="E32" s="162"/>
      <c r="H32" s="472">
        <f>Příjmy!K350+Příjmy!K351+Příjmy!K349</f>
        <v>507323000</v>
      </c>
      <c r="I32" s="472">
        <f>Příjmy!L350+Příjmy!L351+Příjmy!L349</f>
        <v>854890993.57000005</v>
      </c>
      <c r="J32" s="472">
        <f>Příjmy!M350+Příjmy!M351+Příjmy!M349</f>
        <v>854890993.57000005</v>
      </c>
      <c r="K32" s="162" t="s">
        <v>152</v>
      </c>
      <c r="N32" s="133"/>
    </row>
    <row r="33" spans="1:14" x14ac:dyDescent="0.2">
      <c r="A33" s="162"/>
      <c r="B33" s="162"/>
      <c r="C33" s="162"/>
      <c r="D33" s="162"/>
      <c r="E33" s="162"/>
      <c r="H33" s="272">
        <f>H30+H32</f>
        <v>4237903000</v>
      </c>
      <c r="I33" s="272">
        <f>I30+I32</f>
        <v>12318290279.799999</v>
      </c>
      <c r="J33" s="272">
        <f>J30+J32</f>
        <v>12403523513.209999</v>
      </c>
      <c r="N33" s="133"/>
    </row>
    <row r="34" spans="1:14" x14ac:dyDescent="0.2">
      <c r="A34" s="522" t="s">
        <v>52</v>
      </c>
      <c r="B34" s="522"/>
      <c r="C34" s="522"/>
      <c r="D34" s="522"/>
      <c r="E34" s="522"/>
      <c r="H34" s="247"/>
      <c r="I34" s="247"/>
      <c r="J34" s="247"/>
      <c r="N34" s="133"/>
    </row>
    <row r="35" spans="1:14" x14ac:dyDescent="0.2">
      <c r="A35" s="522"/>
      <c r="B35" s="522"/>
      <c r="C35" s="522"/>
      <c r="D35" s="522"/>
      <c r="E35" s="522"/>
      <c r="F35" s="26"/>
      <c r="G35" s="26"/>
      <c r="N35" s="133"/>
    </row>
    <row r="36" spans="1:14" x14ac:dyDescent="0.2">
      <c r="A36" s="26"/>
      <c r="B36" s="26"/>
      <c r="C36" s="26"/>
      <c r="D36" s="26"/>
      <c r="E36" s="26"/>
      <c r="F36" s="26"/>
      <c r="G36" s="26"/>
      <c r="N36" s="133"/>
    </row>
    <row r="37" spans="1:14" x14ac:dyDescent="0.2">
      <c r="F37" s="26"/>
      <c r="G37" s="26"/>
      <c r="N37" s="133"/>
    </row>
    <row r="38" spans="1:14" x14ac:dyDescent="0.2">
      <c r="F38" s="26"/>
      <c r="G38" s="26"/>
      <c r="N38" s="133"/>
    </row>
    <row r="39" spans="1:14" x14ac:dyDescent="0.2">
      <c r="N39" s="21"/>
    </row>
    <row r="40" spans="1:14" x14ac:dyDescent="0.2">
      <c r="N40" s="21"/>
    </row>
  </sheetData>
  <mergeCells count="2">
    <mergeCell ref="A3:E4"/>
    <mergeCell ref="A34:E35"/>
  </mergeCells>
  <phoneticPr fontId="15" type="noConversion"/>
  <pageMargins left="0.98425196850393704" right="0.98425196850393704" top="0.98425196850393704" bottom="0.98425196850393704" header="0.51181102362204722" footer="0.51181102362204722"/>
  <pageSetup paperSize="9" scale="80" firstPageNumber="13" orientation="portrait" useFirstPageNumber="1" r:id="rId1"/>
  <headerFooter alignWithMargins="0">
    <oddFooter xml:space="preserve">&amp;L&amp;"Arial CE,Kurzíva"Zastupitelstvo Olomouckého kraje 24.6.2016
4.1. - Rozpočet Olomouckého kraje 2015 - závěrečný  účet 
Příloha č. 2: Plnění rozpočtu příjmů Olomouckého kraje k 31. 12. 2015&amp;R&amp;"Arial CE,Kurzíva"Strana &amp;P (Celkem 473)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V441"/>
  <sheetViews>
    <sheetView showGridLines="0" tabSelected="1" view="pageBreakPreview" zoomScaleNormal="100" zoomScaleSheetLayoutView="100" workbookViewId="0">
      <selection activeCell="G136" sqref="G136:H142"/>
    </sheetView>
  </sheetViews>
  <sheetFormatPr defaultColWidth="9.140625" defaultRowHeight="14.25" x14ac:dyDescent="0.2"/>
  <cols>
    <col min="1" max="1" width="4.42578125" style="309" customWidth="1"/>
    <col min="2" max="2" width="5.42578125" style="263" customWidth="1"/>
    <col min="3" max="3" width="5" style="28" customWidth="1"/>
    <col min="4" max="4" width="9.28515625" style="29" customWidth="1"/>
    <col min="5" max="5" width="54.140625" style="162" customWidth="1"/>
    <col min="6" max="6" width="11.42578125" style="30" customWidth="1"/>
    <col min="7" max="7" width="12.5703125" style="31" customWidth="1"/>
    <col min="8" max="8" width="12.42578125" style="30" customWidth="1"/>
    <col min="9" max="9" width="7.85546875" style="30" customWidth="1"/>
    <col min="10" max="10" width="10" style="162" customWidth="1"/>
    <col min="11" max="11" width="17.42578125" style="133" customWidth="1"/>
    <col min="12" max="12" width="18.5703125" style="133" customWidth="1"/>
    <col min="13" max="13" width="17.85546875" style="133" customWidth="1"/>
    <col min="14" max="14" width="14.140625" style="265" customWidth="1"/>
    <col min="15" max="15" width="16.42578125" style="162" customWidth="1"/>
    <col min="16" max="16" width="15.42578125" style="162" customWidth="1"/>
    <col min="17" max="17" width="13.140625" style="162" customWidth="1"/>
    <col min="18" max="18" width="16.5703125" style="162" customWidth="1"/>
    <col min="19" max="19" width="18.140625" style="162" customWidth="1"/>
    <col min="20" max="20" width="11.5703125" style="162" customWidth="1"/>
    <col min="21" max="16384" width="9.140625" style="162"/>
  </cols>
  <sheetData>
    <row r="1" spans="1:14" ht="23.25" x14ac:dyDescent="0.35">
      <c r="A1" s="27" t="s">
        <v>260</v>
      </c>
      <c r="B1" s="27"/>
      <c r="C1" s="308"/>
      <c r="D1" s="308"/>
      <c r="E1" s="308"/>
      <c r="F1" s="308"/>
      <c r="G1" s="308"/>
      <c r="H1" s="308"/>
      <c r="I1" s="308"/>
    </row>
    <row r="2" spans="1:14" ht="23.25" x14ac:dyDescent="0.35">
      <c r="B2" s="27"/>
      <c r="C2" s="308"/>
      <c r="D2" s="308"/>
      <c r="E2" s="308"/>
      <c r="F2" s="308"/>
      <c r="G2" s="308"/>
      <c r="H2" s="308"/>
      <c r="I2" s="308"/>
    </row>
    <row r="3" spans="1:14" ht="15" customHeight="1" x14ac:dyDescent="0.35">
      <c r="A3" s="121" t="s">
        <v>92</v>
      </c>
      <c r="B3" s="93"/>
      <c r="C3" s="263"/>
      <c r="D3" s="263"/>
      <c r="E3" s="263"/>
      <c r="F3" s="263"/>
      <c r="G3" s="263"/>
      <c r="H3" s="263"/>
      <c r="I3" s="263"/>
    </row>
    <row r="4" spans="1:14" ht="13.5" customHeight="1" thickBot="1" x14ac:dyDescent="0.25">
      <c r="A4" s="94"/>
      <c r="I4" s="32" t="s">
        <v>0</v>
      </c>
    </row>
    <row r="5" spans="1:14" s="37" customFormat="1" ht="20.25" customHeight="1" thickTop="1" thickBot="1" x14ac:dyDescent="0.25">
      <c r="A5" s="74" t="s">
        <v>68</v>
      </c>
      <c r="B5" s="72" t="s">
        <v>13</v>
      </c>
      <c r="C5" s="33" t="s">
        <v>2</v>
      </c>
      <c r="D5" s="371" t="s">
        <v>259</v>
      </c>
      <c r="E5" s="34" t="s">
        <v>3</v>
      </c>
      <c r="F5" s="35" t="s">
        <v>4</v>
      </c>
      <c r="G5" s="35" t="s">
        <v>5</v>
      </c>
      <c r="H5" s="35" t="s">
        <v>18</v>
      </c>
      <c r="I5" s="36" t="s">
        <v>19</v>
      </c>
      <c r="K5" s="148"/>
      <c r="L5" s="148"/>
      <c r="M5" s="148"/>
      <c r="N5" s="310"/>
    </row>
    <row r="6" spans="1:14" s="38" customFormat="1" ht="12.75" thickTop="1" x14ac:dyDescent="0.2">
      <c r="A6" s="89">
        <v>1</v>
      </c>
      <c r="B6" s="84">
        <v>2</v>
      </c>
      <c r="C6" s="85">
        <v>3</v>
      </c>
      <c r="D6" s="84">
        <v>4</v>
      </c>
      <c r="E6" s="85">
        <v>5</v>
      </c>
      <c r="F6" s="84">
        <v>6</v>
      </c>
      <c r="G6" s="86">
        <v>7</v>
      </c>
      <c r="H6" s="87">
        <v>8</v>
      </c>
      <c r="I6" s="88" t="s">
        <v>69</v>
      </c>
      <c r="J6" s="37"/>
      <c r="K6" s="200"/>
      <c r="L6" s="200"/>
      <c r="M6" s="200"/>
      <c r="N6" s="311"/>
    </row>
    <row r="7" spans="1:14" s="38" customFormat="1" ht="15" x14ac:dyDescent="0.25">
      <c r="A7" s="312" t="s">
        <v>116</v>
      </c>
      <c r="B7" s="139">
        <v>6113</v>
      </c>
      <c r="C7" s="287">
        <v>2324</v>
      </c>
      <c r="D7" s="78"/>
      <c r="E7" s="144" t="s">
        <v>22</v>
      </c>
      <c r="F7" s="78"/>
      <c r="G7" s="190"/>
      <c r="H7" s="140">
        <v>13</v>
      </c>
      <c r="I7" s="141">
        <v>0</v>
      </c>
      <c r="J7" s="37"/>
      <c r="K7" s="372"/>
      <c r="L7" s="372"/>
      <c r="M7" s="372"/>
      <c r="N7" s="311"/>
    </row>
    <row r="8" spans="1:14" s="320" customFormat="1" x14ac:dyDescent="0.2">
      <c r="A8" s="313" t="s">
        <v>116</v>
      </c>
      <c r="B8" s="314"/>
      <c r="C8" s="315"/>
      <c r="D8" s="316"/>
      <c r="E8" s="111" t="s">
        <v>97</v>
      </c>
      <c r="F8" s="317">
        <f>F2+F3</f>
        <v>0</v>
      </c>
      <c r="G8" s="318">
        <v>0</v>
      </c>
      <c r="H8" s="318">
        <f>H7</f>
        <v>13</v>
      </c>
      <c r="I8" s="112">
        <v>0</v>
      </c>
      <c r="J8" s="113"/>
      <c r="K8" s="400">
        <v>0</v>
      </c>
      <c r="L8" s="400">
        <v>0</v>
      </c>
      <c r="M8" s="401">
        <v>13332</v>
      </c>
      <c r="N8" s="319"/>
    </row>
    <row r="9" spans="1:14" s="38" customFormat="1" ht="15" x14ac:dyDescent="0.2">
      <c r="A9" s="102" t="s">
        <v>70</v>
      </c>
      <c r="B9" s="321">
        <v>6172</v>
      </c>
      <c r="C9" s="287">
        <v>2131</v>
      </c>
      <c r="D9" s="78"/>
      <c r="E9" s="59" t="s">
        <v>21</v>
      </c>
      <c r="F9" s="187">
        <v>43</v>
      </c>
      <c r="G9" s="188">
        <v>43</v>
      </c>
      <c r="H9" s="189">
        <v>43</v>
      </c>
      <c r="I9" s="42">
        <f>(H9/G9)*100</f>
        <v>100</v>
      </c>
      <c r="J9" s="37"/>
      <c r="K9" s="200"/>
      <c r="L9" s="200"/>
      <c r="M9" s="200"/>
      <c r="N9" s="311"/>
    </row>
    <row r="10" spans="1:14" s="38" customFormat="1" ht="15" x14ac:dyDescent="0.2">
      <c r="A10" s="102" t="s">
        <v>70</v>
      </c>
      <c r="B10" s="321">
        <v>6172</v>
      </c>
      <c r="C10" s="287">
        <v>2132</v>
      </c>
      <c r="D10" s="78"/>
      <c r="E10" s="64" t="s">
        <v>38</v>
      </c>
      <c r="F10" s="187">
        <v>153</v>
      </c>
      <c r="G10" s="188">
        <v>153</v>
      </c>
      <c r="H10" s="189">
        <v>173</v>
      </c>
      <c r="I10" s="42">
        <f>(H10/G10)*100</f>
        <v>113.0718954248366</v>
      </c>
      <c r="J10" s="37"/>
      <c r="K10" s="200"/>
      <c r="L10" s="200"/>
      <c r="M10" s="200"/>
      <c r="N10" s="311"/>
    </row>
    <row r="11" spans="1:14" s="38" customFormat="1" ht="15" x14ac:dyDescent="0.2">
      <c r="A11" s="102" t="s">
        <v>70</v>
      </c>
      <c r="B11" s="321">
        <v>6172</v>
      </c>
      <c r="C11" s="287">
        <v>2133</v>
      </c>
      <c r="D11" s="78"/>
      <c r="E11" s="64" t="s">
        <v>28</v>
      </c>
      <c r="F11" s="187">
        <v>22</v>
      </c>
      <c r="G11" s="188">
        <v>22</v>
      </c>
      <c r="H11" s="189">
        <v>157</v>
      </c>
      <c r="I11" s="42">
        <f>(H11/G11)*100</f>
        <v>713.63636363636363</v>
      </c>
      <c r="J11" s="37"/>
      <c r="K11" s="200"/>
      <c r="L11" s="200"/>
      <c r="M11" s="200"/>
      <c r="N11" s="311"/>
    </row>
    <row r="12" spans="1:14" s="38" customFormat="1" ht="15" x14ac:dyDescent="0.2">
      <c r="A12" s="102" t="s">
        <v>70</v>
      </c>
      <c r="B12" s="321">
        <v>6172</v>
      </c>
      <c r="C12" s="287">
        <v>2211</v>
      </c>
      <c r="D12" s="78"/>
      <c r="E12" s="53" t="s">
        <v>100</v>
      </c>
      <c r="F12" s="187"/>
      <c r="G12" s="188"/>
      <c r="H12" s="189">
        <v>2</v>
      </c>
      <c r="I12" s="42">
        <v>0</v>
      </c>
      <c r="J12" s="37"/>
      <c r="K12" s="200"/>
      <c r="L12" s="200"/>
      <c r="M12" s="200"/>
      <c r="N12" s="311"/>
    </row>
    <row r="13" spans="1:14" s="38" customFormat="1" ht="15" x14ac:dyDescent="0.2">
      <c r="A13" s="102" t="s">
        <v>70</v>
      </c>
      <c r="B13" s="321">
        <v>6172</v>
      </c>
      <c r="C13" s="287">
        <v>2310</v>
      </c>
      <c r="D13" s="78"/>
      <c r="E13" s="143" t="s">
        <v>141</v>
      </c>
      <c r="F13" s="187"/>
      <c r="G13" s="188"/>
      <c r="H13" s="189">
        <v>34</v>
      </c>
      <c r="I13" s="42">
        <v>0</v>
      </c>
      <c r="J13" s="37"/>
      <c r="K13" s="200"/>
      <c r="L13" s="200"/>
      <c r="M13" s="200"/>
      <c r="N13" s="311"/>
    </row>
    <row r="14" spans="1:14" s="38" customFormat="1" ht="15" x14ac:dyDescent="0.2">
      <c r="A14" s="102" t="s">
        <v>70</v>
      </c>
      <c r="B14" s="321">
        <v>6172</v>
      </c>
      <c r="C14" s="287">
        <v>2324</v>
      </c>
      <c r="D14" s="78"/>
      <c r="E14" s="59" t="s">
        <v>22</v>
      </c>
      <c r="F14" s="187"/>
      <c r="G14" s="185">
        <v>1697</v>
      </c>
      <c r="H14" s="186">
        <v>2137</v>
      </c>
      <c r="I14" s="42">
        <f>(H14/G14)*100</f>
        <v>125.92810842663525</v>
      </c>
      <c r="J14" s="37"/>
      <c r="K14" s="200"/>
      <c r="L14" s="200"/>
      <c r="M14" s="200"/>
      <c r="N14" s="311"/>
    </row>
    <row r="15" spans="1:14" s="38" customFormat="1" ht="15" x14ac:dyDescent="0.2">
      <c r="A15" s="102" t="s">
        <v>70</v>
      </c>
      <c r="B15" s="321">
        <v>6172</v>
      </c>
      <c r="C15" s="287">
        <v>3113</v>
      </c>
      <c r="D15" s="78"/>
      <c r="E15" s="59" t="s">
        <v>261</v>
      </c>
      <c r="F15" s="187"/>
      <c r="G15" s="185">
        <v>75</v>
      </c>
      <c r="H15" s="186">
        <v>75</v>
      </c>
      <c r="I15" s="42">
        <f>(H15/G15)*100</f>
        <v>100</v>
      </c>
      <c r="J15" s="37"/>
      <c r="K15" s="200"/>
      <c r="L15" s="200"/>
      <c r="M15" s="200"/>
      <c r="N15" s="311"/>
    </row>
    <row r="16" spans="1:14" s="38" customFormat="1" ht="15" x14ac:dyDescent="0.2">
      <c r="A16" s="102" t="s">
        <v>70</v>
      </c>
      <c r="B16" s="321">
        <v>6402</v>
      </c>
      <c r="C16" s="287">
        <v>2223</v>
      </c>
      <c r="D16" s="78"/>
      <c r="E16" s="59" t="s">
        <v>39</v>
      </c>
      <c r="F16" s="187"/>
      <c r="G16" s="188"/>
      <c r="H16" s="186">
        <v>7</v>
      </c>
      <c r="I16" s="42">
        <v>0</v>
      </c>
      <c r="J16" s="37"/>
      <c r="K16" s="200"/>
      <c r="L16" s="200"/>
      <c r="M16" s="200"/>
      <c r="N16" s="311"/>
    </row>
    <row r="17" spans="1:14" s="320" customFormat="1" x14ac:dyDescent="0.2">
      <c r="A17" s="313" t="s">
        <v>70</v>
      </c>
      <c r="B17" s="314"/>
      <c r="C17" s="322"/>
      <c r="D17" s="316"/>
      <c r="E17" s="111" t="s">
        <v>97</v>
      </c>
      <c r="F17" s="317">
        <f>F9+F10+F11</f>
        <v>218</v>
      </c>
      <c r="G17" s="323">
        <f>G9+G10+G11+G14+G16+G15</f>
        <v>1990</v>
      </c>
      <c r="H17" s="317">
        <f>H9+H10+H11+H12+H13+H14+H16+H15</f>
        <v>2628</v>
      </c>
      <c r="I17" s="112">
        <f t="shared" ref="I17:I25" si="0">(H17/G17)*100</f>
        <v>132.0603015075377</v>
      </c>
      <c r="J17" s="113"/>
      <c r="K17" s="400">
        <v>218000</v>
      </c>
      <c r="L17" s="400">
        <v>1989951.04</v>
      </c>
      <c r="M17" s="400">
        <v>2627762.42</v>
      </c>
      <c r="N17" s="319"/>
    </row>
    <row r="18" spans="1:14" s="431" customFormat="1" ht="15" x14ac:dyDescent="0.2">
      <c r="A18" s="423" t="s">
        <v>71</v>
      </c>
      <c r="B18" s="424">
        <v>2251</v>
      </c>
      <c r="C18" s="425">
        <v>2129</v>
      </c>
      <c r="D18" s="426"/>
      <c r="E18" s="427" t="s">
        <v>53</v>
      </c>
      <c r="F18" s="187"/>
      <c r="G18" s="402">
        <v>376</v>
      </c>
      <c r="H18" s="187">
        <v>376</v>
      </c>
      <c r="I18" s="428">
        <f t="shared" si="0"/>
        <v>100</v>
      </c>
      <c r="J18" s="151"/>
      <c r="K18" s="429"/>
      <c r="L18" s="429"/>
      <c r="M18" s="429"/>
      <c r="N18" s="430"/>
    </row>
    <row r="19" spans="1:14" s="38" customFormat="1" ht="15" x14ac:dyDescent="0.2">
      <c r="A19" s="102" t="s">
        <v>71</v>
      </c>
      <c r="B19" s="321">
        <v>6172</v>
      </c>
      <c r="C19" s="287">
        <v>2119</v>
      </c>
      <c r="D19" s="78"/>
      <c r="E19" s="59" t="s">
        <v>53</v>
      </c>
      <c r="F19" s="187"/>
      <c r="G19" s="188">
        <v>133</v>
      </c>
      <c r="H19" s="189">
        <v>304</v>
      </c>
      <c r="I19" s="42">
        <f t="shared" si="0"/>
        <v>228.57142857142856</v>
      </c>
      <c r="J19" s="37"/>
      <c r="K19" s="200"/>
      <c r="L19" s="200"/>
      <c r="M19" s="200"/>
      <c r="N19" s="311"/>
    </row>
    <row r="20" spans="1:14" s="38" customFormat="1" ht="15" x14ac:dyDescent="0.2">
      <c r="A20" s="102" t="s">
        <v>71</v>
      </c>
      <c r="B20" s="321">
        <v>6172</v>
      </c>
      <c r="C20" s="287">
        <v>2131</v>
      </c>
      <c r="D20" s="78"/>
      <c r="E20" s="143" t="s">
        <v>21</v>
      </c>
      <c r="F20" s="187"/>
      <c r="G20" s="188">
        <v>10</v>
      </c>
      <c r="H20" s="189">
        <v>364</v>
      </c>
      <c r="I20" s="42">
        <f t="shared" si="0"/>
        <v>3640</v>
      </c>
      <c r="J20" s="37"/>
      <c r="K20" s="200"/>
      <c r="L20" s="200"/>
      <c r="M20" s="200"/>
      <c r="N20" s="311"/>
    </row>
    <row r="21" spans="1:14" s="38" customFormat="1" ht="15" x14ac:dyDescent="0.2">
      <c r="A21" s="102" t="s">
        <v>71</v>
      </c>
      <c r="B21" s="321">
        <v>6172</v>
      </c>
      <c r="C21" s="287">
        <v>2324</v>
      </c>
      <c r="D21" s="78"/>
      <c r="E21" s="59" t="s">
        <v>22</v>
      </c>
      <c r="F21" s="187"/>
      <c r="G21" s="188">
        <v>10</v>
      </c>
      <c r="H21" s="189">
        <v>146</v>
      </c>
      <c r="I21" s="42">
        <f t="shared" si="0"/>
        <v>1460</v>
      </c>
      <c r="J21" s="37"/>
      <c r="K21" s="200"/>
      <c r="L21" s="200"/>
      <c r="M21" s="200"/>
      <c r="N21" s="311"/>
    </row>
    <row r="22" spans="1:14" s="38" customFormat="1" ht="15" x14ac:dyDescent="0.2">
      <c r="A22" s="102" t="s">
        <v>71</v>
      </c>
      <c r="B22" s="321">
        <v>6172</v>
      </c>
      <c r="C22" s="287">
        <v>3111</v>
      </c>
      <c r="D22" s="78"/>
      <c r="E22" s="59" t="s">
        <v>15</v>
      </c>
      <c r="F22" s="77">
        <v>650</v>
      </c>
      <c r="G22" s="71">
        <v>650</v>
      </c>
      <c r="H22" s="76">
        <v>238</v>
      </c>
      <c r="I22" s="42">
        <f t="shared" si="0"/>
        <v>36.615384615384613</v>
      </c>
      <c r="J22" s="37"/>
      <c r="K22" s="200"/>
      <c r="L22" s="200"/>
      <c r="M22" s="200"/>
      <c r="N22" s="311"/>
    </row>
    <row r="23" spans="1:14" s="38" customFormat="1" ht="15" x14ac:dyDescent="0.2">
      <c r="A23" s="102" t="s">
        <v>71</v>
      </c>
      <c r="B23" s="321">
        <v>6172</v>
      </c>
      <c r="C23" s="287">
        <v>3112</v>
      </c>
      <c r="D23" s="78"/>
      <c r="E23" s="59" t="s">
        <v>40</v>
      </c>
      <c r="F23" s="77">
        <v>15150</v>
      </c>
      <c r="G23" s="71">
        <v>15150</v>
      </c>
      <c r="H23" s="76">
        <v>14957</v>
      </c>
      <c r="I23" s="42">
        <f t="shared" si="0"/>
        <v>98.726072607260733</v>
      </c>
      <c r="J23" s="37"/>
      <c r="K23" s="200"/>
      <c r="L23" s="200"/>
      <c r="M23" s="200"/>
      <c r="N23" s="311"/>
    </row>
    <row r="24" spans="1:14" s="320" customFormat="1" x14ac:dyDescent="0.2">
      <c r="A24" s="313" t="s">
        <v>71</v>
      </c>
      <c r="B24" s="314"/>
      <c r="C24" s="322"/>
      <c r="D24" s="316"/>
      <c r="E24" s="111" t="s">
        <v>97</v>
      </c>
      <c r="F24" s="324">
        <f>F22+F23</f>
        <v>15800</v>
      </c>
      <c r="G24" s="324">
        <f>G22+G23+G18+G19+G20+G21</f>
        <v>16329</v>
      </c>
      <c r="H24" s="324">
        <f>H19+H20+H21+H22+H23+H18</f>
        <v>16385</v>
      </c>
      <c r="I24" s="112">
        <f t="shared" si="0"/>
        <v>100.34294812909548</v>
      </c>
      <c r="J24" s="113"/>
      <c r="K24" s="400">
        <v>15800000</v>
      </c>
      <c r="L24" s="400">
        <v>16328736.449999999</v>
      </c>
      <c r="M24" s="400">
        <v>16385278.199999999</v>
      </c>
      <c r="N24" s="319"/>
    </row>
    <row r="25" spans="1:14" s="38" customFormat="1" ht="15" x14ac:dyDescent="0.2">
      <c r="A25" s="102" t="s">
        <v>72</v>
      </c>
      <c r="B25" s="321"/>
      <c r="C25" s="287">
        <v>1361</v>
      </c>
      <c r="D25" s="78"/>
      <c r="E25" s="59" t="s">
        <v>1</v>
      </c>
      <c r="F25" s="184">
        <v>200</v>
      </c>
      <c r="G25" s="185">
        <v>200</v>
      </c>
      <c r="H25" s="186">
        <v>214</v>
      </c>
      <c r="I25" s="42">
        <f t="shared" si="0"/>
        <v>107</v>
      </c>
      <c r="J25" s="37"/>
      <c r="K25" s="200"/>
      <c r="L25" s="200"/>
      <c r="M25" s="200"/>
      <c r="N25" s="311"/>
    </row>
    <row r="26" spans="1:14" s="38" customFormat="1" ht="15" x14ac:dyDescent="0.25">
      <c r="A26" s="102" t="s">
        <v>72</v>
      </c>
      <c r="B26" s="321">
        <v>6172</v>
      </c>
      <c r="C26" s="287">
        <v>2212</v>
      </c>
      <c r="D26" s="78"/>
      <c r="E26" s="54" t="s">
        <v>101</v>
      </c>
      <c r="F26" s="184"/>
      <c r="G26" s="185"/>
      <c r="H26" s="186">
        <v>175</v>
      </c>
      <c r="I26" s="42">
        <v>0</v>
      </c>
      <c r="J26" s="37"/>
      <c r="K26" s="200"/>
      <c r="L26" s="200"/>
      <c r="M26" s="200"/>
      <c r="N26" s="311"/>
    </row>
    <row r="27" spans="1:14" s="38" customFormat="1" ht="15" x14ac:dyDescent="0.2">
      <c r="A27" s="102" t="s">
        <v>72</v>
      </c>
      <c r="B27" s="321">
        <v>6172</v>
      </c>
      <c r="C27" s="287">
        <v>2324</v>
      </c>
      <c r="D27" s="78"/>
      <c r="E27" s="59" t="s">
        <v>22</v>
      </c>
      <c r="F27" s="184"/>
      <c r="G27" s="185"/>
      <c r="H27" s="186">
        <v>21</v>
      </c>
      <c r="I27" s="42">
        <v>0</v>
      </c>
      <c r="J27" s="37"/>
      <c r="K27" s="200"/>
      <c r="L27" s="200"/>
      <c r="M27" s="200"/>
      <c r="N27" s="311"/>
    </row>
    <row r="28" spans="1:14" s="320" customFormat="1" x14ac:dyDescent="0.2">
      <c r="A28" s="313" t="s">
        <v>72</v>
      </c>
      <c r="B28" s="314"/>
      <c r="C28" s="322"/>
      <c r="D28" s="316"/>
      <c r="E28" s="111" t="s">
        <v>97</v>
      </c>
      <c r="F28" s="324">
        <f>SUM(F25)</f>
        <v>200</v>
      </c>
      <c r="G28" s="324">
        <f>SUM(G25)</f>
        <v>200</v>
      </c>
      <c r="H28" s="324">
        <f>H25+H27+H26</f>
        <v>410</v>
      </c>
      <c r="I28" s="112">
        <f t="shared" ref="I28:I33" si="1">(H28/G28)*100</f>
        <v>204.99999999999997</v>
      </c>
      <c r="J28" s="113"/>
      <c r="K28" s="400">
        <v>200000</v>
      </c>
      <c r="L28" s="400">
        <v>200000</v>
      </c>
      <c r="M28" s="400">
        <v>409565</v>
      </c>
      <c r="N28" s="319"/>
    </row>
    <row r="29" spans="1:14" s="39" customFormat="1" ht="30" x14ac:dyDescent="0.2">
      <c r="A29" s="91" t="s">
        <v>73</v>
      </c>
      <c r="B29" s="104"/>
      <c r="C29" s="82">
        <v>1111</v>
      </c>
      <c r="D29" s="40"/>
      <c r="E29" s="145" t="s">
        <v>7</v>
      </c>
      <c r="F29" s="179">
        <v>790000</v>
      </c>
      <c r="G29" s="180">
        <v>790000</v>
      </c>
      <c r="H29" s="179">
        <v>790222</v>
      </c>
      <c r="I29" s="42">
        <f t="shared" si="1"/>
        <v>100.02810126582278</v>
      </c>
      <c r="K29" s="208"/>
      <c r="L29" s="208"/>
      <c r="M29" s="208"/>
      <c r="N29" s="325"/>
    </row>
    <row r="30" spans="1:14" s="39" customFormat="1" ht="30" x14ac:dyDescent="0.2">
      <c r="A30" s="91" t="s">
        <v>73</v>
      </c>
      <c r="B30" s="104"/>
      <c r="C30" s="82">
        <v>1112</v>
      </c>
      <c r="D30" s="40"/>
      <c r="E30" s="145" t="s">
        <v>8</v>
      </c>
      <c r="F30" s="181">
        <v>10000</v>
      </c>
      <c r="G30" s="182">
        <v>10000</v>
      </c>
      <c r="H30" s="183">
        <v>32010</v>
      </c>
      <c r="I30" s="42">
        <f t="shared" si="1"/>
        <v>320.10000000000002</v>
      </c>
      <c r="K30" s="208"/>
      <c r="L30" s="208"/>
      <c r="M30" s="208"/>
      <c r="N30" s="325"/>
    </row>
    <row r="31" spans="1:14" s="37" customFormat="1" ht="15" x14ac:dyDescent="0.2">
      <c r="A31" s="90" t="s">
        <v>73</v>
      </c>
      <c r="B31" s="47"/>
      <c r="C31" s="83">
        <v>1113</v>
      </c>
      <c r="D31" s="41"/>
      <c r="E31" s="59" t="s">
        <v>9</v>
      </c>
      <c r="F31" s="179">
        <v>90000</v>
      </c>
      <c r="G31" s="180">
        <v>90000</v>
      </c>
      <c r="H31" s="179">
        <v>94954</v>
      </c>
      <c r="I31" s="42">
        <f t="shared" si="1"/>
        <v>105.50444444444445</v>
      </c>
      <c r="K31" s="148"/>
      <c r="L31" s="148"/>
      <c r="M31" s="148"/>
      <c r="N31" s="310"/>
    </row>
    <row r="32" spans="1:14" s="39" customFormat="1" ht="15" x14ac:dyDescent="0.25">
      <c r="A32" s="91" t="s">
        <v>73</v>
      </c>
      <c r="B32" s="104"/>
      <c r="C32" s="82">
        <v>1121</v>
      </c>
      <c r="D32" s="40"/>
      <c r="E32" s="145" t="s">
        <v>25</v>
      </c>
      <c r="F32" s="170">
        <v>775000</v>
      </c>
      <c r="G32" s="171">
        <v>775000</v>
      </c>
      <c r="H32" s="170">
        <v>882612</v>
      </c>
      <c r="I32" s="42">
        <f t="shared" si="1"/>
        <v>113.88541935483872</v>
      </c>
      <c r="K32" s="208"/>
      <c r="L32" s="208"/>
      <c r="M32" s="208"/>
      <c r="N32" s="325"/>
    </row>
    <row r="33" spans="1:14" s="37" customFormat="1" ht="15" customHeight="1" x14ac:dyDescent="0.25">
      <c r="A33" s="91" t="s">
        <v>73</v>
      </c>
      <c r="B33" s="47"/>
      <c r="C33" s="81">
        <v>1123</v>
      </c>
      <c r="D33" s="41"/>
      <c r="E33" s="63" t="s">
        <v>32</v>
      </c>
      <c r="F33" s="170"/>
      <c r="G33" s="171">
        <v>12192</v>
      </c>
      <c r="H33" s="170">
        <v>12192</v>
      </c>
      <c r="I33" s="42">
        <f t="shared" si="1"/>
        <v>100</v>
      </c>
      <c r="K33" s="148"/>
      <c r="L33" s="148"/>
      <c r="M33" s="148"/>
      <c r="N33" s="310"/>
    </row>
    <row r="34" spans="1:14" s="37" customFormat="1" ht="15" x14ac:dyDescent="0.25">
      <c r="A34" s="91" t="s">
        <v>73</v>
      </c>
      <c r="B34" s="47"/>
      <c r="C34" s="81">
        <v>1211</v>
      </c>
      <c r="D34" s="41"/>
      <c r="E34" s="59" t="s">
        <v>10</v>
      </c>
      <c r="F34" s="170">
        <v>1700000</v>
      </c>
      <c r="G34" s="171">
        <v>1700000</v>
      </c>
      <c r="H34" s="170">
        <v>1728918</v>
      </c>
      <c r="I34" s="42">
        <f t="shared" ref="I34" si="2">(H34/G34)*100</f>
        <v>101.70105882352942</v>
      </c>
      <c r="K34" s="148"/>
      <c r="L34" s="148"/>
      <c r="M34" s="148"/>
      <c r="N34" s="310"/>
    </row>
    <row r="35" spans="1:14" s="37" customFormat="1" ht="15" x14ac:dyDescent="0.25">
      <c r="A35" s="91" t="s">
        <v>73</v>
      </c>
      <c r="B35" s="47"/>
      <c r="C35" s="81">
        <v>1361</v>
      </c>
      <c r="D35" s="41"/>
      <c r="E35" s="59" t="s">
        <v>1</v>
      </c>
      <c r="F35" s="170"/>
      <c r="G35" s="171"/>
      <c r="H35" s="170">
        <v>6</v>
      </c>
      <c r="I35" s="17">
        <v>0</v>
      </c>
      <c r="K35" s="148"/>
      <c r="L35" s="148"/>
      <c r="M35" s="148"/>
      <c r="N35" s="310"/>
    </row>
    <row r="36" spans="1:14" s="37" customFormat="1" ht="15" x14ac:dyDescent="0.25">
      <c r="A36" s="91" t="s">
        <v>73</v>
      </c>
      <c r="B36" s="103"/>
      <c r="C36" s="81">
        <v>4111</v>
      </c>
      <c r="D36" s="79"/>
      <c r="E36" s="59" t="s">
        <v>41</v>
      </c>
      <c r="F36" s="166"/>
      <c r="G36" s="170">
        <f>G37+G39+G40+G41</f>
        <v>2733</v>
      </c>
      <c r="H36" s="170">
        <f>H37+H39+H40+H41</f>
        <v>2733</v>
      </c>
      <c r="I36" s="17">
        <f t="shared" ref="I36:I47" si="3">(H36/G36)*100</f>
        <v>100</v>
      </c>
      <c r="K36" s="148"/>
      <c r="L36" s="148"/>
      <c r="M36" s="148"/>
      <c r="N36" s="310"/>
    </row>
    <row r="37" spans="1:14" s="37" customFormat="1" ht="15" x14ac:dyDescent="0.25">
      <c r="A37" s="533" t="s">
        <v>73</v>
      </c>
      <c r="B37" s="307"/>
      <c r="C37" s="81"/>
      <c r="D37" s="528" t="s">
        <v>174</v>
      </c>
      <c r="E37" s="536" t="s">
        <v>227</v>
      </c>
      <c r="F37" s="326"/>
      <c r="G37" s="2">
        <v>30</v>
      </c>
      <c r="H37" s="75">
        <v>30</v>
      </c>
      <c r="I37" s="1">
        <f t="shared" si="3"/>
        <v>100</v>
      </c>
      <c r="K37" s="148"/>
      <c r="L37" s="148"/>
      <c r="M37" s="148"/>
      <c r="N37" s="310"/>
    </row>
    <row r="38" spans="1:14" s="37" customFormat="1" ht="15" x14ac:dyDescent="0.25">
      <c r="A38" s="526"/>
      <c r="B38" s="307"/>
      <c r="C38" s="81"/>
      <c r="D38" s="524"/>
      <c r="E38" s="527"/>
      <c r="F38" s="326"/>
      <c r="G38" s="2"/>
      <c r="H38" s="75"/>
      <c r="I38" s="1"/>
      <c r="K38" s="148"/>
      <c r="L38" s="148"/>
      <c r="M38" s="148"/>
      <c r="N38" s="310"/>
    </row>
    <row r="39" spans="1:14" s="37" customFormat="1" ht="15" x14ac:dyDescent="0.25">
      <c r="A39" s="91" t="s">
        <v>73</v>
      </c>
      <c r="B39" s="307"/>
      <c r="C39" s="81"/>
      <c r="D39" s="65" t="s">
        <v>175</v>
      </c>
      <c r="E39" s="146" t="s">
        <v>117</v>
      </c>
      <c r="F39" s="326"/>
      <c r="G39" s="2">
        <v>181</v>
      </c>
      <c r="H39" s="75">
        <v>181</v>
      </c>
      <c r="I39" s="1">
        <f t="shared" si="3"/>
        <v>100</v>
      </c>
      <c r="K39" s="148"/>
      <c r="L39" s="148"/>
      <c r="M39" s="148"/>
      <c r="N39" s="310"/>
    </row>
    <row r="40" spans="1:14" s="37" customFormat="1" ht="15" x14ac:dyDescent="0.25">
      <c r="A40" s="91" t="s">
        <v>73</v>
      </c>
      <c r="B40" s="307"/>
      <c r="C40" s="81"/>
      <c r="D40" s="65" t="s">
        <v>176</v>
      </c>
      <c r="E40" s="147" t="s">
        <v>118</v>
      </c>
      <c r="F40" s="326"/>
      <c r="G40" s="2">
        <v>638</v>
      </c>
      <c r="H40" s="75">
        <v>638</v>
      </c>
      <c r="I40" s="1">
        <f t="shared" si="3"/>
        <v>100</v>
      </c>
      <c r="K40" s="148"/>
      <c r="L40" s="148"/>
      <c r="M40" s="148"/>
      <c r="N40" s="310"/>
    </row>
    <row r="41" spans="1:14" s="37" customFormat="1" ht="15" x14ac:dyDescent="0.25">
      <c r="A41" s="91" t="s">
        <v>73</v>
      </c>
      <c r="B41" s="307"/>
      <c r="C41" s="81"/>
      <c r="D41" s="65" t="s">
        <v>177</v>
      </c>
      <c r="E41" s="147" t="s">
        <v>102</v>
      </c>
      <c r="F41" s="326"/>
      <c r="G41" s="2">
        <v>1884</v>
      </c>
      <c r="H41" s="75">
        <v>1884</v>
      </c>
      <c r="I41" s="1">
        <f t="shared" si="3"/>
        <v>100</v>
      </c>
      <c r="K41" s="148"/>
      <c r="L41" s="148"/>
      <c r="M41" s="148"/>
      <c r="N41" s="310"/>
    </row>
    <row r="42" spans="1:14" s="37" customFormat="1" ht="15" x14ac:dyDescent="0.25">
      <c r="A42" s="91" t="s">
        <v>73</v>
      </c>
      <c r="B42" s="103"/>
      <c r="C42" s="81">
        <v>4112</v>
      </c>
      <c r="D42" s="80"/>
      <c r="E42" s="60" t="s">
        <v>115</v>
      </c>
      <c r="F42" s="166">
        <v>73854</v>
      </c>
      <c r="G42" s="167">
        <v>73854</v>
      </c>
      <c r="H42" s="166">
        <v>73854</v>
      </c>
      <c r="I42" s="42">
        <f t="shared" si="3"/>
        <v>100</v>
      </c>
      <c r="K42" s="148"/>
      <c r="L42" s="148"/>
      <c r="M42" s="148"/>
      <c r="N42" s="310"/>
    </row>
    <row r="43" spans="1:14" s="37" customFormat="1" ht="15" x14ac:dyDescent="0.25">
      <c r="A43" s="91" t="s">
        <v>73</v>
      </c>
      <c r="B43" s="307"/>
      <c r="C43" s="81">
        <v>4116</v>
      </c>
      <c r="D43" s="41"/>
      <c r="E43" s="60" t="s">
        <v>228</v>
      </c>
      <c r="F43" s="166"/>
      <c r="G43" s="178">
        <f>G44+G47+G49+G51+G52+G53+G55+G57+G58+G59+G60+G61+G62+G63+G45</f>
        <v>901848</v>
      </c>
      <c r="H43" s="178">
        <f>H44+H47+H49+H51+H52+H53+H55+H57+H58+H59+H60+H61+H62+H63+H45</f>
        <v>901848</v>
      </c>
      <c r="I43" s="42">
        <f t="shared" si="3"/>
        <v>100</v>
      </c>
      <c r="L43" s="148"/>
      <c r="M43" s="148"/>
      <c r="N43" s="310"/>
    </row>
    <row r="44" spans="1:14" s="37" customFormat="1" x14ac:dyDescent="0.2">
      <c r="A44" s="91" t="s">
        <v>73</v>
      </c>
      <c r="B44" s="307"/>
      <c r="C44" s="81"/>
      <c r="D44" s="65" t="s">
        <v>181</v>
      </c>
      <c r="E44" s="146" t="s">
        <v>103</v>
      </c>
      <c r="F44" s="159"/>
      <c r="G44" s="172">
        <v>442</v>
      </c>
      <c r="H44" s="169">
        <v>442</v>
      </c>
      <c r="I44" s="1">
        <f t="shared" si="3"/>
        <v>100</v>
      </c>
      <c r="K44" s="148"/>
      <c r="L44" s="148"/>
      <c r="M44" s="148"/>
      <c r="N44" s="310"/>
    </row>
    <row r="45" spans="1:14" s="37" customFormat="1" x14ac:dyDescent="0.2">
      <c r="A45" s="533" t="s">
        <v>73</v>
      </c>
      <c r="B45" s="399"/>
      <c r="C45" s="81"/>
      <c r="D45" s="537" t="s">
        <v>262</v>
      </c>
      <c r="E45" s="527" t="s">
        <v>263</v>
      </c>
      <c r="F45" s="159"/>
      <c r="G45" s="172">
        <v>1279</v>
      </c>
      <c r="H45" s="169">
        <v>1279</v>
      </c>
      <c r="I45" s="1">
        <f t="shared" si="3"/>
        <v>100</v>
      </c>
      <c r="K45" s="148"/>
      <c r="L45" s="148"/>
      <c r="M45" s="148"/>
      <c r="N45" s="310"/>
    </row>
    <row r="46" spans="1:14" s="37" customFormat="1" x14ac:dyDescent="0.2">
      <c r="A46" s="539"/>
      <c r="B46" s="399"/>
      <c r="C46" s="81"/>
      <c r="D46" s="538"/>
      <c r="E46" s="529"/>
      <c r="F46" s="159"/>
      <c r="G46" s="172"/>
      <c r="H46" s="169"/>
      <c r="I46" s="1"/>
      <c r="K46" s="148"/>
      <c r="L46" s="148"/>
      <c r="M46" s="148"/>
      <c r="N46" s="310"/>
    </row>
    <row r="47" spans="1:14" s="37" customFormat="1" x14ac:dyDescent="0.2">
      <c r="A47" s="533" t="s">
        <v>73</v>
      </c>
      <c r="B47" s="307"/>
      <c r="C47" s="81"/>
      <c r="D47" s="528" t="s">
        <v>182</v>
      </c>
      <c r="E47" s="527" t="s">
        <v>157</v>
      </c>
      <c r="F47" s="159"/>
      <c r="G47" s="172">
        <v>652916</v>
      </c>
      <c r="H47" s="169">
        <v>652916</v>
      </c>
      <c r="I47" s="1">
        <f t="shared" si="3"/>
        <v>100</v>
      </c>
      <c r="K47" s="148"/>
      <c r="L47" s="148"/>
      <c r="M47" s="148"/>
      <c r="N47" s="310"/>
    </row>
    <row r="48" spans="1:14" s="37" customFormat="1" x14ac:dyDescent="0.2">
      <c r="A48" s="526"/>
      <c r="B48" s="307"/>
      <c r="C48" s="81"/>
      <c r="D48" s="528"/>
      <c r="E48" s="527"/>
      <c r="F48" s="159"/>
      <c r="G48" s="172"/>
      <c r="H48" s="169"/>
      <c r="I48" s="1"/>
      <c r="K48" s="148"/>
      <c r="L48" s="148"/>
      <c r="M48" s="148"/>
      <c r="N48" s="310"/>
    </row>
    <row r="49" spans="1:14" s="37" customFormat="1" ht="14.25" customHeight="1" x14ac:dyDescent="0.2">
      <c r="A49" s="533" t="s">
        <v>73</v>
      </c>
      <c r="B49" s="307"/>
      <c r="C49" s="81"/>
      <c r="D49" s="528" t="s">
        <v>183</v>
      </c>
      <c r="E49" s="527" t="s">
        <v>44</v>
      </c>
      <c r="F49" s="75"/>
      <c r="G49" s="75">
        <v>13000</v>
      </c>
      <c r="H49" s="57">
        <v>13000</v>
      </c>
      <c r="I49" s="1">
        <f t="shared" ref="I49:I53" si="4">(H49/G49)*100</f>
        <v>100</v>
      </c>
      <c r="K49" s="148"/>
      <c r="L49" s="148"/>
      <c r="M49" s="148"/>
      <c r="N49" s="310"/>
    </row>
    <row r="50" spans="1:14" s="37" customFormat="1" ht="15" customHeight="1" x14ac:dyDescent="0.25">
      <c r="A50" s="526"/>
      <c r="B50" s="307"/>
      <c r="C50" s="81"/>
      <c r="D50" s="528"/>
      <c r="E50" s="527"/>
      <c r="F50" s="3"/>
      <c r="G50" s="3"/>
      <c r="H50" s="57"/>
      <c r="I50" s="1"/>
      <c r="K50" s="379"/>
      <c r="L50" s="148"/>
      <c r="M50" s="148"/>
      <c r="N50" s="310"/>
    </row>
    <row r="51" spans="1:14" s="37" customFormat="1" x14ac:dyDescent="0.2">
      <c r="A51" s="91" t="s">
        <v>73</v>
      </c>
      <c r="B51" s="307"/>
      <c r="C51" s="81"/>
      <c r="D51" s="66" t="s">
        <v>184</v>
      </c>
      <c r="E51" s="254" t="s">
        <v>62</v>
      </c>
      <c r="F51" s="75"/>
      <c r="G51" s="75">
        <v>6014</v>
      </c>
      <c r="H51" s="57">
        <v>6014</v>
      </c>
      <c r="I51" s="1">
        <f t="shared" si="4"/>
        <v>100</v>
      </c>
      <c r="K51" s="148"/>
      <c r="L51" s="148"/>
      <c r="M51" s="148"/>
      <c r="N51" s="310"/>
    </row>
    <row r="52" spans="1:14" s="37" customFormat="1" ht="25.5" x14ac:dyDescent="0.2">
      <c r="A52" s="91" t="s">
        <v>73</v>
      </c>
      <c r="B52" s="307"/>
      <c r="C52" s="81"/>
      <c r="D52" s="305" t="s">
        <v>185</v>
      </c>
      <c r="E52" s="254" t="s">
        <v>229</v>
      </c>
      <c r="F52" s="75"/>
      <c r="G52" s="284">
        <v>198</v>
      </c>
      <c r="H52" s="58">
        <v>198</v>
      </c>
      <c r="I52" s="124">
        <f t="shared" si="4"/>
        <v>100</v>
      </c>
      <c r="K52" s="148"/>
      <c r="L52" s="148"/>
      <c r="M52" s="148"/>
      <c r="N52" s="310"/>
    </row>
    <row r="53" spans="1:14" s="37" customFormat="1" ht="15" customHeight="1" x14ac:dyDescent="0.2">
      <c r="A53" s="533" t="s">
        <v>73</v>
      </c>
      <c r="B53" s="399"/>
      <c r="C53" s="81"/>
      <c r="D53" s="528" t="s">
        <v>186</v>
      </c>
      <c r="E53" s="527" t="s">
        <v>104</v>
      </c>
      <c r="F53" s="75"/>
      <c r="G53" s="75">
        <v>218434</v>
      </c>
      <c r="H53" s="58">
        <v>218434</v>
      </c>
      <c r="I53" s="1">
        <f t="shared" si="4"/>
        <v>100</v>
      </c>
      <c r="K53" s="148"/>
      <c r="L53" s="148"/>
      <c r="M53" s="148"/>
      <c r="N53" s="310"/>
    </row>
    <row r="54" spans="1:14" s="37" customFormat="1" x14ac:dyDescent="0.2">
      <c r="A54" s="539"/>
      <c r="B54" s="399"/>
      <c r="C54" s="81"/>
      <c r="D54" s="524"/>
      <c r="E54" s="527"/>
      <c r="F54" s="75"/>
      <c r="G54" s="56"/>
      <c r="H54" s="57"/>
      <c r="I54" s="1"/>
      <c r="J54" s="417"/>
      <c r="K54" s="202"/>
      <c r="L54" s="202"/>
      <c r="M54" s="202"/>
      <c r="N54" s="310"/>
    </row>
    <row r="55" spans="1:14" s="38" customFormat="1" x14ac:dyDescent="0.2">
      <c r="A55" s="102" t="s">
        <v>73</v>
      </c>
      <c r="B55" s="78"/>
      <c r="C55" s="156"/>
      <c r="D55" s="528" t="s">
        <v>264</v>
      </c>
      <c r="E55" s="527" t="s">
        <v>265</v>
      </c>
      <c r="F55" s="78"/>
      <c r="G55" s="56">
        <v>136</v>
      </c>
      <c r="H55" s="57">
        <v>136</v>
      </c>
      <c r="I55" s="1">
        <f t="shared" ref="I55:I58" si="5">(H55/G55)*100</f>
        <v>100</v>
      </c>
      <c r="J55" s="417"/>
      <c r="K55" s="418"/>
      <c r="L55" s="418"/>
      <c r="M55" s="418"/>
      <c r="N55" s="311"/>
    </row>
    <row r="56" spans="1:14" s="38" customFormat="1" x14ac:dyDescent="0.2">
      <c r="A56" s="102"/>
      <c r="B56" s="78"/>
      <c r="C56" s="156"/>
      <c r="D56" s="530"/>
      <c r="E56" s="529"/>
      <c r="F56" s="78"/>
      <c r="G56" s="56"/>
      <c r="H56" s="57"/>
      <c r="I56" s="1"/>
      <c r="J56" s="37"/>
      <c r="K56" s="200"/>
      <c r="L56" s="200"/>
      <c r="M56" s="200"/>
      <c r="N56" s="311"/>
    </row>
    <row r="57" spans="1:14" s="38" customFormat="1" x14ac:dyDescent="0.2">
      <c r="A57" s="102" t="s">
        <v>73</v>
      </c>
      <c r="B57" s="78"/>
      <c r="C57" s="156"/>
      <c r="D57" s="142" t="s">
        <v>187</v>
      </c>
      <c r="E57" s="146" t="s">
        <v>230</v>
      </c>
      <c r="F57" s="78"/>
      <c r="G57" s="56">
        <v>10</v>
      </c>
      <c r="H57" s="57">
        <v>10</v>
      </c>
      <c r="I57" s="1">
        <f t="shared" si="5"/>
        <v>100</v>
      </c>
      <c r="J57" s="37"/>
      <c r="K57" s="200"/>
      <c r="L57" s="200"/>
      <c r="M57" s="200"/>
      <c r="N57" s="311"/>
    </row>
    <row r="58" spans="1:14" s="38" customFormat="1" x14ac:dyDescent="0.2">
      <c r="A58" s="102" t="s">
        <v>73</v>
      </c>
      <c r="B58" s="78"/>
      <c r="C58" s="156"/>
      <c r="D58" s="142" t="s">
        <v>188</v>
      </c>
      <c r="E58" s="146" t="s">
        <v>231</v>
      </c>
      <c r="F58" s="78"/>
      <c r="G58" s="56">
        <v>98</v>
      </c>
      <c r="H58" s="57">
        <v>98</v>
      </c>
      <c r="I58" s="1">
        <f t="shared" si="5"/>
        <v>100</v>
      </c>
      <c r="J58" s="37"/>
      <c r="K58" s="200"/>
      <c r="L58" s="200"/>
      <c r="M58" s="200"/>
      <c r="N58" s="311"/>
    </row>
    <row r="59" spans="1:14" s="37" customFormat="1" x14ac:dyDescent="0.2">
      <c r="A59" s="91" t="s">
        <v>73</v>
      </c>
      <c r="B59" s="307"/>
      <c r="C59" s="81"/>
      <c r="D59" s="142" t="s">
        <v>189</v>
      </c>
      <c r="E59" s="146" t="s">
        <v>105</v>
      </c>
      <c r="F59" s="75"/>
      <c r="G59" s="56">
        <v>229</v>
      </c>
      <c r="H59" s="57">
        <v>229</v>
      </c>
      <c r="I59" s="1">
        <f t="shared" ref="I59:I63" si="6">(H59/G59)*100</f>
        <v>100</v>
      </c>
      <c r="K59" s="148"/>
      <c r="L59" s="148"/>
      <c r="M59" s="148"/>
      <c r="N59" s="310"/>
    </row>
    <row r="60" spans="1:14" s="37" customFormat="1" x14ac:dyDescent="0.2">
      <c r="A60" s="91" t="s">
        <v>73</v>
      </c>
      <c r="B60" s="307"/>
      <c r="C60" s="81"/>
      <c r="D60" s="142" t="s">
        <v>190</v>
      </c>
      <c r="E60" s="254" t="s">
        <v>232</v>
      </c>
      <c r="F60" s="75"/>
      <c r="G60" s="56">
        <v>95</v>
      </c>
      <c r="H60" s="57">
        <v>95</v>
      </c>
      <c r="I60" s="1">
        <f t="shared" si="6"/>
        <v>100</v>
      </c>
      <c r="K60" s="148"/>
      <c r="L60" s="148"/>
      <c r="M60" s="148"/>
      <c r="N60" s="310"/>
    </row>
    <row r="61" spans="1:14" s="37" customFormat="1" ht="25.5" x14ac:dyDescent="0.2">
      <c r="A61" s="91" t="s">
        <v>73</v>
      </c>
      <c r="B61" s="307"/>
      <c r="C61" s="81"/>
      <c r="D61" s="142" t="s">
        <v>191</v>
      </c>
      <c r="E61" s="254" t="s">
        <v>158</v>
      </c>
      <c r="F61" s="75"/>
      <c r="G61" s="75">
        <v>3557</v>
      </c>
      <c r="H61" s="57">
        <v>3557</v>
      </c>
      <c r="I61" s="1">
        <f t="shared" si="6"/>
        <v>100</v>
      </c>
      <c r="K61" s="148"/>
      <c r="L61" s="148"/>
      <c r="M61" s="148"/>
      <c r="N61" s="310"/>
    </row>
    <row r="62" spans="1:14" s="37" customFormat="1" x14ac:dyDescent="0.2">
      <c r="A62" s="91" t="s">
        <v>73</v>
      </c>
      <c r="B62" s="307"/>
      <c r="C62" s="81"/>
      <c r="D62" s="142" t="s">
        <v>192</v>
      </c>
      <c r="E62" s="254" t="s">
        <v>119</v>
      </c>
      <c r="F62" s="75"/>
      <c r="G62" s="75">
        <v>816</v>
      </c>
      <c r="H62" s="174">
        <v>816</v>
      </c>
      <c r="I62" s="1">
        <f t="shared" si="6"/>
        <v>100</v>
      </c>
      <c r="K62" s="148"/>
      <c r="L62" s="148"/>
      <c r="M62" s="148"/>
      <c r="N62" s="310"/>
    </row>
    <row r="63" spans="1:14" s="37" customFormat="1" x14ac:dyDescent="0.2">
      <c r="A63" s="91" t="s">
        <v>73</v>
      </c>
      <c r="B63" s="307"/>
      <c r="C63" s="81"/>
      <c r="D63" s="142" t="s">
        <v>193</v>
      </c>
      <c r="E63" s="254" t="s">
        <v>120</v>
      </c>
      <c r="F63" s="75"/>
      <c r="G63" s="75">
        <v>4624</v>
      </c>
      <c r="H63" s="174">
        <v>4624</v>
      </c>
      <c r="I63" s="1">
        <f t="shared" si="6"/>
        <v>100</v>
      </c>
      <c r="K63" s="148"/>
      <c r="L63" s="148"/>
      <c r="M63" s="148"/>
      <c r="N63" s="310"/>
    </row>
    <row r="64" spans="1:14" ht="15" x14ac:dyDescent="0.25">
      <c r="A64" s="91" t="s">
        <v>73</v>
      </c>
      <c r="B64" s="327"/>
      <c r="C64" s="81">
        <v>4211</v>
      </c>
      <c r="D64" s="65"/>
      <c r="E64" s="53" t="s">
        <v>107</v>
      </c>
      <c r="F64" s="166"/>
      <c r="G64" s="166">
        <v>141</v>
      </c>
      <c r="H64" s="166">
        <v>141</v>
      </c>
      <c r="I64" s="17">
        <f t="shared" ref="I64:I76" si="7">(H64/G64)*100</f>
        <v>100</v>
      </c>
    </row>
    <row r="65" spans="1:14" ht="15" x14ac:dyDescent="0.25">
      <c r="A65" s="91" t="s">
        <v>73</v>
      </c>
      <c r="B65" s="327"/>
      <c r="C65" s="81"/>
      <c r="D65" s="65" t="s">
        <v>194</v>
      </c>
      <c r="E65" s="146" t="s">
        <v>108</v>
      </c>
      <c r="F65" s="166"/>
      <c r="G65" s="173">
        <v>141</v>
      </c>
      <c r="H65" s="174">
        <v>141</v>
      </c>
      <c r="I65" s="1">
        <f t="shared" si="7"/>
        <v>100</v>
      </c>
    </row>
    <row r="66" spans="1:14" ht="15" x14ac:dyDescent="0.25">
      <c r="A66" s="91" t="s">
        <v>73</v>
      </c>
      <c r="B66" s="327"/>
      <c r="C66" s="107">
        <v>4216</v>
      </c>
      <c r="D66" s="65"/>
      <c r="E66" s="54" t="s">
        <v>98</v>
      </c>
      <c r="F66" s="169"/>
      <c r="G66" s="175">
        <v>4366</v>
      </c>
      <c r="H66" s="175">
        <v>4366</v>
      </c>
      <c r="I66" s="17">
        <f t="shared" si="7"/>
        <v>100</v>
      </c>
    </row>
    <row r="67" spans="1:14" x14ac:dyDescent="0.2">
      <c r="A67" s="91" t="s">
        <v>73</v>
      </c>
      <c r="B67" s="327"/>
      <c r="C67" s="107"/>
      <c r="D67" s="65" t="s">
        <v>195</v>
      </c>
      <c r="E67" s="146" t="s">
        <v>66</v>
      </c>
      <c r="F67" s="169"/>
      <c r="G67" s="177">
        <v>1545</v>
      </c>
      <c r="H67" s="176">
        <v>1545</v>
      </c>
      <c r="I67" s="1">
        <f t="shared" si="7"/>
        <v>100</v>
      </c>
    </row>
    <row r="68" spans="1:14" x14ac:dyDescent="0.2">
      <c r="A68" s="91" t="s">
        <v>73</v>
      </c>
      <c r="B68" s="327"/>
      <c r="C68" s="107"/>
      <c r="D68" s="65" t="s">
        <v>266</v>
      </c>
      <c r="E68" s="146" t="s">
        <v>267</v>
      </c>
      <c r="F68" s="169"/>
      <c r="G68" s="177">
        <v>22</v>
      </c>
      <c r="H68" s="176">
        <v>22</v>
      </c>
      <c r="I68" s="1">
        <f t="shared" si="7"/>
        <v>100</v>
      </c>
    </row>
    <row r="69" spans="1:14" x14ac:dyDescent="0.2">
      <c r="A69" s="91" t="s">
        <v>73</v>
      </c>
      <c r="B69" s="327"/>
      <c r="C69" s="404"/>
      <c r="D69" s="528" t="s">
        <v>268</v>
      </c>
      <c r="E69" s="527" t="s">
        <v>269</v>
      </c>
      <c r="F69" s="169"/>
      <c r="G69" s="177">
        <v>2799</v>
      </c>
      <c r="H69" s="176">
        <v>2799</v>
      </c>
      <c r="I69" s="1">
        <f t="shared" si="7"/>
        <v>100</v>
      </c>
    </row>
    <row r="70" spans="1:14" ht="15" thickBot="1" x14ac:dyDescent="0.25">
      <c r="A70" s="134"/>
      <c r="B70" s="405"/>
      <c r="C70" s="406"/>
      <c r="D70" s="535"/>
      <c r="E70" s="542"/>
      <c r="F70" s="407"/>
      <c r="G70" s="408"/>
      <c r="H70" s="409"/>
      <c r="I70" s="201"/>
      <c r="J70" s="489"/>
      <c r="K70" s="490"/>
      <c r="L70" s="490"/>
      <c r="M70" s="490"/>
      <c r="N70" s="491"/>
    </row>
    <row r="71" spans="1:14" s="499" customFormat="1" ht="15" thickTop="1" x14ac:dyDescent="0.2">
      <c r="A71" s="492"/>
      <c r="B71" s="493"/>
      <c r="C71" s="494"/>
      <c r="D71" s="495"/>
      <c r="E71" s="496"/>
      <c r="F71" s="497">
        <f>F8+F17+F24+F28</f>
        <v>16218</v>
      </c>
      <c r="G71" s="497">
        <f>G8+G17+G24+G28</f>
        <v>18519</v>
      </c>
      <c r="H71" s="497">
        <f>H8+H17+H24+H28</f>
        <v>19436</v>
      </c>
      <c r="I71" s="498"/>
      <c r="K71" s="500">
        <f>K28+K24+K17+K8</f>
        <v>16218000</v>
      </c>
      <c r="L71" s="500">
        <f>L28+L24+L17+L8</f>
        <v>18518687.489999998</v>
      </c>
      <c r="M71" s="500">
        <f>M28+M24+M17+M8</f>
        <v>19435937.619999997</v>
      </c>
      <c r="N71" s="491"/>
    </row>
    <row r="72" spans="1:14" ht="13.5" customHeight="1" thickBot="1" x14ac:dyDescent="0.25">
      <c r="A72" s="94"/>
      <c r="I72" s="32" t="s">
        <v>0</v>
      </c>
    </row>
    <row r="73" spans="1:14" s="37" customFormat="1" ht="20.25" customHeight="1" thickTop="1" thickBot="1" x14ac:dyDescent="0.25">
      <c r="A73" s="74" t="s">
        <v>68</v>
      </c>
      <c r="B73" s="72" t="s">
        <v>13</v>
      </c>
      <c r="C73" s="33" t="s">
        <v>2</v>
      </c>
      <c r="D73" s="371" t="s">
        <v>259</v>
      </c>
      <c r="E73" s="34" t="s">
        <v>3</v>
      </c>
      <c r="F73" s="35" t="s">
        <v>4</v>
      </c>
      <c r="G73" s="35" t="s">
        <v>5</v>
      </c>
      <c r="H73" s="35" t="s">
        <v>18</v>
      </c>
      <c r="I73" s="36" t="s">
        <v>19</v>
      </c>
      <c r="K73" s="148"/>
      <c r="L73" s="148"/>
      <c r="M73" s="148"/>
      <c r="N73" s="310"/>
    </row>
    <row r="74" spans="1:14" s="38" customFormat="1" ht="13.5" thickTop="1" thickBot="1" x14ac:dyDescent="0.25">
      <c r="A74" s="89">
        <v>1</v>
      </c>
      <c r="B74" s="84">
        <v>2</v>
      </c>
      <c r="C74" s="85">
        <v>3</v>
      </c>
      <c r="D74" s="84">
        <v>4</v>
      </c>
      <c r="E74" s="85">
        <v>5</v>
      </c>
      <c r="F74" s="84">
        <v>6</v>
      </c>
      <c r="G74" s="86">
        <v>7</v>
      </c>
      <c r="H74" s="87">
        <v>8</v>
      </c>
      <c r="I74" s="88" t="s">
        <v>69</v>
      </c>
      <c r="J74" s="37"/>
      <c r="K74" s="200"/>
      <c r="L74" s="200"/>
      <c r="M74" s="200"/>
      <c r="N74" s="311"/>
    </row>
    <row r="75" spans="1:14" ht="15.75" thickTop="1" x14ac:dyDescent="0.25">
      <c r="A75" s="410" t="s">
        <v>73</v>
      </c>
      <c r="B75" s="411"/>
      <c r="C75" s="412">
        <v>4223</v>
      </c>
      <c r="D75" s="413"/>
      <c r="E75" s="414" t="s">
        <v>67</v>
      </c>
      <c r="F75" s="415"/>
      <c r="G75" s="454">
        <v>233200</v>
      </c>
      <c r="H75" s="455">
        <v>233200</v>
      </c>
      <c r="I75" s="416">
        <f t="shared" si="7"/>
        <v>100</v>
      </c>
    </row>
    <row r="76" spans="1:14" x14ac:dyDescent="0.2">
      <c r="A76" s="91" t="s">
        <v>73</v>
      </c>
      <c r="B76" s="327"/>
      <c r="C76" s="404"/>
      <c r="D76" s="65" t="s">
        <v>178</v>
      </c>
      <c r="E76" s="285" t="s">
        <v>233</v>
      </c>
      <c r="F76" s="169"/>
      <c r="G76" s="177">
        <v>233200</v>
      </c>
      <c r="H76" s="176">
        <v>233200</v>
      </c>
      <c r="I76" s="1">
        <f t="shared" si="7"/>
        <v>100</v>
      </c>
    </row>
    <row r="77" spans="1:14" s="37" customFormat="1" ht="15" x14ac:dyDescent="0.25">
      <c r="A77" s="91" t="s">
        <v>73</v>
      </c>
      <c r="B77" s="103">
        <v>6172</v>
      </c>
      <c r="C77" s="81">
        <v>2122</v>
      </c>
      <c r="D77" s="41"/>
      <c r="E77" s="60" t="s">
        <v>17</v>
      </c>
      <c r="F77" s="166">
        <v>150776</v>
      </c>
      <c r="G77" s="166">
        <v>161961</v>
      </c>
      <c r="H77" s="166">
        <v>161961</v>
      </c>
      <c r="I77" s="17">
        <f>(H77/G77)*100</f>
        <v>100</v>
      </c>
      <c r="K77" s="148"/>
      <c r="L77" s="148"/>
      <c r="M77" s="148"/>
      <c r="N77" s="310"/>
    </row>
    <row r="78" spans="1:14" s="37" customFormat="1" ht="15" x14ac:dyDescent="0.25">
      <c r="A78" s="91" t="s">
        <v>73</v>
      </c>
      <c r="B78" s="103">
        <v>6172</v>
      </c>
      <c r="C78" s="81">
        <v>2143</v>
      </c>
      <c r="D78" s="66"/>
      <c r="E78" s="122" t="s">
        <v>180</v>
      </c>
      <c r="F78" s="166"/>
      <c r="G78" s="173"/>
      <c r="H78" s="166">
        <v>3</v>
      </c>
      <c r="I78" s="17">
        <v>0</v>
      </c>
      <c r="M78" s="148"/>
      <c r="N78" s="310"/>
    </row>
    <row r="79" spans="1:14" s="37" customFormat="1" ht="15" x14ac:dyDescent="0.25">
      <c r="A79" s="91" t="s">
        <v>73</v>
      </c>
      <c r="B79" s="103">
        <v>6172</v>
      </c>
      <c r="C79" s="81">
        <v>2212</v>
      </c>
      <c r="D79" s="41"/>
      <c r="E79" s="54" t="s">
        <v>101</v>
      </c>
      <c r="F79" s="166"/>
      <c r="G79" s="167"/>
      <c r="H79" s="166">
        <v>130</v>
      </c>
      <c r="I79" s="17">
        <v>0</v>
      </c>
      <c r="M79" s="148"/>
      <c r="N79" s="310"/>
    </row>
    <row r="80" spans="1:14" s="37" customFormat="1" ht="15" x14ac:dyDescent="0.25">
      <c r="A80" s="91" t="s">
        <v>73</v>
      </c>
      <c r="B80" s="103">
        <v>6172</v>
      </c>
      <c r="C80" s="81">
        <v>2322</v>
      </c>
      <c r="D80" s="41"/>
      <c r="E80" s="60" t="s">
        <v>12</v>
      </c>
      <c r="F80" s="166"/>
      <c r="G80" s="168">
        <v>5849</v>
      </c>
      <c r="H80" s="166">
        <v>5862</v>
      </c>
      <c r="I80" s="17">
        <f>(H80/G80)*100</f>
        <v>100.22226021542144</v>
      </c>
      <c r="K80" s="148"/>
      <c r="L80" s="148"/>
      <c r="M80" s="148"/>
      <c r="N80" s="310"/>
    </row>
    <row r="81" spans="1:16" s="37" customFormat="1" ht="15" x14ac:dyDescent="0.25">
      <c r="A81" s="91" t="s">
        <v>73</v>
      </c>
      <c r="B81" s="103">
        <v>6172</v>
      </c>
      <c r="C81" s="81">
        <v>2324</v>
      </c>
      <c r="D81" s="41"/>
      <c r="E81" s="60" t="s">
        <v>22</v>
      </c>
      <c r="F81" s="166"/>
      <c r="G81" s="168"/>
      <c r="H81" s="166">
        <v>88</v>
      </c>
      <c r="I81" s="17">
        <v>0</v>
      </c>
      <c r="K81" s="148"/>
      <c r="L81" s="148"/>
      <c r="M81" s="329">
        <v>14541783438.290001</v>
      </c>
      <c r="N81" s="330" t="s">
        <v>169</v>
      </c>
      <c r="O81" s="329">
        <v>10462709895.940001</v>
      </c>
      <c r="P81" s="332" t="s">
        <v>271</v>
      </c>
    </row>
    <row r="82" spans="1:16" s="37" customFormat="1" ht="15" x14ac:dyDescent="0.25">
      <c r="A82" s="91" t="s">
        <v>73</v>
      </c>
      <c r="B82" s="103">
        <v>6310</v>
      </c>
      <c r="C82" s="81">
        <v>2141</v>
      </c>
      <c r="D82" s="41"/>
      <c r="E82" s="55" t="s">
        <v>11</v>
      </c>
      <c r="F82" s="166">
        <v>998</v>
      </c>
      <c r="G82" s="168">
        <v>998</v>
      </c>
      <c r="H82" s="166">
        <v>636</v>
      </c>
      <c r="I82" s="17">
        <f>(H82/G82)*100</f>
        <v>63.727454909819635</v>
      </c>
      <c r="K82" s="148"/>
      <c r="L82" s="148"/>
      <c r="M82" s="329">
        <v>9613879239.9699993</v>
      </c>
      <c r="N82" s="330" t="s">
        <v>270</v>
      </c>
      <c r="O82" s="329">
        <v>10001286190.58</v>
      </c>
      <c r="P82" s="332" t="s">
        <v>272</v>
      </c>
    </row>
    <row r="83" spans="1:16" s="37" customFormat="1" ht="15" x14ac:dyDescent="0.25">
      <c r="A83" s="91" t="s">
        <v>73</v>
      </c>
      <c r="B83" s="103">
        <v>6330</v>
      </c>
      <c r="C83" s="403">
        <v>4132</v>
      </c>
      <c r="D83" s="41"/>
      <c r="E83" s="63" t="s">
        <v>29</v>
      </c>
      <c r="F83" s="166"/>
      <c r="G83" s="168">
        <v>1255</v>
      </c>
      <c r="H83" s="166">
        <v>2109</v>
      </c>
      <c r="I83" s="17">
        <f>(H83/G83)*100</f>
        <v>168.04780876494024</v>
      </c>
      <c r="K83" s="148"/>
      <c r="L83" s="148"/>
      <c r="M83" s="329">
        <f>M81-M82</f>
        <v>4927904198.3200016</v>
      </c>
      <c r="N83" s="330"/>
      <c r="O83" s="329">
        <f>O81-O82</f>
        <v>461423705.36000061</v>
      </c>
      <c r="P83" s="331"/>
    </row>
    <row r="84" spans="1:16" s="37" customFormat="1" ht="15" x14ac:dyDescent="0.25">
      <c r="A84" s="91" t="s">
        <v>73</v>
      </c>
      <c r="B84" s="103">
        <v>6330</v>
      </c>
      <c r="C84" s="403">
        <v>4134</v>
      </c>
      <c r="D84" s="41"/>
      <c r="E84" s="63" t="s">
        <v>20</v>
      </c>
      <c r="F84" s="166"/>
      <c r="G84" s="168"/>
      <c r="H84" s="166">
        <v>461424</v>
      </c>
      <c r="I84" s="17">
        <v>0</v>
      </c>
      <c r="K84" s="148"/>
      <c r="L84" s="148"/>
      <c r="M84" s="329">
        <v>461423705.36000001</v>
      </c>
      <c r="N84" s="330"/>
      <c r="O84" s="329"/>
      <c r="P84" s="331"/>
    </row>
    <row r="85" spans="1:16" s="37" customFormat="1" ht="15" x14ac:dyDescent="0.25">
      <c r="A85" s="91" t="s">
        <v>73</v>
      </c>
      <c r="B85" s="103">
        <v>6402</v>
      </c>
      <c r="C85" s="81">
        <v>2223</v>
      </c>
      <c r="D85" s="41"/>
      <c r="E85" s="59" t="s">
        <v>39</v>
      </c>
      <c r="F85" s="166"/>
      <c r="G85" s="168">
        <v>56</v>
      </c>
      <c r="H85" s="166">
        <v>56</v>
      </c>
      <c r="I85" s="17">
        <f>(H85/G85)*100</f>
        <v>100</v>
      </c>
      <c r="K85" s="148"/>
      <c r="L85" s="148"/>
      <c r="M85" s="419">
        <f>M83+M84</f>
        <v>5389327903.6800013</v>
      </c>
      <c r="N85" s="330"/>
      <c r="O85" s="329"/>
      <c r="P85" s="331"/>
    </row>
    <row r="86" spans="1:16" s="37" customFormat="1" ht="15" x14ac:dyDescent="0.25">
      <c r="A86" s="91" t="s">
        <v>73</v>
      </c>
      <c r="B86" s="103">
        <v>6409</v>
      </c>
      <c r="C86" s="81">
        <v>2328</v>
      </c>
      <c r="D86" s="41"/>
      <c r="E86" s="60" t="s">
        <v>14</v>
      </c>
      <c r="F86" s="166"/>
      <c r="G86" s="168"/>
      <c r="H86" s="166">
        <v>3</v>
      </c>
      <c r="I86" s="17">
        <v>0</v>
      </c>
      <c r="K86" s="148"/>
      <c r="L86" s="148"/>
      <c r="M86" s="329"/>
      <c r="N86" s="332"/>
      <c r="O86" s="331"/>
      <c r="P86" s="331"/>
    </row>
    <row r="87" spans="1:16" s="113" customFormat="1" x14ac:dyDescent="0.2">
      <c r="A87" s="394" t="s">
        <v>73</v>
      </c>
      <c r="B87" s="395"/>
      <c r="C87" s="396"/>
      <c r="D87" s="397"/>
      <c r="E87" s="398" t="s">
        <v>97</v>
      </c>
      <c r="F87" s="392">
        <f>F29+F30+F31+F32+F34+F42+F77+F82</f>
        <v>3590628</v>
      </c>
      <c r="G87" s="392">
        <f>G29+G30+G31+G32+G33+G34+G36+G42+G43+G64+G66+G75+G77+G79+G80+G81+G82+G85+G83</f>
        <v>4763453</v>
      </c>
      <c r="H87" s="392">
        <f>H29+H30+H31+H32+H33+H34+H35+H36+H42+H43+H64+H66+H75+H77+H78+H79+H80+H81+H82+H85+H86+H84+H83</f>
        <v>5389328</v>
      </c>
      <c r="I87" s="393">
        <f>(H87/G87)*100</f>
        <v>113.13910308341448</v>
      </c>
      <c r="J87" s="373"/>
      <c r="K87" s="286">
        <v>3590627800</v>
      </c>
      <c r="L87" s="286">
        <v>4763453038.8999996</v>
      </c>
      <c r="M87" s="286">
        <v>5389327903.6800003</v>
      </c>
      <c r="N87" s="334"/>
    </row>
    <row r="88" spans="1:16" s="151" customFormat="1" ht="15" x14ac:dyDescent="0.25">
      <c r="A88" s="90" t="s">
        <v>74</v>
      </c>
      <c r="B88" s="103"/>
      <c r="C88" s="81">
        <v>4152</v>
      </c>
      <c r="D88" s="41"/>
      <c r="E88" s="60" t="s">
        <v>159</v>
      </c>
      <c r="F88" s="166"/>
      <c r="G88" s="168">
        <v>838</v>
      </c>
      <c r="H88" s="166">
        <v>838</v>
      </c>
      <c r="I88" s="17">
        <f>(H88/G88)*100</f>
        <v>100</v>
      </c>
      <c r="K88" s="209"/>
      <c r="L88" s="209"/>
      <c r="M88" s="209"/>
      <c r="N88" s="335"/>
    </row>
    <row r="89" spans="1:16" s="37" customFormat="1" ht="15" x14ac:dyDescent="0.25">
      <c r="A89" s="90" t="s">
        <v>74</v>
      </c>
      <c r="B89" s="103">
        <v>6402</v>
      </c>
      <c r="C89" s="81">
        <v>2223</v>
      </c>
      <c r="D89" s="41"/>
      <c r="E89" s="59" t="s">
        <v>39</v>
      </c>
      <c r="F89" s="166"/>
      <c r="G89" s="168">
        <v>37</v>
      </c>
      <c r="H89" s="166">
        <v>37</v>
      </c>
      <c r="I89" s="17">
        <f t="shared" ref="I89:I93" si="8">(H89/G89)*100</f>
        <v>100</v>
      </c>
      <c r="K89" s="202"/>
      <c r="L89" s="202"/>
      <c r="M89" s="202"/>
      <c r="N89" s="310"/>
    </row>
    <row r="90" spans="1:16" s="37" customFormat="1" ht="15" x14ac:dyDescent="0.25">
      <c r="A90" s="90" t="s">
        <v>74</v>
      </c>
      <c r="B90" s="103">
        <v>6402</v>
      </c>
      <c r="C90" s="81">
        <v>2229</v>
      </c>
      <c r="D90" s="41"/>
      <c r="E90" s="54" t="s">
        <v>33</v>
      </c>
      <c r="F90" s="166"/>
      <c r="G90" s="168">
        <v>2</v>
      </c>
      <c r="H90" s="166">
        <v>2</v>
      </c>
      <c r="I90" s="17">
        <f t="shared" si="8"/>
        <v>100</v>
      </c>
      <c r="K90" s="148"/>
      <c r="L90" s="148"/>
      <c r="M90" s="148"/>
      <c r="N90" s="310"/>
    </row>
    <row r="91" spans="1:16" s="113" customFormat="1" x14ac:dyDescent="0.2">
      <c r="A91" s="336" t="s">
        <v>74</v>
      </c>
      <c r="B91" s="115"/>
      <c r="C91" s="116"/>
      <c r="D91" s="117"/>
      <c r="E91" s="111" t="s">
        <v>97</v>
      </c>
      <c r="F91" s="333">
        <v>0</v>
      </c>
      <c r="G91" s="333">
        <f>G89+G88+G90</f>
        <v>877</v>
      </c>
      <c r="H91" s="113">
        <f>H89+H88+H90</f>
        <v>877</v>
      </c>
      <c r="I91" s="203">
        <f t="shared" si="8"/>
        <v>100</v>
      </c>
      <c r="K91" s="420">
        <v>0</v>
      </c>
      <c r="L91" s="420">
        <v>876892.8</v>
      </c>
      <c r="M91" s="420">
        <v>876791.8</v>
      </c>
      <c r="N91" s="334"/>
    </row>
    <row r="92" spans="1:16" s="37" customFormat="1" ht="15" x14ac:dyDescent="0.25">
      <c r="A92" s="91" t="s">
        <v>75</v>
      </c>
      <c r="B92" s="47"/>
      <c r="C92" s="81">
        <v>1361</v>
      </c>
      <c r="D92" s="41"/>
      <c r="E92" s="60" t="s">
        <v>1</v>
      </c>
      <c r="F92" s="166">
        <v>200</v>
      </c>
      <c r="G92" s="167">
        <v>200</v>
      </c>
      <c r="H92" s="166">
        <v>202</v>
      </c>
      <c r="I92" s="17">
        <f t="shared" si="8"/>
        <v>101</v>
      </c>
      <c r="K92" s="148"/>
      <c r="L92" s="148"/>
      <c r="M92" s="148"/>
      <c r="N92" s="310"/>
    </row>
    <row r="93" spans="1:16" s="37" customFormat="1" ht="15" x14ac:dyDescent="0.25">
      <c r="A93" s="90" t="s">
        <v>75</v>
      </c>
      <c r="B93" s="103">
        <v>1032</v>
      </c>
      <c r="C93" s="81">
        <v>2131</v>
      </c>
      <c r="D93" s="41"/>
      <c r="E93" s="60" t="s">
        <v>21</v>
      </c>
      <c r="F93" s="166">
        <v>20</v>
      </c>
      <c r="G93" s="168">
        <v>20</v>
      </c>
      <c r="H93" s="166">
        <v>25</v>
      </c>
      <c r="I93" s="17">
        <f t="shared" si="8"/>
        <v>125</v>
      </c>
      <c r="K93" s="148"/>
      <c r="L93" s="148"/>
      <c r="M93" s="148"/>
      <c r="N93" s="310"/>
    </row>
    <row r="94" spans="1:16" s="37" customFormat="1" ht="15" x14ac:dyDescent="0.25">
      <c r="A94" s="90" t="s">
        <v>75</v>
      </c>
      <c r="B94" s="103">
        <v>1032</v>
      </c>
      <c r="C94" s="81">
        <v>2324</v>
      </c>
      <c r="D94" s="41"/>
      <c r="E94" s="60" t="s">
        <v>22</v>
      </c>
      <c r="F94" s="166"/>
      <c r="G94" s="168"/>
      <c r="H94" s="166">
        <v>13</v>
      </c>
      <c r="I94" s="17">
        <v>0</v>
      </c>
      <c r="K94" s="148"/>
      <c r="L94" s="148"/>
      <c r="M94" s="148"/>
      <c r="N94" s="310"/>
    </row>
    <row r="95" spans="1:16" s="37" customFormat="1" ht="15" x14ac:dyDescent="0.25">
      <c r="A95" s="90" t="s">
        <v>75</v>
      </c>
      <c r="B95" s="103">
        <v>3769</v>
      </c>
      <c r="C95" s="81">
        <v>2212</v>
      </c>
      <c r="D95" s="41"/>
      <c r="E95" s="54" t="s">
        <v>101</v>
      </c>
      <c r="F95" s="166">
        <v>200</v>
      </c>
      <c r="G95" s="167"/>
      <c r="H95" s="166"/>
      <c r="I95" s="17">
        <v>0</v>
      </c>
      <c r="K95" s="148"/>
      <c r="L95" s="148"/>
      <c r="M95" s="148"/>
      <c r="N95" s="310"/>
    </row>
    <row r="96" spans="1:16" s="37" customFormat="1" ht="15" x14ac:dyDescent="0.25">
      <c r="A96" s="90" t="s">
        <v>75</v>
      </c>
      <c r="B96" s="103">
        <v>6172</v>
      </c>
      <c r="C96" s="44">
        <v>2212</v>
      </c>
      <c r="D96" s="45"/>
      <c r="E96" s="54" t="s">
        <v>101</v>
      </c>
      <c r="F96" s="166"/>
      <c r="G96" s="167">
        <v>200</v>
      </c>
      <c r="H96" s="166">
        <v>261</v>
      </c>
      <c r="I96" s="17">
        <f t="shared" ref="I96" si="9">(H96/G96)*100</f>
        <v>130.5</v>
      </c>
      <c r="K96" s="148"/>
      <c r="L96" s="148"/>
      <c r="M96" s="148"/>
      <c r="N96" s="310"/>
    </row>
    <row r="97" spans="1:14" s="37" customFormat="1" ht="15" x14ac:dyDescent="0.25">
      <c r="A97" s="90" t="s">
        <v>75</v>
      </c>
      <c r="B97" s="103">
        <v>6172</v>
      </c>
      <c r="C97" s="44">
        <v>2324</v>
      </c>
      <c r="D97" s="45"/>
      <c r="E97" s="60" t="s">
        <v>22</v>
      </c>
      <c r="F97" s="166"/>
      <c r="G97" s="167"/>
      <c r="H97" s="166">
        <v>1</v>
      </c>
      <c r="I97" s="17">
        <v>0</v>
      </c>
      <c r="K97" s="148"/>
      <c r="L97" s="148"/>
      <c r="M97" s="148"/>
      <c r="N97" s="310"/>
    </row>
    <row r="98" spans="1:14" s="113" customFormat="1" x14ac:dyDescent="0.2">
      <c r="A98" s="336" t="s">
        <v>75</v>
      </c>
      <c r="B98" s="115"/>
      <c r="C98" s="118"/>
      <c r="D98" s="257"/>
      <c r="E98" s="111" t="s">
        <v>97</v>
      </c>
      <c r="F98" s="333">
        <f>F92+F93+F95</f>
        <v>420</v>
      </c>
      <c r="G98" s="333">
        <f>G92+G93+G96</f>
        <v>420</v>
      </c>
      <c r="H98" s="333">
        <f>H92+H93+H94+H95+H96+H97</f>
        <v>502</v>
      </c>
      <c r="I98" s="258">
        <f t="shared" ref="I98:I104" si="10">(H98/G98)*100</f>
        <v>119.52380952380952</v>
      </c>
      <c r="K98" s="420">
        <v>420000</v>
      </c>
      <c r="L98" s="420">
        <v>420000</v>
      </c>
      <c r="M98" s="420">
        <v>502299</v>
      </c>
      <c r="N98" s="334"/>
    </row>
    <row r="99" spans="1:14" s="37" customFormat="1" ht="15" x14ac:dyDescent="0.25">
      <c r="A99" s="91" t="s">
        <v>76</v>
      </c>
      <c r="B99" s="47"/>
      <c r="C99" s="81">
        <v>1361</v>
      </c>
      <c r="D99" s="41"/>
      <c r="E99" s="60" t="s">
        <v>1</v>
      </c>
      <c r="F99" s="166">
        <v>116</v>
      </c>
      <c r="G99" s="167">
        <v>116</v>
      </c>
      <c r="H99" s="166">
        <v>322</v>
      </c>
      <c r="I99" s="17">
        <f t="shared" si="10"/>
        <v>277.58620689655174</v>
      </c>
      <c r="K99" s="148"/>
      <c r="L99" s="148"/>
      <c r="M99" s="148"/>
      <c r="N99" s="310"/>
    </row>
    <row r="100" spans="1:14" s="37" customFormat="1" ht="15" x14ac:dyDescent="0.25">
      <c r="A100" s="92" t="s">
        <v>76</v>
      </c>
      <c r="B100" s="103"/>
      <c r="C100" s="44">
        <v>4116</v>
      </c>
      <c r="D100" s="45"/>
      <c r="E100" s="48" t="s">
        <v>234</v>
      </c>
      <c r="F100" s="166"/>
      <c r="G100" s="166">
        <f>G101+G102+G103+G104+G105+G106+G107+G109+G110+G111+G112+G113+G114+G115+G117+G118+G119+G120+G121+G122+G124+G125+G126+G127+G128+G129+G130+G131+G132+G134+G135+G136+G137+G138</f>
        <v>5479850</v>
      </c>
      <c r="H100" s="166">
        <f>H101+H102+H103+H104+H105+H106+H107+H109+H110+H111+H112+H113+H114+H115+H117+H118+H119+H120+H121+H122+H124+H125+H126+H127+H128+H129+H130+H131+H132+H134+H135+H136+H137+H138</f>
        <v>5479850</v>
      </c>
      <c r="I100" s="17">
        <f t="shared" si="10"/>
        <v>100</v>
      </c>
      <c r="K100" s="148"/>
      <c r="L100" s="148"/>
      <c r="M100" s="148"/>
      <c r="N100" s="310"/>
    </row>
    <row r="101" spans="1:14" s="37" customFormat="1" ht="15" x14ac:dyDescent="0.25">
      <c r="A101" s="92" t="s">
        <v>76</v>
      </c>
      <c r="B101" s="103"/>
      <c r="C101" s="44"/>
      <c r="D101" s="50" t="s">
        <v>196</v>
      </c>
      <c r="E101" s="289" t="s">
        <v>54</v>
      </c>
      <c r="F101" s="326"/>
      <c r="G101" s="456">
        <v>2566</v>
      </c>
      <c r="H101" s="56">
        <v>2566</v>
      </c>
      <c r="I101" s="1">
        <f t="shared" si="10"/>
        <v>100</v>
      </c>
      <c r="K101" s="148"/>
      <c r="L101" s="148"/>
      <c r="M101" s="148"/>
      <c r="N101" s="310"/>
    </row>
    <row r="102" spans="1:14" s="37" customFormat="1" ht="15" x14ac:dyDescent="0.25">
      <c r="A102" s="92" t="s">
        <v>76</v>
      </c>
      <c r="B102" s="103"/>
      <c r="C102" s="44"/>
      <c r="D102" s="50" t="s">
        <v>241</v>
      </c>
      <c r="E102" s="289" t="s">
        <v>242</v>
      </c>
      <c r="F102" s="303"/>
      <c r="G102" s="2">
        <v>180</v>
      </c>
      <c r="H102" s="75">
        <v>180</v>
      </c>
      <c r="I102" s="1">
        <f t="shared" si="10"/>
        <v>100</v>
      </c>
      <c r="K102" s="148"/>
      <c r="L102" s="148"/>
      <c r="M102" s="148"/>
      <c r="N102" s="310"/>
    </row>
    <row r="103" spans="1:14" s="37" customFormat="1" ht="15" x14ac:dyDescent="0.25">
      <c r="A103" s="92" t="s">
        <v>76</v>
      </c>
      <c r="B103" s="103"/>
      <c r="C103" s="44"/>
      <c r="D103" s="50" t="s">
        <v>235</v>
      </c>
      <c r="E103" s="289" t="s">
        <v>245</v>
      </c>
      <c r="F103" s="303"/>
      <c r="G103" s="2">
        <v>137</v>
      </c>
      <c r="H103" s="75">
        <v>137</v>
      </c>
      <c r="I103" s="1">
        <f t="shared" si="10"/>
        <v>100</v>
      </c>
      <c r="K103" s="148"/>
      <c r="L103" s="148"/>
      <c r="M103" s="148"/>
      <c r="N103" s="310"/>
    </row>
    <row r="104" spans="1:14" s="37" customFormat="1" ht="15" x14ac:dyDescent="0.25">
      <c r="A104" s="92" t="s">
        <v>76</v>
      </c>
      <c r="B104" s="103"/>
      <c r="C104" s="44"/>
      <c r="D104" s="50" t="s">
        <v>236</v>
      </c>
      <c r="E104" s="289" t="s">
        <v>244</v>
      </c>
      <c r="F104" s="303"/>
      <c r="G104" s="2">
        <v>7</v>
      </c>
      <c r="H104" s="75">
        <v>7</v>
      </c>
      <c r="I104" s="1">
        <f t="shared" si="10"/>
        <v>100</v>
      </c>
      <c r="K104" s="148"/>
      <c r="L104" s="148"/>
      <c r="M104" s="148"/>
      <c r="N104" s="310"/>
    </row>
    <row r="105" spans="1:14" s="37" customFormat="1" ht="15" x14ac:dyDescent="0.25">
      <c r="A105" s="92" t="s">
        <v>76</v>
      </c>
      <c r="B105" s="103"/>
      <c r="C105" s="44"/>
      <c r="D105" s="65" t="s">
        <v>197</v>
      </c>
      <c r="E105" s="254" t="s">
        <v>109</v>
      </c>
      <c r="F105" s="303"/>
      <c r="G105" s="2">
        <v>84</v>
      </c>
      <c r="H105" s="75">
        <v>84</v>
      </c>
      <c r="I105" s="1">
        <f t="shared" ref="I105:I132" si="11">(H105/G105)*100</f>
        <v>100</v>
      </c>
      <c r="K105" s="148"/>
      <c r="L105" s="148"/>
      <c r="M105" s="148"/>
      <c r="N105" s="310"/>
    </row>
    <row r="106" spans="1:14" s="37" customFormat="1" ht="15" x14ac:dyDescent="0.25">
      <c r="A106" s="92" t="s">
        <v>76</v>
      </c>
      <c r="B106" s="103"/>
      <c r="C106" s="44"/>
      <c r="D106" s="65" t="s">
        <v>198</v>
      </c>
      <c r="E106" s="123" t="s">
        <v>110</v>
      </c>
      <c r="F106" s="303"/>
      <c r="G106" s="2">
        <v>531</v>
      </c>
      <c r="H106" s="75">
        <v>531</v>
      </c>
      <c r="I106" s="1">
        <f t="shared" si="11"/>
        <v>100</v>
      </c>
      <c r="K106" s="148"/>
      <c r="L106" s="148"/>
      <c r="M106" s="148"/>
      <c r="N106" s="310"/>
    </row>
    <row r="107" spans="1:14" s="37" customFormat="1" ht="15" x14ac:dyDescent="0.25">
      <c r="A107" s="533" t="s">
        <v>76</v>
      </c>
      <c r="B107" s="103"/>
      <c r="C107" s="44"/>
      <c r="D107" s="528" t="s">
        <v>199</v>
      </c>
      <c r="E107" s="541" t="s">
        <v>121</v>
      </c>
      <c r="F107" s="303"/>
      <c r="G107" s="2">
        <v>581</v>
      </c>
      <c r="H107" s="75">
        <v>581</v>
      </c>
      <c r="I107" s="1">
        <f t="shared" si="11"/>
        <v>100</v>
      </c>
      <c r="K107" s="148"/>
      <c r="L107" s="148"/>
      <c r="M107" s="148"/>
      <c r="N107" s="310"/>
    </row>
    <row r="108" spans="1:14" s="37" customFormat="1" ht="15" x14ac:dyDescent="0.25">
      <c r="A108" s="526"/>
      <c r="B108" s="103"/>
      <c r="C108" s="44"/>
      <c r="D108" s="524"/>
      <c r="E108" s="527"/>
      <c r="F108" s="303"/>
      <c r="G108" s="2"/>
      <c r="H108" s="75"/>
      <c r="I108" s="1"/>
      <c r="K108" s="148"/>
      <c r="L108" s="148"/>
      <c r="M108" s="148"/>
      <c r="N108" s="310"/>
    </row>
    <row r="109" spans="1:14" s="37" customFormat="1" ht="15" x14ac:dyDescent="0.25">
      <c r="A109" s="92" t="s">
        <v>76</v>
      </c>
      <c r="B109" s="103"/>
      <c r="C109" s="44"/>
      <c r="D109" s="51" t="s">
        <v>200</v>
      </c>
      <c r="E109" s="338" t="s">
        <v>122</v>
      </c>
      <c r="F109" s="303"/>
      <c r="G109" s="2">
        <v>96</v>
      </c>
      <c r="H109" s="75">
        <v>96</v>
      </c>
      <c r="I109" s="1">
        <f t="shared" si="11"/>
        <v>100</v>
      </c>
      <c r="K109" s="148"/>
      <c r="L109" s="148"/>
      <c r="M109" s="148"/>
      <c r="N109" s="310"/>
    </row>
    <row r="110" spans="1:14" s="37" customFormat="1" ht="15" x14ac:dyDescent="0.25">
      <c r="A110" s="92" t="s">
        <v>76</v>
      </c>
      <c r="B110" s="103"/>
      <c r="C110" s="44"/>
      <c r="D110" s="51" t="s">
        <v>201</v>
      </c>
      <c r="E110" s="338" t="s">
        <v>142</v>
      </c>
      <c r="F110" s="303"/>
      <c r="G110" s="2">
        <v>1603</v>
      </c>
      <c r="H110" s="75">
        <v>1603</v>
      </c>
      <c r="I110" s="1">
        <f t="shared" si="11"/>
        <v>100</v>
      </c>
      <c r="K110" s="148"/>
      <c r="L110" s="148"/>
      <c r="M110" s="148"/>
      <c r="N110" s="310"/>
    </row>
    <row r="111" spans="1:14" s="37" customFormat="1" ht="15" x14ac:dyDescent="0.25">
      <c r="A111" s="92" t="s">
        <v>76</v>
      </c>
      <c r="B111" s="103"/>
      <c r="C111" s="44"/>
      <c r="D111" s="51" t="s">
        <v>202</v>
      </c>
      <c r="E111" s="338" t="s">
        <v>160</v>
      </c>
      <c r="F111" s="303"/>
      <c r="G111" s="2">
        <v>128</v>
      </c>
      <c r="H111" s="75">
        <v>128</v>
      </c>
      <c r="I111" s="1">
        <f t="shared" si="11"/>
        <v>100</v>
      </c>
      <c r="K111" s="148"/>
      <c r="L111" s="148"/>
      <c r="M111" s="148"/>
      <c r="N111" s="310"/>
    </row>
    <row r="112" spans="1:14" s="37" customFormat="1" ht="15" x14ac:dyDescent="0.25">
      <c r="A112" s="92" t="s">
        <v>76</v>
      </c>
      <c r="B112" s="103"/>
      <c r="C112" s="44"/>
      <c r="D112" s="51" t="s">
        <v>273</v>
      </c>
      <c r="E112" s="338" t="s">
        <v>274</v>
      </c>
      <c r="F112" s="303"/>
      <c r="G112" s="2">
        <v>276</v>
      </c>
      <c r="H112" s="75">
        <v>276</v>
      </c>
      <c r="I112" s="1">
        <f t="shared" si="11"/>
        <v>100</v>
      </c>
      <c r="K112" s="148"/>
      <c r="L112" s="148"/>
      <c r="M112" s="148"/>
      <c r="N112" s="310"/>
    </row>
    <row r="113" spans="1:14" s="37" customFormat="1" ht="15" x14ac:dyDescent="0.25">
      <c r="A113" s="92" t="s">
        <v>76</v>
      </c>
      <c r="B113" s="103"/>
      <c r="C113" s="44"/>
      <c r="D113" s="51" t="s">
        <v>203</v>
      </c>
      <c r="E113" s="338" t="s">
        <v>161</v>
      </c>
      <c r="F113" s="303"/>
      <c r="G113" s="2">
        <v>166</v>
      </c>
      <c r="H113" s="75">
        <v>166</v>
      </c>
      <c r="I113" s="1">
        <f t="shared" si="11"/>
        <v>100</v>
      </c>
      <c r="K113" s="148"/>
      <c r="L113" s="148"/>
      <c r="M113" s="148"/>
      <c r="N113" s="310"/>
    </row>
    <row r="114" spans="1:14" s="37" customFormat="1" ht="15" x14ac:dyDescent="0.25">
      <c r="A114" s="92" t="s">
        <v>76</v>
      </c>
      <c r="B114" s="103"/>
      <c r="C114" s="44"/>
      <c r="D114" s="51" t="s">
        <v>237</v>
      </c>
      <c r="E114" s="338" t="s">
        <v>243</v>
      </c>
      <c r="F114" s="303"/>
      <c r="G114" s="2">
        <v>13604</v>
      </c>
      <c r="H114" s="75">
        <v>13604</v>
      </c>
      <c r="I114" s="1">
        <f t="shared" si="11"/>
        <v>100</v>
      </c>
      <c r="K114" s="148"/>
      <c r="L114" s="148"/>
      <c r="M114" s="148"/>
      <c r="N114" s="310"/>
    </row>
    <row r="115" spans="1:14" s="37" customFormat="1" ht="15" x14ac:dyDescent="0.25">
      <c r="A115" s="533" t="s">
        <v>76</v>
      </c>
      <c r="B115" s="103"/>
      <c r="C115" s="44"/>
      <c r="D115" s="528" t="s">
        <v>238</v>
      </c>
      <c r="E115" s="534" t="s">
        <v>255</v>
      </c>
      <c r="F115" s="303"/>
      <c r="G115" s="2">
        <v>5017</v>
      </c>
      <c r="H115" s="75">
        <v>5017</v>
      </c>
      <c r="I115" s="1">
        <f t="shared" si="11"/>
        <v>100</v>
      </c>
      <c r="K115" s="148"/>
      <c r="L115" s="148"/>
      <c r="M115" s="148"/>
      <c r="N115" s="310"/>
    </row>
    <row r="116" spans="1:14" s="37" customFormat="1" ht="15" x14ac:dyDescent="0.25">
      <c r="A116" s="526"/>
      <c r="B116" s="103"/>
      <c r="C116" s="44"/>
      <c r="D116" s="524"/>
      <c r="E116" s="534"/>
      <c r="F116" s="303"/>
      <c r="G116" s="2"/>
      <c r="H116" s="75"/>
      <c r="I116" s="1"/>
      <c r="K116" s="148"/>
      <c r="L116" s="148"/>
      <c r="M116" s="148"/>
      <c r="N116" s="310"/>
    </row>
    <row r="117" spans="1:14" s="37" customFormat="1" ht="15" x14ac:dyDescent="0.25">
      <c r="A117" s="92" t="s">
        <v>76</v>
      </c>
      <c r="B117" s="103"/>
      <c r="C117" s="44"/>
      <c r="D117" s="51" t="s">
        <v>239</v>
      </c>
      <c r="E117" s="338" t="s">
        <v>246</v>
      </c>
      <c r="F117" s="303"/>
      <c r="G117" s="2">
        <v>146917</v>
      </c>
      <c r="H117" s="75">
        <v>146917</v>
      </c>
      <c r="I117" s="1">
        <f t="shared" si="11"/>
        <v>100</v>
      </c>
      <c r="K117" s="148"/>
      <c r="L117" s="148"/>
      <c r="M117" s="148"/>
      <c r="N117" s="310"/>
    </row>
    <row r="118" spans="1:14" s="37" customFormat="1" ht="15" x14ac:dyDescent="0.25">
      <c r="A118" s="92" t="s">
        <v>76</v>
      </c>
      <c r="B118" s="103"/>
      <c r="C118" s="44"/>
      <c r="D118" s="51" t="s">
        <v>275</v>
      </c>
      <c r="E118" s="338" t="s">
        <v>276</v>
      </c>
      <c r="F118" s="303"/>
      <c r="G118" s="2">
        <v>50</v>
      </c>
      <c r="H118" s="75">
        <v>50</v>
      </c>
      <c r="I118" s="1">
        <f t="shared" si="11"/>
        <v>100</v>
      </c>
      <c r="K118" s="148"/>
      <c r="L118" s="148"/>
      <c r="M118" s="148"/>
      <c r="N118" s="310"/>
    </row>
    <row r="119" spans="1:14" s="37" customFormat="1" ht="15" x14ac:dyDescent="0.25">
      <c r="A119" s="92" t="s">
        <v>76</v>
      </c>
      <c r="B119" s="103"/>
      <c r="C119" s="44"/>
      <c r="D119" s="51" t="s">
        <v>277</v>
      </c>
      <c r="E119" s="338" t="s">
        <v>278</v>
      </c>
      <c r="F119" s="303"/>
      <c r="G119" s="2">
        <v>23</v>
      </c>
      <c r="H119" s="75">
        <v>23</v>
      </c>
      <c r="I119" s="1">
        <f t="shared" si="11"/>
        <v>100</v>
      </c>
      <c r="K119" s="148"/>
      <c r="L119" s="148"/>
      <c r="M119" s="148"/>
      <c r="N119" s="310"/>
    </row>
    <row r="120" spans="1:14" s="37" customFormat="1" ht="15" x14ac:dyDescent="0.25">
      <c r="A120" s="92" t="s">
        <v>76</v>
      </c>
      <c r="B120" s="103"/>
      <c r="C120" s="44"/>
      <c r="D120" s="51" t="s">
        <v>279</v>
      </c>
      <c r="E120" s="338" t="s">
        <v>280</v>
      </c>
      <c r="F120" s="303"/>
      <c r="G120" s="2">
        <v>2736</v>
      </c>
      <c r="H120" s="75">
        <v>2736</v>
      </c>
      <c r="I120" s="1">
        <f t="shared" si="11"/>
        <v>100</v>
      </c>
      <c r="K120" s="148"/>
      <c r="L120" s="148"/>
      <c r="M120" s="148"/>
      <c r="N120" s="310"/>
    </row>
    <row r="121" spans="1:14" s="37" customFormat="1" ht="15" x14ac:dyDescent="0.25">
      <c r="A121" s="92" t="s">
        <v>76</v>
      </c>
      <c r="B121" s="103"/>
      <c r="C121" s="44"/>
      <c r="D121" s="51" t="s">
        <v>281</v>
      </c>
      <c r="E121" s="338" t="s">
        <v>282</v>
      </c>
      <c r="F121" s="303"/>
      <c r="G121" s="2">
        <v>20</v>
      </c>
      <c r="H121" s="75">
        <v>20</v>
      </c>
      <c r="I121" s="1">
        <f t="shared" si="11"/>
        <v>100</v>
      </c>
      <c r="K121" s="148"/>
      <c r="L121" s="148"/>
      <c r="M121" s="148"/>
      <c r="N121" s="310"/>
    </row>
    <row r="122" spans="1:14" s="37" customFormat="1" ht="15" x14ac:dyDescent="0.25">
      <c r="A122" s="533" t="s">
        <v>76</v>
      </c>
      <c r="B122" s="103"/>
      <c r="C122" s="44"/>
      <c r="D122" s="528" t="s">
        <v>283</v>
      </c>
      <c r="E122" s="527" t="s">
        <v>284</v>
      </c>
      <c r="F122" s="303"/>
      <c r="G122" s="2">
        <v>25052</v>
      </c>
      <c r="H122" s="75">
        <v>25052</v>
      </c>
      <c r="I122" s="1">
        <f t="shared" si="11"/>
        <v>100</v>
      </c>
      <c r="K122" s="148"/>
      <c r="L122" s="148"/>
      <c r="M122" s="148"/>
      <c r="N122" s="310"/>
    </row>
    <row r="123" spans="1:14" s="37" customFormat="1" ht="15" x14ac:dyDescent="0.25">
      <c r="A123" s="539"/>
      <c r="B123" s="103"/>
      <c r="C123" s="44"/>
      <c r="D123" s="530"/>
      <c r="E123" s="529"/>
      <c r="F123" s="303"/>
      <c r="G123" s="2"/>
      <c r="H123" s="75"/>
      <c r="I123" s="1"/>
      <c r="K123" s="148"/>
      <c r="L123" s="148"/>
      <c r="M123" s="148"/>
      <c r="N123" s="310"/>
    </row>
    <row r="124" spans="1:14" s="37" customFormat="1" ht="15" x14ac:dyDescent="0.25">
      <c r="A124" s="92" t="s">
        <v>76</v>
      </c>
      <c r="B124" s="103"/>
      <c r="C124" s="44"/>
      <c r="D124" s="51" t="s">
        <v>204</v>
      </c>
      <c r="E124" s="149" t="s">
        <v>55</v>
      </c>
      <c r="F124" s="303"/>
      <c r="G124" s="2">
        <v>142</v>
      </c>
      <c r="H124" s="75">
        <v>142</v>
      </c>
      <c r="I124" s="1">
        <f t="shared" si="11"/>
        <v>100</v>
      </c>
      <c r="K124" s="148"/>
      <c r="L124" s="148"/>
      <c r="M124" s="148"/>
      <c r="N124" s="310"/>
    </row>
    <row r="125" spans="1:14" s="37" customFormat="1" ht="15" x14ac:dyDescent="0.25">
      <c r="A125" s="92" t="s">
        <v>76</v>
      </c>
      <c r="B125" s="103"/>
      <c r="C125" s="44"/>
      <c r="D125" s="421" t="s">
        <v>205</v>
      </c>
      <c r="E125" s="339" t="s">
        <v>43</v>
      </c>
      <c r="F125" s="260"/>
      <c r="G125" s="206">
        <v>231600</v>
      </c>
      <c r="H125" s="75">
        <v>231600</v>
      </c>
      <c r="I125" s="1">
        <f t="shared" si="11"/>
        <v>100</v>
      </c>
      <c r="K125" s="148"/>
      <c r="L125" s="148"/>
      <c r="M125" s="148"/>
      <c r="N125" s="310"/>
    </row>
    <row r="126" spans="1:14" s="37" customFormat="1" ht="15" x14ac:dyDescent="0.25">
      <c r="A126" s="92" t="s">
        <v>76</v>
      </c>
      <c r="B126" s="103"/>
      <c r="C126" s="44"/>
      <c r="D126" s="51" t="s">
        <v>206</v>
      </c>
      <c r="E126" s="149" t="s">
        <v>123</v>
      </c>
      <c r="F126" s="260"/>
      <c r="G126" s="206">
        <v>598</v>
      </c>
      <c r="H126" s="75">
        <v>598</v>
      </c>
      <c r="I126" s="1">
        <f t="shared" si="11"/>
        <v>100</v>
      </c>
      <c r="K126" s="148"/>
      <c r="L126" s="148"/>
      <c r="M126" s="148"/>
      <c r="N126" s="310"/>
    </row>
    <row r="127" spans="1:14" s="37" customFormat="1" ht="15" x14ac:dyDescent="0.25">
      <c r="A127" s="92" t="s">
        <v>76</v>
      </c>
      <c r="B127" s="103"/>
      <c r="C127" s="44"/>
      <c r="D127" s="51" t="s">
        <v>207</v>
      </c>
      <c r="E127" s="306" t="s">
        <v>124</v>
      </c>
      <c r="F127" s="260"/>
      <c r="G127" s="206">
        <v>1517</v>
      </c>
      <c r="H127" s="75">
        <v>1517</v>
      </c>
      <c r="I127" s="1">
        <f t="shared" si="11"/>
        <v>100</v>
      </c>
      <c r="K127" s="148"/>
      <c r="L127" s="148"/>
      <c r="M127" s="148"/>
      <c r="N127" s="310"/>
    </row>
    <row r="128" spans="1:14" s="37" customFormat="1" ht="15" x14ac:dyDescent="0.25">
      <c r="A128" s="92" t="s">
        <v>76</v>
      </c>
      <c r="B128" s="103"/>
      <c r="C128" s="44"/>
      <c r="D128" s="51" t="s">
        <v>208</v>
      </c>
      <c r="E128" s="338" t="s">
        <v>64</v>
      </c>
      <c r="F128" s="260"/>
      <c r="G128" s="206">
        <v>84</v>
      </c>
      <c r="H128" s="75">
        <v>84</v>
      </c>
      <c r="I128" s="1">
        <f t="shared" si="11"/>
        <v>100</v>
      </c>
      <c r="K128" s="148"/>
      <c r="L128" s="148"/>
      <c r="M128" s="148"/>
      <c r="N128" s="310"/>
    </row>
    <row r="129" spans="1:14" s="37" customFormat="1" ht="15" x14ac:dyDescent="0.25">
      <c r="A129" s="92" t="s">
        <v>76</v>
      </c>
      <c r="B129" s="103"/>
      <c r="C129" s="44"/>
      <c r="D129" s="51" t="s">
        <v>209</v>
      </c>
      <c r="E129" s="306" t="s">
        <v>125</v>
      </c>
      <c r="F129" s="303"/>
      <c r="G129" s="2">
        <v>5135</v>
      </c>
      <c r="H129" s="75">
        <v>5135</v>
      </c>
      <c r="I129" s="1">
        <f t="shared" si="11"/>
        <v>100</v>
      </c>
      <c r="K129" s="148"/>
      <c r="L129" s="148"/>
      <c r="M129" s="148"/>
      <c r="N129" s="310"/>
    </row>
    <row r="130" spans="1:14" s="37" customFormat="1" ht="15" x14ac:dyDescent="0.25">
      <c r="A130" s="92" t="s">
        <v>76</v>
      </c>
      <c r="B130" s="103"/>
      <c r="C130" s="44"/>
      <c r="D130" s="51" t="s">
        <v>240</v>
      </c>
      <c r="E130" s="306" t="s">
        <v>247</v>
      </c>
      <c r="F130" s="303"/>
      <c r="G130" s="2">
        <v>130</v>
      </c>
      <c r="H130" s="75">
        <v>130</v>
      </c>
      <c r="I130" s="1">
        <f t="shared" si="11"/>
        <v>100</v>
      </c>
      <c r="K130" s="148"/>
      <c r="L130" s="148"/>
      <c r="M130" s="148"/>
      <c r="N130" s="310"/>
    </row>
    <row r="131" spans="1:14" s="37" customFormat="1" ht="15" x14ac:dyDescent="0.25">
      <c r="A131" s="92" t="s">
        <v>76</v>
      </c>
      <c r="B131" s="103"/>
      <c r="C131" s="44"/>
      <c r="D131" s="421" t="s">
        <v>210</v>
      </c>
      <c r="E131" s="47" t="s">
        <v>42</v>
      </c>
      <c r="F131" s="260"/>
      <c r="G131" s="206">
        <v>4984638</v>
      </c>
      <c r="H131" s="75">
        <v>4984638</v>
      </c>
      <c r="I131" s="1">
        <f t="shared" si="11"/>
        <v>100</v>
      </c>
      <c r="K131" s="148"/>
      <c r="L131" s="148"/>
      <c r="M131" s="148"/>
      <c r="N131" s="310"/>
    </row>
    <row r="132" spans="1:14" s="37" customFormat="1" ht="15" customHeight="1" x14ac:dyDescent="0.25">
      <c r="A132" s="533" t="s">
        <v>76</v>
      </c>
      <c r="B132" s="103"/>
      <c r="C132" s="44"/>
      <c r="D132" s="528" t="s">
        <v>211</v>
      </c>
      <c r="E132" s="540" t="s">
        <v>143</v>
      </c>
      <c r="F132" s="260"/>
      <c r="G132" s="206">
        <v>39</v>
      </c>
      <c r="H132" s="75">
        <v>39</v>
      </c>
      <c r="I132" s="1">
        <f t="shared" si="11"/>
        <v>100</v>
      </c>
      <c r="K132" s="148"/>
      <c r="L132" s="148"/>
      <c r="M132" s="148"/>
      <c r="N132" s="310"/>
    </row>
    <row r="133" spans="1:14" s="37" customFormat="1" ht="15" x14ac:dyDescent="0.25">
      <c r="A133" s="526"/>
      <c r="B133" s="103"/>
      <c r="C133" s="44"/>
      <c r="D133" s="524"/>
      <c r="E133" s="527"/>
      <c r="F133" s="260"/>
      <c r="G133" s="206"/>
      <c r="H133" s="75"/>
      <c r="I133" s="1"/>
      <c r="K133" s="148"/>
      <c r="L133" s="148"/>
      <c r="M133" s="148"/>
      <c r="N133" s="310"/>
    </row>
    <row r="134" spans="1:14" s="37" customFormat="1" ht="15" x14ac:dyDescent="0.25">
      <c r="A134" s="92" t="s">
        <v>76</v>
      </c>
      <c r="B134" s="103"/>
      <c r="C134" s="44"/>
      <c r="D134" s="51" t="s">
        <v>212</v>
      </c>
      <c r="E134" s="338" t="s">
        <v>61</v>
      </c>
      <c r="F134" s="303"/>
      <c r="G134" s="2">
        <v>7485</v>
      </c>
      <c r="H134" s="75">
        <v>7485</v>
      </c>
      <c r="I134" s="1">
        <f t="shared" ref="I134:I143" si="12">(H134/G134)*100</f>
        <v>100</v>
      </c>
      <c r="K134" s="148"/>
      <c r="L134" s="148"/>
      <c r="M134" s="148"/>
      <c r="N134" s="310"/>
    </row>
    <row r="135" spans="1:14" s="37" customFormat="1" ht="15" x14ac:dyDescent="0.25">
      <c r="A135" s="92" t="s">
        <v>76</v>
      </c>
      <c r="B135" s="103"/>
      <c r="C135" s="44"/>
      <c r="D135" s="51" t="s">
        <v>213</v>
      </c>
      <c r="E135" s="306" t="s">
        <v>65</v>
      </c>
      <c r="F135" s="303"/>
      <c r="G135" s="2">
        <v>991</v>
      </c>
      <c r="H135" s="75">
        <v>991</v>
      </c>
      <c r="I135" s="1">
        <f t="shared" si="12"/>
        <v>100</v>
      </c>
      <c r="K135" s="148"/>
      <c r="L135" s="148"/>
      <c r="M135" s="148"/>
      <c r="N135" s="310"/>
    </row>
    <row r="136" spans="1:14" s="37" customFormat="1" ht="15" x14ac:dyDescent="0.25">
      <c r="A136" s="92" t="s">
        <v>76</v>
      </c>
      <c r="B136" s="103"/>
      <c r="C136" s="44"/>
      <c r="D136" s="51" t="s">
        <v>285</v>
      </c>
      <c r="E136" s="344" t="s">
        <v>286</v>
      </c>
      <c r="F136" s="303"/>
      <c r="G136" s="2">
        <v>6315</v>
      </c>
      <c r="H136" s="75">
        <v>6315</v>
      </c>
      <c r="I136" s="1">
        <f t="shared" si="12"/>
        <v>100</v>
      </c>
      <c r="K136" s="148"/>
      <c r="L136" s="148"/>
      <c r="M136" s="148"/>
      <c r="N136" s="310"/>
    </row>
    <row r="137" spans="1:14" s="37" customFormat="1" ht="15" x14ac:dyDescent="0.25">
      <c r="A137" s="92" t="s">
        <v>76</v>
      </c>
      <c r="B137" s="103"/>
      <c r="C137" s="44"/>
      <c r="D137" s="51" t="s">
        <v>214</v>
      </c>
      <c r="E137" s="306" t="s">
        <v>65</v>
      </c>
      <c r="F137" s="303"/>
      <c r="G137" s="2">
        <v>5614</v>
      </c>
      <c r="H137" s="75">
        <v>5614</v>
      </c>
      <c r="I137" s="1">
        <f t="shared" si="12"/>
        <v>100</v>
      </c>
      <c r="K137" s="148"/>
      <c r="L137" s="148"/>
      <c r="M137" s="148"/>
      <c r="N137" s="310"/>
    </row>
    <row r="138" spans="1:14" s="37" customFormat="1" ht="15" x14ac:dyDescent="0.25">
      <c r="A138" s="92" t="s">
        <v>76</v>
      </c>
      <c r="B138" s="105"/>
      <c r="C138" s="44"/>
      <c r="D138" s="51" t="s">
        <v>287</v>
      </c>
      <c r="E138" s="344" t="s">
        <v>286</v>
      </c>
      <c r="F138" s="303"/>
      <c r="G138" s="2">
        <v>35788</v>
      </c>
      <c r="H138" s="75">
        <v>35788</v>
      </c>
      <c r="I138" s="1">
        <f t="shared" si="12"/>
        <v>100</v>
      </c>
      <c r="K138" s="148"/>
      <c r="L138" s="148"/>
      <c r="M138" s="148"/>
      <c r="N138" s="310"/>
    </row>
    <row r="139" spans="1:14" s="37" customFormat="1" ht="15" x14ac:dyDescent="0.25">
      <c r="A139" s="92" t="s">
        <v>76</v>
      </c>
      <c r="B139" s="105">
        <v>6172</v>
      </c>
      <c r="C139" s="44">
        <v>2123</v>
      </c>
      <c r="D139" s="51"/>
      <c r="E139" s="60" t="s">
        <v>179</v>
      </c>
      <c r="F139" s="303"/>
      <c r="G139" s="304">
        <v>103</v>
      </c>
      <c r="H139" s="260">
        <v>109</v>
      </c>
      <c r="I139" s="1">
        <f t="shared" si="12"/>
        <v>105.8252427184466</v>
      </c>
      <c r="K139" s="148"/>
      <c r="L139" s="148"/>
      <c r="M139" s="148"/>
      <c r="N139" s="310"/>
    </row>
    <row r="140" spans="1:14" s="37" customFormat="1" ht="15" x14ac:dyDescent="0.25">
      <c r="A140" s="92" t="s">
        <v>76</v>
      </c>
      <c r="B140" s="105">
        <v>6172</v>
      </c>
      <c r="C140" s="44">
        <v>2132</v>
      </c>
      <c r="D140" s="45"/>
      <c r="E140" s="110" t="s">
        <v>38</v>
      </c>
      <c r="F140" s="170">
        <v>108</v>
      </c>
      <c r="G140" s="170"/>
      <c r="H140" s="170"/>
      <c r="I140" s="17">
        <v>0</v>
      </c>
      <c r="K140" s="148"/>
      <c r="L140" s="148"/>
      <c r="M140" s="148"/>
      <c r="N140" s="310"/>
    </row>
    <row r="141" spans="1:14" s="37" customFormat="1" ht="15" x14ac:dyDescent="0.25">
      <c r="A141" s="92" t="s">
        <v>76</v>
      </c>
      <c r="B141" s="105">
        <v>6172</v>
      </c>
      <c r="C141" s="44">
        <v>2212</v>
      </c>
      <c r="D141" s="50"/>
      <c r="E141" s="54" t="s">
        <v>101</v>
      </c>
      <c r="F141" s="159"/>
      <c r="G141" s="171">
        <v>5</v>
      </c>
      <c r="H141" s="170">
        <v>3</v>
      </c>
      <c r="I141" s="17">
        <f t="shared" si="12"/>
        <v>60</v>
      </c>
      <c r="K141" s="148"/>
      <c r="L141" s="148"/>
      <c r="M141" s="148"/>
      <c r="N141" s="310"/>
    </row>
    <row r="142" spans="1:14" s="37" customFormat="1" ht="15" x14ac:dyDescent="0.25">
      <c r="A142" s="92" t="s">
        <v>76</v>
      </c>
      <c r="B142" s="105">
        <v>6172</v>
      </c>
      <c r="C142" s="44">
        <v>2321</v>
      </c>
      <c r="D142" s="50"/>
      <c r="E142" s="54" t="s">
        <v>288</v>
      </c>
      <c r="F142" s="159"/>
      <c r="G142" s="171">
        <v>3368</v>
      </c>
      <c r="H142" s="170">
        <v>3367</v>
      </c>
      <c r="I142" s="1">
        <f t="shared" si="12"/>
        <v>99.970308788598572</v>
      </c>
      <c r="K142" s="148"/>
      <c r="L142" s="148"/>
      <c r="M142" s="148"/>
      <c r="N142" s="310"/>
    </row>
    <row r="143" spans="1:14" s="37" customFormat="1" ht="15" x14ac:dyDescent="0.25">
      <c r="A143" s="92" t="s">
        <v>76</v>
      </c>
      <c r="B143" s="105">
        <v>6172</v>
      </c>
      <c r="C143" s="44">
        <v>2324</v>
      </c>
      <c r="D143" s="50"/>
      <c r="E143" s="155" t="s">
        <v>22</v>
      </c>
      <c r="F143" s="159"/>
      <c r="G143" s="171">
        <v>252</v>
      </c>
      <c r="H143" s="170">
        <v>252</v>
      </c>
      <c r="I143" s="1">
        <f t="shared" si="12"/>
        <v>100</v>
      </c>
      <c r="K143" s="148"/>
      <c r="L143" s="148"/>
      <c r="M143" s="148"/>
      <c r="N143" s="310"/>
    </row>
    <row r="144" spans="1:14" s="37" customFormat="1" ht="15" x14ac:dyDescent="0.25">
      <c r="A144" s="92" t="s">
        <v>76</v>
      </c>
      <c r="B144" s="105">
        <v>6402</v>
      </c>
      <c r="C144" s="44">
        <v>2229</v>
      </c>
      <c r="D144" s="45"/>
      <c r="E144" s="60" t="s">
        <v>33</v>
      </c>
      <c r="F144" s="170"/>
      <c r="G144" s="204">
        <v>2861</v>
      </c>
      <c r="H144" s="170">
        <v>5028</v>
      </c>
      <c r="I144" s="61">
        <f>(H144/G144)*100</f>
        <v>175.74274729115695</v>
      </c>
      <c r="K144" s="148"/>
      <c r="L144" s="148"/>
      <c r="M144" s="148"/>
      <c r="N144" s="310"/>
    </row>
    <row r="145" spans="1:14" s="501" customFormat="1" ht="15" thickBot="1" x14ac:dyDescent="0.25">
      <c r="A145" s="295" t="s">
        <v>76</v>
      </c>
      <c r="B145" s="296"/>
      <c r="C145" s="297"/>
      <c r="D145" s="298"/>
      <c r="E145" s="299" t="s">
        <v>97</v>
      </c>
      <c r="F145" s="345">
        <f>F99+F140</f>
        <v>224</v>
      </c>
      <c r="G145" s="345">
        <f>G99+G100+G139+G141+G142+G143+G144</f>
        <v>5486555</v>
      </c>
      <c r="H145" s="345">
        <f>H99+H100+H139+H141+H142+H143+H144</f>
        <v>5488931</v>
      </c>
      <c r="I145" s="300">
        <f>(H145/G145)*100</f>
        <v>100.04330586315091</v>
      </c>
      <c r="K145" s="502">
        <v>224000</v>
      </c>
      <c r="L145" s="502">
        <v>5486554777.6099997</v>
      </c>
      <c r="M145" s="502">
        <v>5488932203.9799995</v>
      </c>
      <c r="N145" s="503"/>
    </row>
    <row r="146" spans="1:14" s="151" customFormat="1" ht="15" thickTop="1" x14ac:dyDescent="0.2">
      <c r="A146" s="504"/>
      <c r="B146" s="505"/>
      <c r="C146" s="506"/>
      <c r="D146" s="507"/>
      <c r="E146" s="508"/>
      <c r="F146" s="509">
        <f>F87+F91+F98+F145</f>
        <v>3591272</v>
      </c>
      <c r="G146" s="509">
        <f>G87+G91+G98+G145</f>
        <v>10251305</v>
      </c>
      <c r="H146" s="509">
        <f>H87+H91+H98+H145</f>
        <v>10879638</v>
      </c>
      <c r="I146" s="510"/>
      <c r="K146" s="377">
        <f>K145+K98+K91+K87</f>
        <v>3591271800</v>
      </c>
      <c r="L146" s="377">
        <f>L145+L98+L91+L87</f>
        <v>10251304709.309999</v>
      </c>
      <c r="M146" s="377">
        <f>M145+M98+M91+M87</f>
        <v>10879639198.459999</v>
      </c>
      <c r="N146" s="335"/>
    </row>
    <row r="147" spans="1:14" ht="13.5" customHeight="1" thickBot="1" x14ac:dyDescent="0.25">
      <c r="A147" s="94"/>
      <c r="I147" s="32" t="s">
        <v>0</v>
      </c>
    </row>
    <row r="148" spans="1:14" s="37" customFormat="1" ht="20.25" customHeight="1" thickTop="1" thickBot="1" x14ac:dyDescent="0.25">
      <c r="A148" s="74" t="s">
        <v>68</v>
      </c>
      <c r="B148" s="72" t="s">
        <v>13</v>
      </c>
      <c r="C148" s="33" t="s">
        <v>2</v>
      </c>
      <c r="D148" s="371" t="s">
        <v>259</v>
      </c>
      <c r="E148" s="34" t="s">
        <v>3</v>
      </c>
      <c r="F148" s="35" t="s">
        <v>4</v>
      </c>
      <c r="G148" s="35" t="s">
        <v>5</v>
      </c>
      <c r="H148" s="35" t="s">
        <v>18</v>
      </c>
      <c r="I148" s="36" t="s">
        <v>19</v>
      </c>
      <c r="K148" s="148"/>
      <c r="L148" s="148"/>
      <c r="M148" s="148"/>
      <c r="N148" s="310"/>
    </row>
    <row r="149" spans="1:14" s="38" customFormat="1" ht="12.75" thickTop="1" x14ac:dyDescent="0.2">
      <c r="A149" s="89">
        <v>1</v>
      </c>
      <c r="B149" s="84">
        <v>2</v>
      </c>
      <c r="C149" s="85">
        <v>3</v>
      </c>
      <c r="D149" s="84">
        <v>4</v>
      </c>
      <c r="E149" s="85">
        <v>5</v>
      </c>
      <c r="F149" s="84">
        <v>6</v>
      </c>
      <c r="G149" s="86">
        <v>7</v>
      </c>
      <c r="H149" s="87">
        <v>8</v>
      </c>
      <c r="I149" s="88" t="s">
        <v>69</v>
      </c>
      <c r="J149" s="37"/>
      <c r="K149" s="200"/>
      <c r="L149" s="200"/>
      <c r="M149" s="200"/>
      <c r="N149" s="311"/>
    </row>
    <row r="150" spans="1:14" s="151" customFormat="1" ht="15" x14ac:dyDescent="0.25">
      <c r="A150" s="152" t="s">
        <v>77</v>
      </c>
      <c r="B150" s="288"/>
      <c r="C150" s="44">
        <v>4116</v>
      </c>
      <c r="D150" s="45"/>
      <c r="E150" s="48" t="s">
        <v>234</v>
      </c>
      <c r="F150" s="219"/>
      <c r="G150" s="422">
        <f>G151+G152</f>
        <v>570</v>
      </c>
      <c r="H150" s="422">
        <f>H151+H152</f>
        <v>570</v>
      </c>
      <c r="I150" s="17">
        <f t="shared" ref="I150" si="13">(H150/G150)*100</f>
        <v>100</v>
      </c>
      <c r="K150" s="209"/>
      <c r="L150" s="209"/>
      <c r="M150" s="209"/>
      <c r="N150" s="335"/>
    </row>
    <row r="151" spans="1:14" s="151" customFormat="1" x14ac:dyDescent="0.2">
      <c r="A151" s="152" t="s">
        <v>77</v>
      </c>
      <c r="B151" s="288"/>
      <c r="C151" s="44"/>
      <c r="D151" s="46" t="s">
        <v>192</v>
      </c>
      <c r="E151" s="256" t="s">
        <v>248</v>
      </c>
      <c r="F151" s="219"/>
      <c r="G151" s="172">
        <v>85</v>
      </c>
      <c r="H151" s="159">
        <v>85</v>
      </c>
      <c r="I151" s="1">
        <f t="shared" ref="I151:I154" si="14">(H151/G151)*100</f>
        <v>100</v>
      </c>
      <c r="K151" s="209"/>
      <c r="L151" s="209"/>
      <c r="M151" s="209"/>
      <c r="N151" s="335"/>
    </row>
    <row r="152" spans="1:14" s="151" customFormat="1" x14ac:dyDescent="0.2">
      <c r="A152" s="152" t="s">
        <v>77</v>
      </c>
      <c r="B152" s="288"/>
      <c r="C152" s="160"/>
      <c r="D152" s="46" t="s">
        <v>193</v>
      </c>
      <c r="E152" s="256" t="s">
        <v>248</v>
      </c>
      <c r="F152" s="219"/>
      <c r="G152" s="172">
        <v>485</v>
      </c>
      <c r="H152" s="159">
        <v>485</v>
      </c>
      <c r="I152" s="1">
        <f t="shared" si="14"/>
        <v>100</v>
      </c>
      <c r="K152" s="209"/>
      <c r="L152" s="209"/>
      <c r="M152" s="209"/>
      <c r="N152" s="335"/>
    </row>
    <row r="153" spans="1:14" s="151" customFormat="1" ht="15" x14ac:dyDescent="0.25">
      <c r="A153" s="152" t="s">
        <v>77</v>
      </c>
      <c r="B153" s="293">
        <v>6172</v>
      </c>
      <c r="C153" s="153">
        <v>2212</v>
      </c>
      <c r="D153" s="46"/>
      <c r="E153" s="55" t="s">
        <v>101</v>
      </c>
      <c r="F153" s="219"/>
      <c r="G153" s="172"/>
      <c r="H153" s="170">
        <v>6</v>
      </c>
      <c r="I153" s="1">
        <v>0</v>
      </c>
      <c r="K153" s="209"/>
      <c r="L153" s="209"/>
      <c r="M153" s="209"/>
      <c r="N153" s="335"/>
    </row>
    <row r="154" spans="1:14" s="151" customFormat="1" ht="15" x14ac:dyDescent="0.25">
      <c r="A154" s="152" t="s">
        <v>77</v>
      </c>
      <c r="B154" s="293">
        <v>6402</v>
      </c>
      <c r="C154" s="153">
        <v>2223</v>
      </c>
      <c r="D154" s="46"/>
      <c r="E154" s="59" t="s">
        <v>39</v>
      </c>
      <c r="F154" s="219"/>
      <c r="G154" s="171">
        <v>17</v>
      </c>
      <c r="H154" s="170">
        <v>17</v>
      </c>
      <c r="I154" s="1">
        <f t="shared" si="14"/>
        <v>100</v>
      </c>
      <c r="K154" s="209"/>
      <c r="L154" s="209"/>
      <c r="M154" s="209"/>
      <c r="N154" s="335"/>
    </row>
    <row r="155" spans="1:14" s="37" customFormat="1" ht="15" x14ac:dyDescent="0.25">
      <c r="A155" s="92" t="s">
        <v>77</v>
      </c>
      <c r="B155" s="103">
        <v>6402</v>
      </c>
      <c r="C155" s="44">
        <v>2229</v>
      </c>
      <c r="D155" s="51"/>
      <c r="E155" s="60" t="s">
        <v>33</v>
      </c>
      <c r="F155" s="170"/>
      <c r="G155" s="171">
        <v>7029</v>
      </c>
      <c r="H155" s="207">
        <v>7142</v>
      </c>
      <c r="I155" s="61">
        <f t="shared" ref="I155:I166" si="15">(H155/G155)*100</f>
        <v>101.60762555128753</v>
      </c>
      <c r="K155" s="148"/>
      <c r="L155" s="148"/>
      <c r="M155" s="148"/>
      <c r="N155" s="310"/>
    </row>
    <row r="156" spans="1:14" s="113" customFormat="1" x14ac:dyDescent="0.2">
      <c r="A156" s="340" t="s">
        <v>77</v>
      </c>
      <c r="B156" s="115"/>
      <c r="C156" s="118"/>
      <c r="D156" s="120"/>
      <c r="E156" s="111" t="s">
        <v>97</v>
      </c>
      <c r="F156" s="337">
        <v>0</v>
      </c>
      <c r="G156" s="337">
        <f>G150+G155+G154</f>
        <v>7616</v>
      </c>
      <c r="H156" s="337">
        <f>H150+H155+H153+H154</f>
        <v>7735</v>
      </c>
      <c r="I156" s="119">
        <f t="shared" si="15"/>
        <v>101.5625</v>
      </c>
      <c r="K156" s="420">
        <v>0</v>
      </c>
      <c r="L156" s="420">
        <v>7616217.3899999997</v>
      </c>
      <c r="M156" s="444">
        <v>7734585.3899999997</v>
      </c>
      <c r="N156" s="334"/>
    </row>
    <row r="157" spans="1:14" s="37" customFormat="1" ht="15" x14ac:dyDescent="0.25">
      <c r="A157" s="92" t="s">
        <v>78</v>
      </c>
      <c r="B157" s="103"/>
      <c r="C157" s="44">
        <v>1361</v>
      </c>
      <c r="D157" s="51"/>
      <c r="E157" s="60" t="s">
        <v>1</v>
      </c>
      <c r="F157" s="170">
        <v>250</v>
      </c>
      <c r="G157" s="171">
        <v>250</v>
      </c>
      <c r="H157" s="207">
        <v>468</v>
      </c>
      <c r="I157" s="73">
        <f t="shared" si="15"/>
        <v>187.20000000000002</v>
      </c>
      <c r="K157" s="148"/>
      <c r="L157" s="148"/>
      <c r="M157" s="148"/>
      <c r="N157" s="310"/>
    </row>
    <row r="158" spans="1:14" s="37" customFormat="1" ht="15" x14ac:dyDescent="0.25">
      <c r="A158" s="92" t="s">
        <v>78</v>
      </c>
      <c r="B158" s="103">
        <v>2221</v>
      </c>
      <c r="C158" s="44">
        <v>2123</v>
      </c>
      <c r="D158" s="51"/>
      <c r="E158" s="60" t="s">
        <v>179</v>
      </c>
      <c r="F158" s="170"/>
      <c r="G158" s="171"/>
      <c r="H158" s="207">
        <v>44</v>
      </c>
      <c r="I158" s="73">
        <v>0</v>
      </c>
      <c r="K158" s="148"/>
      <c r="L158" s="148"/>
      <c r="M158" s="148"/>
      <c r="N158" s="310"/>
    </row>
    <row r="159" spans="1:14" s="37" customFormat="1" ht="15" x14ac:dyDescent="0.25">
      <c r="A159" s="92" t="s">
        <v>78</v>
      </c>
      <c r="B159" s="103">
        <v>2221</v>
      </c>
      <c r="C159" s="44">
        <v>2324</v>
      </c>
      <c r="D159" s="51"/>
      <c r="E159" s="155" t="s">
        <v>22</v>
      </c>
      <c r="F159" s="170">
        <v>37669</v>
      </c>
      <c r="G159" s="171">
        <v>37669</v>
      </c>
      <c r="H159" s="207">
        <v>37492</v>
      </c>
      <c r="I159" s="73">
        <f t="shared" si="15"/>
        <v>99.530117603334318</v>
      </c>
      <c r="K159" s="148"/>
      <c r="L159" s="148"/>
      <c r="M159" s="148"/>
      <c r="N159" s="310"/>
    </row>
    <row r="160" spans="1:14" s="37" customFormat="1" ht="15" x14ac:dyDescent="0.25">
      <c r="A160" s="92" t="s">
        <v>78</v>
      </c>
      <c r="B160" s="103">
        <v>2223</v>
      </c>
      <c r="C160" s="44">
        <v>2324</v>
      </c>
      <c r="D160" s="51"/>
      <c r="E160" s="155" t="s">
        <v>22</v>
      </c>
      <c r="F160" s="170"/>
      <c r="G160" s="171"/>
      <c r="H160" s="207">
        <v>29</v>
      </c>
      <c r="I160" s="73">
        <v>0</v>
      </c>
      <c r="K160" s="148"/>
      <c r="L160" s="148"/>
      <c r="M160" s="148"/>
      <c r="N160" s="310"/>
    </row>
    <row r="161" spans="1:14" s="37" customFormat="1" ht="15" x14ac:dyDescent="0.25">
      <c r="A161" s="92" t="s">
        <v>78</v>
      </c>
      <c r="B161" s="103">
        <v>6172</v>
      </c>
      <c r="C161" s="44">
        <v>2211</v>
      </c>
      <c r="D161" s="51"/>
      <c r="E161" s="143" t="s">
        <v>100</v>
      </c>
      <c r="F161" s="170"/>
      <c r="G161" s="171"/>
      <c r="H161" s="207">
        <v>509</v>
      </c>
      <c r="I161" s="73">
        <v>0</v>
      </c>
      <c r="K161" s="148"/>
      <c r="L161" s="148"/>
      <c r="M161" s="148"/>
      <c r="N161" s="310"/>
    </row>
    <row r="162" spans="1:14" s="37" customFormat="1" ht="15" x14ac:dyDescent="0.25">
      <c r="A162" s="92" t="s">
        <v>78</v>
      </c>
      <c r="B162" s="103">
        <v>6172</v>
      </c>
      <c r="C162" s="44">
        <v>2212</v>
      </c>
      <c r="D162" s="51"/>
      <c r="E162" s="155" t="s">
        <v>101</v>
      </c>
      <c r="F162" s="170">
        <v>1800</v>
      </c>
      <c r="G162" s="171">
        <v>1800</v>
      </c>
      <c r="H162" s="207">
        <v>2382</v>
      </c>
      <c r="I162" s="73">
        <f t="shared" si="15"/>
        <v>132.33333333333331</v>
      </c>
      <c r="K162" s="148"/>
      <c r="L162" s="148"/>
      <c r="M162" s="148"/>
      <c r="N162" s="310"/>
    </row>
    <row r="163" spans="1:14" s="37" customFormat="1" ht="15" x14ac:dyDescent="0.25">
      <c r="A163" s="92" t="s">
        <v>78</v>
      </c>
      <c r="B163" s="103">
        <v>6172</v>
      </c>
      <c r="C163" s="44">
        <v>2324</v>
      </c>
      <c r="D163" s="51"/>
      <c r="E163" s="155" t="s">
        <v>22</v>
      </c>
      <c r="F163" s="170">
        <v>250</v>
      </c>
      <c r="G163" s="171">
        <v>250</v>
      </c>
      <c r="H163" s="207">
        <v>720</v>
      </c>
      <c r="I163" s="73">
        <f t="shared" si="15"/>
        <v>288</v>
      </c>
      <c r="K163" s="148"/>
      <c r="L163" s="148"/>
      <c r="M163" s="148"/>
      <c r="N163" s="310"/>
    </row>
    <row r="164" spans="1:14" s="37" customFormat="1" ht="15" x14ac:dyDescent="0.25">
      <c r="A164" s="92" t="s">
        <v>78</v>
      </c>
      <c r="B164" s="103">
        <v>6402</v>
      </c>
      <c r="C164" s="44">
        <v>2223</v>
      </c>
      <c r="D164" s="51"/>
      <c r="E164" s="59" t="s">
        <v>39</v>
      </c>
      <c r="F164" s="170"/>
      <c r="G164" s="171">
        <v>212</v>
      </c>
      <c r="H164" s="207">
        <v>212</v>
      </c>
      <c r="I164" s="73">
        <f t="shared" si="15"/>
        <v>100</v>
      </c>
      <c r="K164" s="148"/>
      <c r="L164" s="148"/>
      <c r="M164" s="148"/>
      <c r="N164" s="310"/>
    </row>
    <row r="165" spans="1:14" s="37" customFormat="1" ht="15" x14ac:dyDescent="0.25">
      <c r="A165" s="92" t="s">
        <v>78</v>
      </c>
      <c r="B165" s="103">
        <v>6402</v>
      </c>
      <c r="C165" s="44">
        <v>2229</v>
      </c>
      <c r="D165" s="50"/>
      <c r="E165" s="54" t="s">
        <v>33</v>
      </c>
      <c r="F165" s="166"/>
      <c r="G165" s="171">
        <v>16983</v>
      </c>
      <c r="H165" s="207">
        <v>19207</v>
      </c>
      <c r="I165" s="73">
        <f t="shared" si="15"/>
        <v>113.09544838956604</v>
      </c>
      <c r="K165" s="148"/>
      <c r="L165" s="148"/>
      <c r="M165" s="148"/>
      <c r="N165" s="310"/>
    </row>
    <row r="166" spans="1:14" s="113" customFormat="1" x14ac:dyDescent="0.2">
      <c r="A166" s="340" t="s">
        <v>78</v>
      </c>
      <c r="B166" s="115"/>
      <c r="C166" s="118"/>
      <c r="D166" s="120"/>
      <c r="E166" s="111" t="s">
        <v>97</v>
      </c>
      <c r="F166" s="333">
        <f>F157+F162+F159+F163</f>
        <v>39969</v>
      </c>
      <c r="G166" s="337">
        <f>G157+G159+G162+G163+G164+G165</f>
        <v>57164</v>
      </c>
      <c r="H166" s="337">
        <f>H157+H158+H159+H160+H161+H162+H163+H164+H165</f>
        <v>61063</v>
      </c>
      <c r="I166" s="119">
        <f t="shared" si="15"/>
        <v>106.82072633125743</v>
      </c>
      <c r="K166" s="420">
        <v>39969000</v>
      </c>
      <c r="L166" s="420">
        <v>57164210.32</v>
      </c>
      <c r="M166" s="420">
        <v>61063261.32</v>
      </c>
      <c r="N166" s="334"/>
    </row>
    <row r="167" spans="1:14" s="37" customFormat="1" ht="15" x14ac:dyDescent="0.25">
      <c r="A167" s="92" t="s">
        <v>79</v>
      </c>
      <c r="B167" s="103">
        <v>6172</v>
      </c>
      <c r="C167" s="44">
        <v>2132</v>
      </c>
      <c r="D167" s="51"/>
      <c r="E167" s="55" t="s">
        <v>38</v>
      </c>
      <c r="F167" s="166">
        <v>1596</v>
      </c>
      <c r="G167" s="212">
        <v>1597</v>
      </c>
      <c r="H167" s="213">
        <v>1597</v>
      </c>
      <c r="I167" s="73">
        <f>(H167/G167)*100</f>
        <v>100</v>
      </c>
      <c r="K167" s="148"/>
      <c r="L167" s="148"/>
      <c r="M167" s="148"/>
      <c r="N167" s="310"/>
    </row>
    <row r="168" spans="1:14" s="37" customFormat="1" ht="15" x14ac:dyDescent="0.25">
      <c r="A168" s="92" t="s">
        <v>79</v>
      </c>
      <c r="B168" s="103">
        <v>6172</v>
      </c>
      <c r="C168" s="44">
        <v>2211</v>
      </c>
      <c r="D168" s="51"/>
      <c r="E168" s="143" t="s">
        <v>100</v>
      </c>
      <c r="F168" s="166"/>
      <c r="G168" s="212"/>
      <c r="H168" s="213">
        <v>1</v>
      </c>
      <c r="I168" s="73">
        <v>0</v>
      </c>
      <c r="K168" s="148"/>
      <c r="L168" s="148"/>
      <c r="M168" s="148"/>
      <c r="N168" s="310"/>
    </row>
    <row r="169" spans="1:14" s="37" customFormat="1" ht="15" x14ac:dyDescent="0.25">
      <c r="A169" s="92" t="s">
        <v>79</v>
      </c>
      <c r="B169" s="103">
        <v>6172</v>
      </c>
      <c r="C169" s="44">
        <v>2212</v>
      </c>
      <c r="D169" s="51"/>
      <c r="E169" s="54" t="s">
        <v>101</v>
      </c>
      <c r="F169" s="166"/>
      <c r="G169" s="212"/>
      <c r="H169" s="213">
        <v>5</v>
      </c>
      <c r="I169" s="73">
        <v>0</v>
      </c>
      <c r="K169" s="148"/>
      <c r="L169" s="148"/>
      <c r="M169" s="148"/>
      <c r="N169" s="310"/>
    </row>
    <row r="170" spans="1:14" s="37" customFormat="1" ht="15" x14ac:dyDescent="0.25">
      <c r="A170" s="92" t="s">
        <v>79</v>
      </c>
      <c r="B170" s="103">
        <v>6172</v>
      </c>
      <c r="C170" s="44">
        <v>2324</v>
      </c>
      <c r="D170" s="51"/>
      <c r="E170" s="155" t="s">
        <v>22</v>
      </c>
      <c r="F170" s="166"/>
      <c r="G170" s="212"/>
      <c r="H170" s="213">
        <v>3</v>
      </c>
      <c r="I170" s="73">
        <v>0</v>
      </c>
      <c r="K170" s="148"/>
      <c r="L170" s="148"/>
      <c r="M170" s="148"/>
      <c r="N170" s="310"/>
    </row>
    <row r="171" spans="1:14" s="37" customFormat="1" ht="15" x14ac:dyDescent="0.25">
      <c r="A171" s="92" t="s">
        <v>79</v>
      </c>
      <c r="B171" s="103">
        <v>6402</v>
      </c>
      <c r="C171" s="44">
        <v>2229</v>
      </c>
      <c r="D171" s="51"/>
      <c r="E171" s="48" t="s">
        <v>33</v>
      </c>
      <c r="F171" s="166"/>
      <c r="G171" s="212">
        <v>9</v>
      </c>
      <c r="H171" s="213">
        <v>9</v>
      </c>
      <c r="I171" s="73">
        <f t="shared" ref="I171:I178" si="16">(H171/G171)*100</f>
        <v>100</v>
      </c>
      <c r="K171" s="148"/>
      <c r="L171" s="148"/>
      <c r="M171" s="148"/>
      <c r="N171" s="310"/>
    </row>
    <row r="172" spans="1:14" s="113" customFormat="1" x14ac:dyDescent="0.2">
      <c r="A172" s="340" t="s">
        <v>79</v>
      </c>
      <c r="B172" s="115"/>
      <c r="C172" s="118"/>
      <c r="D172" s="120"/>
      <c r="E172" s="111" t="s">
        <v>97</v>
      </c>
      <c r="F172" s="333">
        <f>F167</f>
        <v>1596</v>
      </c>
      <c r="G172" s="457">
        <f>G167+G171</f>
        <v>1606</v>
      </c>
      <c r="H172" s="458">
        <f>H167+H168+H169+H171+H170</f>
        <v>1615</v>
      </c>
      <c r="I172" s="119">
        <f t="shared" si="16"/>
        <v>100.56039850560398</v>
      </c>
      <c r="K172" s="420">
        <v>1596000</v>
      </c>
      <c r="L172" s="420">
        <v>1605802</v>
      </c>
      <c r="M172" s="420">
        <v>1614802</v>
      </c>
      <c r="N172" s="334"/>
    </row>
    <row r="173" spans="1:14" s="37" customFormat="1" ht="15" x14ac:dyDescent="0.25">
      <c r="A173" s="92" t="s">
        <v>80</v>
      </c>
      <c r="B173" s="103"/>
      <c r="C173" s="44">
        <v>1361</v>
      </c>
      <c r="D173" s="51"/>
      <c r="E173" s="60" t="s">
        <v>1</v>
      </c>
      <c r="F173" s="166">
        <v>100</v>
      </c>
      <c r="G173" s="212">
        <v>100</v>
      </c>
      <c r="H173" s="213">
        <v>131</v>
      </c>
      <c r="I173" s="73">
        <f t="shared" si="16"/>
        <v>131</v>
      </c>
      <c r="K173" s="148"/>
      <c r="L173" s="148"/>
      <c r="M173" s="148"/>
      <c r="N173" s="310"/>
    </row>
    <row r="174" spans="1:14" s="37" customFormat="1" ht="15" x14ac:dyDescent="0.25">
      <c r="A174" s="92" t="s">
        <v>80</v>
      </c>
      <c r="B174" s="103">
        <v>6172</v>
      </c>
      <c r="C174" s="44">
        <v>2132</v>
      </c>
      <c r="D174" s="51"/>
      <c r="E174" s="55" t="s">
        <v>38</v>
      </c>
      <c r="F174" s="166">
        <v>36023</v>
      </c>
      <c r="G174" s="212">
        <v>36023</v>
      </c>
      <c r="H174" s="213">
        <v>36023</v>
      </c>
      <c r="I174" s="73">
        <f t="shared" si="16"/>
        <v>100</v>
      </c>
      <c r="K174" s="148"/>
      <c r="L174" s="148"/>
      <c r="M174" s="148"/>
      <c r="N174" s="310"/>
    </row>
    <row r="175" spans="1:14" s="37" customFormat="1" ht="15" x14ac:dyDescent="0.25">
      <c r="A175" s="92" t="s">
        <v>80</v>
      </c>
      <c r="B175" s="103">
        <v>6172</v>
      </c>
      <c r="C175" s="44">
        <v>2212</v>
      </c>
      <c r="D175" s="51"/>
      <c r="E175" s="54" t="s">
        <v>101</v>
      </c>
      <c r="F175" s="166"/>
      <c r="G175" s="212"/>
      <c r="H175" s="213">
        <v>33</v>
      </c>
      <c r="I175" s="73">
        <v>0</v>
      </c>
      <c r="K175" s="148"/>
      <c r="L175" s="148"/>
      <c r="M175" s="148"/>
      <c r="N175" s="310"/>
    </row>
    <row r="176" spans="1:14" s="37" customFormat="1" ht="15" x14ac:dyDescent="0.25">
      <c r="A176" s="92" t="s">
        <v>80</v>
      </c>
      <c r="B176" s="103">
        <v>6172</v>
      </c>
      <c r="C176" s="44">
        <v>2324</v>
      </c>
      <c r="D176" s="51"/>
      <c r="E176" s="155" t="s">
        <v>22</v>
      </c>
      <c r="F176" s="166"/>
      <c r="G176" s="212"/>
      <c r="H176" s="213">
        <v>8</v>
      </c>
      <c r="I176" s="73">
        <v>0</v>
      </c>
      <c r="K176" s="148"/>
      <c r="L176" s="148"/>
      <c r="M176" s="148"/>
      <c r="N176" s="310"/>
    </row>
    <row r="177" spans="1:14" s="37" customFormat="1" ht="15" x14ac:dyDescent="0.25">
      <c r="A177" s="92" t="s">
        <v>80</v>
      </c>
      <c r="B177" s="103">
        <v>6402</v>
      </c>
      <c r="C177" s="44">
        <v>2229</v>
      </c>
      <c r="D177" s="51"/>
      <c r="E177" s="48" t="s">
        <v>33</v>
      </c>
      <c r="F177" s="166"/>
      <c r="G177" s="212">
        <v>930</v>
      </c>
      <c r="H177" s="213">
        <v>930</v>
      </c>
      <c r="I177" s="73">
        <f t="shared" si="16"/>
        <v>100</v>
      </c>
      <c r="K177" s="148"/>
      <c r="L177" s="148"/>
      <c r="M177" s="148"/>
      <c r="N177" s="310"/>
    </row>
    <row r="178" spans="1:14" s="113" customFormat="1" x14ac:dyDescent="0.2">
      <c r="A178" s="340" t="s">
        <v>80</v>
      </c>
      <c r="B178" s="115"/>
      <c r="C178" s="118"/>
      <c r="D178" s="120"/>
      <c r="E178" s="111" t="s">
        <v>97</v>
      </c>
      <c r="F178" s="333">
        <f>F173+F174+F177</f>
        <v>36123</v>
      </c>
      <c r="G178" s="337">
        <f>G173+G174+G177</f>
        <v>37053</v>
      </c>
      <c r="H178" s="337">
        <f>H173+H174+H175+H176+H177</f>
        <v>37125</v>
      </c>
      <c r="I178" s="119">
        <f t="shared" si="16"/>
        <v>100.19431624969639</v>
      </c>
      <c r="K178" s="420">
        <v>36123000</v>
      </c>
      <c r="L178" s="420">
        <v>37052719.619999997</v>
      </c>
      <c r="M178" s="420">
        <v>37125027.619999997</v>
      </c>
      <c r="N178" s="334"/>
    </row>
    <row r="179" spans="1:14" s="37" customFormat="1" ht="15" x14ac:dyDescent="0.25">
      <c r="A179" s="92" t="s">
        <v>81</v>
      </c>
      <c r="B179" s="103"/>
      <c r="C179" s="44">
        <v>1361</v>
      </c>
      <c r="D179" s="51"/>
      <c r="E179" s="60" t="s">
        <v>1</v>
      </c>
      <c r="F179" s="166">
        <v>1</v>
      </c>
      <c r="G179" s="212">
        <v>1</v>
      </c>
      <c r="H179" s="213">
        <v>0</v>
      </c>
      <c r="I179" s="73">
        <v>0</v>
      </c>
      <c r="K179" s="148"/>
      <c r="L179" s="148"/>
      <c r="M179" s="148"/>
      <c r="N179" s="310"/>
    </row>
    <row r="180" spans="1:14" s="37" customFormat="1" ht="15" x14ac:dyDescent="0.25">
      <c r="A180" s="92" t="s">
        <v>81</v>
      </c>
      <c r="B180" s="103">
        <v>6172</v>
      </c>
      <c r="C180" s="44">
        <v>2212</v>
      </c>
      <c r="D180" s="45"/>
      <c r="E180" s="60" t="s">
        <v>16</v>
      </c>
      <c r="F180" s="166">
        <v>30</v>
      </c>
      <c r="G180" s="212">
        <v>30</v>
      </c>
      <c r="H180" s="213">
        <v>31</v>
      </c>
      <c r="I180" s="73">
        <f>(H180/G180)*100</f>
        <v>103.33333333333334</v>
      </c>
      <c r="K180" s="148"/>
      <c r="L180" s="148"/>
      <c r="M180" s="148"/>
      <c r="N180" s="310"/>
    </row>
    <row r="181" spans="1:14" s="37" customFormat="1" ht="15" x14ac:dyDescent="0.25">
      <c r="A181" s="92" t="s">
        <v>81</v>
      </c>
      <c r="B181" s="103">
        <v>6172</v>
      </c>
      <c r="C181" s="44">
        <v>2324</v>
      </c>
      <c r="D181" s="45"/>
      <c r="E181" s="155" t="s">
        <v>22</v>
      </c>
      <c r="F181" s="166">
        <v>3</v>
      </c>
      <c r="G181" s="212">
        <v>3</v>
      </c>
      <c r="H181" s="213">
        <v>5</v>
      </c>
      <c r="I181" s="73">
        <f>(H181/G181)*100</f>
        <v>166.66666666666669</v>
      </c>
      <c r="K181" s="148"/>
      <c r="L181" s="148"/>
      <c r="M181" s="148"/>
      <c r="N181" s="310"/>
    </row>
    <row r="182" spans="1:14" s="113" customFormat="1" x14ac:dyDescent="0.2">
      <c r="A182" s="340" t="s">
        <v>81</v>
      </c>
      <c r="B182" s="115"/>
      <c r="C182" s="118"/>
      <c r="D182" s="120"/>
      <c r="E182" s="111" t="s">
        <v>97</v>
      </c>
      <c r="F182" s="333">
        <f>F180+F179+F181</f>
        <v>34</v>
      </c>
      <c r="G182" s="337">
        <f>G180+G179+G181</f>
        <v>34</v>
      </c>
      <c r="H182" s="337">
        <f>H180+H179+H181</f>
        <v>36</v>
      </c>
      <c r="I182" s="119">
        <f>(H182/G182)*100</f>
        <v>105.88235294117648</v>
      </c>
      <c r="K182" s="420">
        <v>34000</v>
      </c>
      <c r="L182" s="420">
        <v>34000</v>
      </c>
      <c r="M182" s="420">
        <v>35600</v>
      </c>
      <c r="N182" s="334"/>
    </row>
    <row r="183" spans="1:14" s="151" customFormat="1" ht="15" x14ac:dyDescent="0.25">
      <c r="A183" s="152" t="s">
        <v>82</v>
      </c>
      <c r="B183" s="293"/>
      <c r="C183" s="294">
        <v>4213</v>
      </c>
      <c r="D183" s="150"/>
      <c r="E183" s="292" t="s">
        <v>289</v>
      </c>
      <c r="F183" s="210"/>
      <c r="G183" s="170">
        <v>90614</v>
      </c>
      <c r="H183" s="170">
        <v>90614</v>
      </c>
      <c r="I183" s="73">
        <f t="shared" ref="I183:I185" si="17">(H183/G183)*100</f>
        <v>100</v>
      </c>
      <c r="K183" s="209"/>
      <c r="L183" s="209"/>
      <c r="M183" s="209"/>
      <c r="N183" s="335"/>
    </row>
    <row r="184" spans="1:14" s="151" customFormat="1" x14ac:dyDescent="0.2">
      <c r="A184" s="152" t="s">
        <v>82</v>
      </c>
      <c r="B184" s="293"/>
      <c r="C184" s="153"/>
      <c r="D184" s="211" t="s">
        <v>290</v>
      </c>
      <c r="E184" s="158" t="s">
        <v>291</v>
      </c>
      <c r="F184" s="210"/>
      <c r="G184" s="159">
        <v>90614</v>
      </c>
      <c r="H184" s="159">
        <v>90614</v>
      </c>
      <c r="I184" s="62">
        <f t="shared" si="17"/>
        <v>100</v>
      </c>
      <c r="K184" s="209"/>
      <c r="L184" s="209"/>
      <c r="M184" s="209"/>
      <c r="N184" s="335"/>
    </row>
    <row r="185" spans="1:14" s="151" customFormat="1" ht="15" x14ac:dyDescent="0.25">
      <c r="A185" s="152" t="s">
        <v>82</v>
      </c>
      <c r="B185" s="293"/>
      <c r="C185" s="153">
        <v>4221</v>
      </c>
      <c r="D185" s="150"/>
      <c r="E185" s="292" t="s">
        <v>250</v>
      </c>
      <c r="F185" s="210"/>
      <c r="G185" s="170">
        <v>3196</v>
      </c>
      <c r="H185" s="170">
        <v>7908</v>
      </c>
      <c r="I185" s="73">
        <f t="shared" si="17"/>
        <v>247.43429286608261</v>
      </c>
      <c r="K185" s="209"/>
      <c r="L185" s="209"/>
      <c r="M185" s="209"/>
      <c r="N185" s="335"/>
    </row>
    <row r="186" spans="1:14" s="37" customFormat="1" ht="15" x14ac:dyDescent="0.25">
      <c r="A186" s="92" t="s">
        <v>82</v>
      </c>
      <c r="B186" s="103">
        <v>4399</v>
      </c>
      <c r="C186" s="107">
        <v>2212</v>
      </c>
      <c r="D186" s="66"/>
      <c r="E186" s="54" t="s">
        <v>101</v>
      </c>
      <c r="F186" s="169"/>
      <c r="G186" s="217"/>
      <c r="H186" s="255">
        <v>64</v>
      </c>
      <c r="I186" s="73">
        <v>0</v>
      </c>
      <c r="K186" s="148"/>
      <c r="L186" s="148"/>
      <c r="M186" s="148"/>
      <c r="N186" s="310"/>
    </row>
    <row r="187" spans="1:14" s="37" customFormat="1" ht="15" x14ac:dyDescent="0.25">
      <c r="A187" s="92" t="s">
        <v>82</v>
      </c>
      <c r="B187" s="103">
        <v>6172</v>
      </c>
      <c r="C187" s="109">
        <v>2212</v>
      </c>
      <c r="D187" s="50"/>
      <c r="E187" s="60" t="s">
        <v>16</v>
      </c>
      <c r="F187" s="169"/>
      <c r="G187" s="436"/>
      <c r="H187" s="213">
        <v>233</v>
      </c>
      <c r="I187" s="73">
        <v>0</v>
      </c>
      <c r="K187" s="148"/>
      <c r="L187" s="148"/>
      <c r="M187" s="148"/>
      <c r="N187" s="310"/>
    </row>
    <row r="188" spans="1:14" s="37" customFormat="1" ht="15" x14ac:dyDescent="0.25">
      <c r="A188" s="92" t="s">
        <v>82</v>
      </c>
      <c r="B188" s="103">
        <v>6172</v>
      </c>
      <c r="C188" s="109">
        <v>2324</v>
      </c>
      <c r="D188" s="50"/>
      <c r="E188" s="155" t="s">
        <v>22</v>
      </c>
      <c r="F188" s="169"/>
      <c r="G188" s="436"/>
      <c r="H188" s="213">
        <v>44</v>
      </c>
      <c r="I188" s="73">
        <v>0</v>
      </c>
      <c r="K188" s="148"/>
      <c r="L188" s="148"/>
      <c r="M188" s="148"/>
      <c r="N188" s="310"/>
    </row>
    <row r="189" spans="1:14" s="113" customFormat="1" x14ac:dyDescent="0.2">
      <c r="A189" s="340" t="s">
        <v>82</v>
      </c>
      <c r="B189" s="115"/>
      <c r="C189" s="118"/>
      <c r="D189" s="120"/>
      <c r="E189" s="111" t="s">
        <v>97</v>
      </c>
      <c r="F189" s="333">
        <v>0</v>
      </c>
      <c r="G189" s="458">
        <f>G183+G185</f>
        <v>93810</v>
      </c>
      <c r="H189" s="459">
        <f>H183+H185+H186+H187+H188</f>
        <v>98863</v>
      </c>
      <c r="I189" s="119">
        <f>(H189/G189)*100</f>
        <v>105.38641935827738</v>
      </c>
      <c r="K189" s="420">
        <v>0</v>
      </c>
      <c r="L189" s="420">
        <v>93809602.939999998</v>
      </c>
      <c r="M189" s="420">
        <v>98863023.200000003</v>
      </c>
      <c r="N189" s="334"/>
    </row>
    <row r="190" spans="1:14" s="151" customFormat="1" ht="15" x14ac:dyDescent="0.25">
      <c r="A190" s="525" t="s">
        <v>162</v>
      </c>
      <c r="B190" s="291"/>
      <c r="C190" s="531">
        <v>2420</v>
      </c>
      <c r="D190" s="150"/>
      <c r="E190" s="523" t="s">
        <v>249</v>
      </c>
      <c r="F190" s="210">
        <v>5366</v>
      </c>
      <c r="G190" s="212">
        <v>12615</v>
      </c>
      <c r="H190" s="213">
        <v>12615</v>
      </c>
      <c r="I190" s="73">
        <f t="shared" ref="I190" si="18">(H190/G190)*100</f>
        <v>100</v>
      </c>
      <c r="K190" s="209"/>
      <c r="L190" s="209"/>
      <c r="M190" s="209"/>
      <c r="N190" s="335"/>
    </row>
    <row r="191" spans="1:14" s="151" customFormat="1" ht="15" x14ac:dyDescent="0.2">
      <c r="A191" s="526"/>
      <c r="B191" s="291"/>
      <c r="C191" s="532"/>
      <c r="D191" s="150"/>
      <c r="E191" s="524"/>
      <c r="F191" s="210"/>
      <c r="G191" s="212"/>
      <c r="H191" s="213"/>
      <c r="I191" s="290"/>
      <c r="K191" s="209"/>
      <c r="L191" s="209"/>
      <c r="M191" s="209"/>
      <c r="N191" s="335"/>
    </row>
    <row r="192" spans="1:14" s="151" customFormat="1" ht="15" x14ac:dyDescent="0.25">
      <c r="A192" s="432">
        <v>18</v>
      </c>
      <c r="B192" s="293">
        <v>6402</v>
      </c>
      <c r="C192" s="433">
        <v>2223</v>
      </c>
      <c r="D192" s="150"/>
      <c r="E192" s="59" t="s">
        <v>39</v>
      </c>
      <c r="F192" s="210"/>
      <c r="G192" s="212"/>
      <c r="H192" s="213">
        <v>24</v>
      </c>
      <c r="I192" s="154">
        <v>0</v>
      </c>
      <c r="K192" s="209"/>
      <c r="L192" s="209"/>
      <c r="M192" s="209"/>
      <c r="N192" s="335"/>
    </row>
    <row r="193" spans="1:14" s="151" customFormat="1" ht="15" x14ac:dyDescent="0.25">
      <c r="A193" s="432">
        <v>18</v>
      </c>
      <c r="B193" s="293">
        <v>6402</v>
      </c>
      <c r="C193" s="433">
        <v>2229</v>
      </c>
      <c r="D193" s="150"/>
      <c r="E193" s="48" t="s">
        <v>33</v>
      </c>
      <c r="F193" s="210"/>
      <c r="G193" s="212">
        <v>3440</v>
      </c>
      <c r="H193" s="213">
        <v>3440</v>
      </c>
      <c r="I193" s="73">
        <f t="shared" ref="I193" si="19">(H193/G193)*100</f>
        <v>100</v>
      </c>
      <c r="K193" s="209"/>
      <c r="L193" s="209"/>
      <c r="M193" s="209"/>
      <c r="N193" s="335"/>
    </row>
    <row r="194" spans="1:14" s="37" customFormat="1" ht="15" x14ac:dyDescent="0.25">
      <c r="A194" s="92" t="s">
        <v>162</v>
      </c>
      <c r="B194" s="103">
        <v>6409</v>
      </c>
      <c r="C194" s="109">
        <v>2111</v>
      </c>
      <c r="D194" s="50"/>
      <c r="E194" s="259" t="s">
        <v>99</v>
      </c>
      <c r="F194" s="169"/>
      <c r="G194" s="212">
        <v>750</v>
      </c>
      <c r="H194" s="213">
        <v>907</v>
      </c>
      <c r="I194" s="73">
        <f t="shared" ref="I194" si="20">(H194/G194)*100</f>
        <v>120.93333333333334</v>
      </c>
      <c r="K194" s="148"/>
      <c r="L194" s="148"/>
      <c r="M194" s="148"/>
      <c r="N194" s="310"/>
    </row>
    <row r="195" spans="1:14" s="113" customFormat="1" x14ac:dyDescent="0.2">
      <c r="A195" s="340" t="s">
        <v>162</v>
      </c>
      <c r="B195" s="115"/>
      <c r="C195" s="118"/>
      <c r="D195" s="120"/>
      <c r="E195" s="111" t="s">
        <v>97</v>
      </c>
      <c r="F195" s="333">
        <f>F190</f>
        <v>5366</v>
      </c>
      <c r="G195" s="457">
        <f>G190+G194+G193</f>
        <v>16805</v>
      </c>
      <c r="H195" s="458">
        <f>H190+H194+H193+H192</f>
        <v>16986</v>
      </c>
      <c r="I195" s="119">
        <f>(H195/G195)*100</f>
        <v>101.07706039869086</v>
      </c>
      <c r="K195" s="420">
        <v>5366200</v>
      </c>
      <c r="L195" s="420">
        <v>16804496</v>
      </c>
      <c r="M195" s="420">
        <v>16986399</v>
      </c>
      <c r="N195" s="374"/>
    </row>
    <row r="196" spans="1:14" s="151" customFormat="1" ht="15" x14ac:dyDescent="0.25">
      <c r="A196" s="152" t="s">
        <v>292</v>
      </c>
      <c r="B196" s="293">
        <v>6172</v>
      </c>
      <c r="C196" s="153">
        <v>2132</v>
      </c>
      <c r="D196" s="150"/>
      <c r="E196" s="55" t="s">
        <v>38</v>
      </c>
      <c r="F196" s="210"/>
      <c r="G196" s="435">
        <v>107</v>
      </c>
      <c r="H196" s="212">
        <v>107</v>
      </c>
      <c r="I196" s="73">
        <f t="shared" ref="I196" si="21">(H196/G196)*100</f>
        <v>100</v>
      </c>
      <c r="K196" s="209"/>
      <c r="L196" s="209"/>
      <c r="M196" s="209"/>
      <c r="N196" s="378"/>
    </row>
    <row r="197" spans="1:14" s="113" customFormat="1" x14ac:dyDescent="0.2">
      <c r="A197" s="340" t="s">
        <v>292</v>
      </c>
      <c r="B197" s="115"/>
      <c r="C197" s="118"/>
      <c r="D197" s="120"/>
      <c r="E197" s="111" t="s">
        <v>97</v>
      </c>
      <c r="F197" s="333">
        <f>F192</f>
        <v>0</v>
      </c>
      <c r="G197" s="457">
        <f>G196</f>
        <v>107</v>
      </c>
      <c r="H197" s="457">
        <f>H196</f>
        <v>107</v>
      </c>
      <c r="I197" s="119">
        <f>(H197/G197)*100</f>
        <v>100</v>
      </c>
      <c r="K197" s="420">
        <v>0</v>
      </c>
      <c r="L197" s="420">
        <v>107588</v>
      </c>
      <c r="M197" s="420">
        <v>107588</v>
      </c>
      <c r="N197" s="374"/>
    </row>
    <row r="198" spans="1:14" s="151" customFormat="1" ht="15" x14ac:dyDescent="0.25">
      <c r="A198" s="152" t="s">
        <v>126</v>
      </c>
      <c r="B198" s="103">
        <v>6409</v>
      </c>
      <c r="C198" s="44">
        <v>2328</v>
      </c>
      <c r="D198" s="51"/>
      <c r="E198" s="43" t="s">
        <v>14</v>
      </c>
      <c r="F198" s="210"/>
      <c r="G198" s="460"/>
      <c r="H198" s="213">
        <v>0</v>
      </c>
      <c r="I198" s="154">
        <v>0</v>
      </c>
      <c r="K198" s="209"/>
      <c r="L198" s="209"/>
      <c r="M198" s="209"/>
      <c r="N198" s="335"/>
    </row>
    <row r="199" spans="1:14" s="113" customFormat="1" x14ac:dyDescent="0.2">
      <c r="A199" s="340" t="s">
        <v>126</v>
      </c>
      <c r="B199" s="115"/>
      <c r="C199" s="118"/>
      <c r="D199" s="120"/>
      <c r="E199" s="111" t="s">
        <v>97</v>
      </c>
      <c r="F199" s="333">
        <v>0</v>
      </c>
      <c r="G199" s="457">
        <v>0</v>
      </c>
      <c r="H199" s="458">
        <v>0</v>
      </c>
      <c r="I199" s="119">
        <v>0</v>
      </c>
      <c r="K199" s="434">
        <v>0</v>
      </c>
      <c r="L199" s="434">
        <v>0</v>
      </c>
      <c r="M199" s="434">
        <v>-19.95</v>
      </c>
      <c r="N199" s="334"/>
    </row>
    <row r="200" spans="1:14" s="37" customFormat="1" ht="15" x14ac:dyDescent="0.25">
      <c r="A200" s="92" t="s">
        <v>83</v>
      </c>
      <c r="B200" s="103">
        <v>6409</v>
      </c>
      <c r="C200" s="44">
        <v>2328</v>
      </c>
      <c r="D200" s="51"/>
      <c r="E200" s="43" t="s">
        <v>14</v>
      </c>
      <c r="F200" s="166"/>
      <c r="G200" s="212"/>
      <c r="H200" s="213">
        <v>0</v>
      </c>
      <c r="I200" s="61">
        <v>0</v>
      </c>
      <c r="K200" s="133"/>
      <c r="L200" s="133"/>
      <c r="M200" s="133"/>
      <c r="N200" s="310"/>
    </row>
    <row r="201" spans="1:14" s="113" customFormat="1" x14ac:dyDescent="0.2">
      <c r="A201" s="340" t="s">
        <v>83</v>
      </c>
      <c r="B201" s="115"/>
      <c r="C201" s="118"/>
      <c r="D201" s="120"/>
      <c r="E201" s="111" t="s">
        <v>97</v>
      </c>
      <c r="F201" s="333">
        <v>0</v>
      </c>
      <c r="G201" s="458">
        <v>0</v>
      </c>
      <c r="H201" s="459">
        <f>H200</f>
        <v>0</v>
      </c>
      <c r="I201" s="114">
        <v>0</v>
      </c>
      <c r="K201" s="434">
        <v>0</v>
      </c>
      <c r="L201" s="434">
        <v>0</v>
      </c>
      <c r="M201" s="434">
        <v>91.97</v>
      </c>
      <c r="N201" s="334"/>
    </row>
    <row r="202" spans="1:14" s="151" customFormat="1" ht="15" x14ac:dyDescent="0.25">
      <c r="A202" s="92" t="s">
        <v>84</v>
      </c>
      <c r="B202" s="103"/>
      <c r="C202" s="108">
        <v>4123</v>
      </c>
      <c r="D202" s="66"/>
      <c r="E202" s="53" t="s">
        <v>293</v>
      </c>
      <c r="F202" s="210"/>
      <c r="G202" s="212">
        <v>5</v>
      </c>
      <c r="H202" s="213">
        <v>5</v>
      </c>
      <c r="I202" s="73">
        <f t="shared" ref="I202" si="22">(H202/G202)*100</f>
        <v>100</v>
      </c>
      <c r="K202" s="266"/>
      <c r="L202" s="266"/>
      <c r="M202" s="266"/>
      <c r="N202" s="335"/>
    </row>
    <row r="203" spans="1:14" s="151" customFormat="1" x14ac:dyDescent="0.2">
      <c r="A203" s="92" t="s">
        <v>84</v>
      </c>
      <c r="B203" s="103"/>
      <c r="C203" s="44"/>
      <c r="D203" s="66" t="s">
        <v>178</v>
      </c>
      <c r="E203" s="146" t="s">
        <v>59</v>
      </c>
      <c r="F203" s="210"/>
      <c r="G203" s="436">
        <v>5</v>
      </c>
      <c r="H203" s="437">
        <v>5</v>
      </c>
      <c r="I203" s="62">
        <f t="shared" ref="I203:I210" si="23">(H203/G203)*100</f>
        <v>100</v>
      </c>
      <c r="K203" s="266"/>
      <c r="L203" s="266"/>
      <c r="M203" s="266"/>
      <c r="N203" s="335"/>
    </row>
    <row r="204" spans="1:14" s="151" customFormat="1" ht="15" x14ac:dyDescent="0.25">
      <c r="A204" s="152" t="s">
        <v>84</v>
      </c>
      <c r="B204" s="288"/>
      <c r="C204" s="153">
        <v>4221</v>
      </c>
      <c r="D204" s="150"/>
      <c r="E204" s="292" t="s">
        <v>250</v>
      </c>
      <c r="F204" s="210"/>
      <c r="G204" s="460"/>
      <c r="H204" s="213">
        <v>1767</v>
      </c>
      <c r="I204" s="154">
        <v>0</v>
      </c>
      <c r="K204" s="266"/>
      <c r="L204" s="266"/>
      <c r="M204" s="266"/>
      <c r="N204" s="335"/>
    </row>
    <row r="205" spans="1:14" s="37" customFormat="1" ht="15" x14ac:dyDescent="0.25">
      <c r="A205" s="92" t="s">
        <v>84</v>
      </c>
      <c r="B205" s="103"/>
      <c r="C205" s="108">
        <v>4223</v>
      </c>
      <c r="D205" s="66"/>
      <c r="E205" s="53" t="s">
        <v>67</v>
      </c>
      <c r="F205" s="166"/>
      <c r="G205" s="170">
        <v>467749</v>
      </c>
      <c r="H205" s="170">
        <v>415534</v>
      </c>
      <c r="I205" s="61">
        <f t="shared" si="23"/>
        <v>88.836961703819782</v>
      </c>
      <c r="J205" s="37">
        <f>H202+H205</f>
        <v>415539</v>
      </c>
      <c r="K205" s="148"/>
      <c r="L205" s="148"/>
      <c r="M205" s="148"/>
      <c r="N205" s="310"/>
    </row>
    <row r="206" spans="1:14" s="37" customFormat="1" ht="15" x14ac:dyDescent="0.25">
      <c r="A206" s="92" t="s">
        <v>84</v>
      </c>
      <c r="B206" s="103"/>
      <c r="C206" s="44"/>
      <c r="D206" s="66" t="s">
        <v>178</v>
      </c>
      <c r="E206" s="146" t="s">
        <v>256</v>
      </c>
      <c r="F206" s="166"/>
      <c r="G206" s="172">
        <v>467749</v>
      </c>
      <c r="H206" s="214">
        <v>415534</v>
      </c>
      <c r="I206" s="62">
        <f t="shared" si="23"/>
        <v>88.836961703819782</v>
      </c>
      <c r="K206" s="148"/>
      <c r="L206" s="148"/>
      <c r="M206" s="148"/>
      <c r="N206" s="310"/>
    </row>
    <row r="207" spans="1:14" s="37" customFormat="1" ht="15" x14ac:dyDescent="0.25">
      <c r="A207" s="92" t="s">
        <v>84</v>
      </c>
      <c r="B207" s="103">
        <v>2212</v>
      </c>
      <c r="C207" s="44">
        <v>2324</v>
      </c>
      <c r="D207" s="50"/>
      <c r="E207" s="155" t="s">
        <v>22</v>
      </c>
      <c r="F207" s="166"/>
      <c r="G207" s="172"/>
      <c r="H207" s="207">
        <v>83</v>
      </c>
      <c r="I207" s="61">
        <v>0</v>
      </c>
      <c r="K207" s="148"/>
      <c r="L207" s="148"/>
      <c r="M207" s="148"/>
      <c r="N207" s="310"/>
    </row>
    <row r="208" spans="1:14" s="113" customFormat="1" x14ac:dyDescent="0.2">
      <c r="A208" s="340" t="s">
        <v>84</v>
      </c>
      <c r="B208" s="115"/>
      <c r="C208" s="118"/>
      <c r="D208" s="120"/>
      <c r="E208" s="111" t="s">
        <v>97</v>
      </c>
      <c r="F208" s="333">
        <v>0</v>
      </c>
      <c r="G208" s="337">
        <f>G205+G202</f>
        <v>467754</v>
      </c>
      <c r="H208" s="337">
        <f>H205+H204+H202+H207</f>
        <v>417389</v>
      </c>
      <c r="I208" s="114">
        <f t="shared" si="23"/>
        <v>89.232588069797373</v>
      </c>
      <c r="K208" s="420">
        <v>0</v>
      </c>
      <c r="L208" s="420">
        <v>467754406.51999998</v>
      </c>
      <c r="M208" s="420">
        <v>417388838.04000002</v>
      </c>
      <c r="N208" s="334"/>
    </row>
    <row r="209" spans="1:14" s="151" customFormat="1" ht="15" x14ac:dyDescent="0.25">
      <c r="A209" s="92" t="s">
        <v>85</v>
      </c>
      <c r="B209" s="103"/>
      <c r="C209" s="231">
        <v>4113</v>
      </c>
      <c r="D209" s="232"/>
      <c r="E209" s="233" t="s">
        <v>57</v>
      </c>
      <c r="F209" s="210"/>
      <c r="G209" s="171">
        <v>118</v>
      </c>
      <c r="H209" s="170">
        <v>118</v>
      </c>
      <c r="I209" s="73">
        <f t="shared" si="23"/>
        <v>100</v>
      </c>
      <c r="K209" s="209"/>
      <c r="L209" s="209"/>
      <c r="M209" s="209"/>
      <c r="N209" s="335"/>
    </row>
    <row r="210" spans="1:14" s="151" customFormat="1" x14ac:dyDescent="0.2">
      <c r="A210" s="92" t="s">
        <v>85</v>
      </c>
      <c r="B210" s="103"/>
      <c r="C210" s="231"/>
      <c r="D210" s="234" t="s">
        <v>215</v>
      </c>
      <c r="E210" s="341" t="s">
        <v>58</v>
      </c>
      <c r="F210" s="210"/>
      <c r="G210" s="172">
        <v>118</v>
      </c>
      <c r="H210" s="159">
        <v>118</v>
      </c>
      <c r="I210" s="62">
        <f t="shared" si="23"/>
        <v>100</v>
      </c>
      <c r="K210" s="209"/>
      <c r="L210" s="209"/>
      <c r="M210" s="209"/>
      <c r="N210" s="335"/>
    </row>
    <row r="211" spans="1:14" s="151" customFormat="1" ht="15" x14ac:dyDescent="0.25">
      <c r="A211" s="92" t="s">
        <v>85</v>
      </c>
      <c r="B211" s="103"/>
      <c r="C211" s="109">
        <v>4116</v>
      </c>
      <c r="D211" s="51"/>
      <c r="E211" s="48" t="s">
        <v>234</v>
      </c>
      <c r="F211" s="210"/>
      <c r="G211" s="171">
        <v>2243</v>
      </c>
      <c r="H211" s="170">
        <v>2237</v>
      </c>
      <c r="I211" s="42">
        <f t="shared" ref="I211:I217" si="24">(H211/G211)*100</f>
        <v>99.732501114578682</v>
      </c>
      <c r="K211" s="209"/>
      <c r="L211" s="209"/>
      <c r="M211" s="209"/>
      <c r="N211" s="335"/>
    </row>
    <row r="212" spans="1:14" s="151" customFormat="1" x14ac:dyDescent="0.2">
      <c r="A212" s="92" t="s">
        <v>85</v>
      </c>
      <c r="B212" s="103"/>
      <c r="C212" s="231"/>
      <c r="D212" s="51" t="s">
        <v>217</v>
      </c>
      <c r="E212" s="343" t="s">
        <v>144</v>
      </c>
      <c r="F212" s="210"/>
      <c r="G212" s="172">
        <v>2243</v>
      </c>
      <c r="H212" s="159">
        <v>2237</v>
      </c>
      <c r="I212" s="62">
        <f t="shared" si="24"/>
        <v>99.732501114578682</v>
      </c>
      <c r="K212" s="209"/>
      <c r="L212" s="209"/>
      <c r="M212" s="209"/>
      <c r="N212" s="335"/>
    </row>
    <row r="213" spans="1:14" s="37" customFormat="1" ht="15" x14ac:dyDescent="0.25">
      <c r="A213" s="92" t="s">
        <v>85</v>
      </c>
      <c r="B213" s="103"/>
      <c r="C213" s="109">
        <v>4213</v>
      </c>
      <c r="D213" s="51"/>
      <c r="E213" s="53" t="s">
        <v>112</v>
      </c>
      <c r="F213" s="166"/>
      <c r="G213" s="171">
        <v>12694</v>
      </c>
      <c r="H213" s="170">
        <v>7582</v>
      </c>
      <c r="I213" s="42">
        <f t="shared" si="24"/>
        <v>59.729005829525761</v>
      </c>
      <c r="K213" s="148"/>
      <c r="L213" s="148"/>
      <c r="M213" s="148"/>
      <c r="N213" s="310"/>
    </row>
    <row r="214" spans="1:14" s="37" customFormat="1" ht="15" x14ac:dyDescent="0.25">
      <c r="A214" s="92" t="s">
        <v>85</v>
      </c>
      <c r="B214" s="103"/>
      <c r="C214" s="109"/>
      <c r="D214" s="51" t="s">
        <v>251</v>
      </c>
      <c r="E214" s="146" t="s">
        <v>254</v>
      </c>
      <c r="F214" s="166"/>
      <c r="G214" s="172">
        <v>12694</v>
      </c>
      <c r="H214" s="159">
        <v>7582</v>
      </c>
      <c r="I214" s="62">
        <f t="shared" si="24"/>
        <v>59.729005829525761</v>
      </c>
      <c r="K214" s="148"/>
      <c r="L214" s="148"/>
      <c r="M214" s="148"/>
      <c r="N214" s="310"/>
    </row>
    <row r="215" spans="1:14" s="37" customFormat="1" ht="15" x14ac:dyDescent="0.25">
      <c r="A215" s="92" t="s">
        <v>85</v>
      </c>
      <c r="B215" s="103"/>
      <c r="C215" s="44">
        <v>4216</v>
      </c>
      <c r="D215" s="45"/>
      <c r="E215" s="52" t="s">
        <v>111</v>
      </c>
      <c r="F215" s="166"/>
      <c r="G215" s="170">
        <v>150886</v>
      </c>
      <c r="H215" s="170">
        <v>132613</v>
      </c>
      <c r="I215" s="17">
        <f t="shared" si="24"/>
        <v>87.889532494731128</v>
      </c>
      <c r="K215" s="148"/>
      <c r="L215" s="148"/>
      <c r="M215" s="148"/>
      <c r="N215" s="310"/>
    </row>
    <row r="216" spans="1:14" s="37" customFormat="1" ht="12.75" customHeight="1" x14ac:dyDescent="0.25">
      <c r="A216" s="92" t="s">
        <v>85</v>
      </c>
      <c r="B216" s="103"/>
      <c r="C216" s="44"/>
      <c r="D216" s="51" t="s">
        <v>252</v>
      </c>
      <c r="E216" s="254" t="s">
        <v>253</v>
      </c>
      <c r="F216" s="166"/>
      <c r="G216" s="159">
        <v>150886</v>
      </c>
      <c r="H216" s="159">
        <v>132613</v>
      </c>
      <c r="I216" s="62">
        <f t="shared" si="24"/>
        <v>87.889532494731128</v>
      </c>
      <c r="K216" s="148"/>
      <c r="L216" s="148"/>
      <c r="M216" s="148"/>
      <c r="N216" s="310"/>
    </row>
    <row r="217" spans="1:14" s="113" customFormat="1" x14ac:dyDescent="0.2">
      <c r="A217" s="340" t="s">
        <v>85</v>
      </c>
      <c r="B217" s="115"/>
      <c r="C217" s="118"/>
      <c r="D217" s="120"/>
      <c r="E217" s="111" t="s">
        <v>97</v>
      </c>
      <c r="F217" s="333">
        <v>0</v>
      </c>
      <c r="G217" s="337">
        <f>G213+G215+G209+G211</f>
        <v>165941</v>
      </c>
      <c r="H217" s="337">
        <f>H213+H215+H209+H211</f>
        <v>142550</v>
      </c>
      <c r="I217" s="114">
        <f t="shared" si="24"/>
        <v>85.904026129769022</v>
      </c>
      <c r="K217" s="420">
        <v>0</v>
      </c>
      <c r="L217" s="420">
        <v>165941395.59999999</v>
      </c>
      <c r="M217" s="420">
        <v>142548999.36000001</v>
      </c>
      <c r="N217" s="374"/>
    </row>
    <row r="218" spans="1:14" s="37" customFormat="1" ht="15" x14ac:dyDescent="0.25">
      <c r="A218" s="92" t="s">
        <v>87</v>
      </c>
      <c r="B218" s="103">
        <v>3299</v>
      </c>
      <c r="C218" s="81">
        <v>2141</v>
      </c>
      <c r="D218" s="41"/>
      <c r="E218" s="55" t="s">
        <v>11</v>
      </c>
      <c r="F218" s="170"/>
      <c r="G218" s="171"/>
      <c r="H218" s="207">
        <v>1</v>
      </c>
      <c r="I218" s="61">
        <v>0</v>
      </c>
      <c r="K218" s="148"/>
      <c r="L218" s="148"/>
      <c r="M218" s="148"/>
      <c r="N218" s="310"/>
    </row>
    <row r="219" spans="1:14" s="37" customFormat="1" ht="15" x14ac:dyDescent="0.25">
      <c r="A219" s="92" t="s">
        <v>87</v>
      </c>
      <c r="B219" s="103">
        <v>6409</v>
      </c>
      <c r="C219" s="44">
        <v>2328</v>
      </c>
      <c r="D219" s="45"/>
      <c r="E219" s="43" t="s">
        <v>14</v>
      </c>
      <c r="F219" s="170"/>
      <c r="G219" s="171"/>
      <c r="H219" s="207">
        <v>-28</v>
      </c>
      <c r="I219" s="61">
        <v>0</v>
      </c>
      <c r="K219" s="148"/>
      <c r="L219" s="148"/>
      <c r="M219" s="148"/>
      <c r="N219" s="310"/>
    </row>
    <row r="220" spans="1:14" s="501" customFormat="1" ht="15" thickBot="1" x14ac:dyDescent="0.25">
      <c r="A220" s="295" t="s">
        <v>87</v>
      </c>
      <c r="B220" s="296"/>
      <c r="C220" s="297"/>
      <c r="D220" s="298"/>
      <c r="E220" s="299" t="s">
        <v>97</v>
      </c>
      <c r="F220" s="438">
        <v>0</v>
      </c>
      <c r="G220" s="438">
        <f>G218+G219</f>
        <v>0</v>
      </c>
      <c r="H220" s="438">
        <f>H218+H219</f>
        <v>-27</v>
      </c>
      <c r="I220" s="302">
        <v>0</v>
      </c>
      <c r="K220" s="502">
        <v>0</v>
      </c>
      <c r="L220" s="502">
        <v>0</v>
      </c>
      <c r="M220" s="502">
        <v>-26794.27</v>
      </c>
      <c r="N220" s="503"/>
    </row>
    <row r="221" spans="1:14" s="151" customFormat="1" ht="15" thickTop="1" x14ac:dyDescent="0.2">
      <c r="A221" s="504"/>
      <c r="B221" s="505"/>
      <c r="C221" s="506"/>
      <c r="D221" s="507"/>
      <c r="E221" s="508"/>
      <c r="F221" s="511">
        <f>F156+F166+F172+F178+F182+F189+F195+F197+F199+F201+F208+F217+F220</f>
        <v>83088</v>
      </c>
      <c r="G221" s="511">
        <f>G156+G166+G172+G178+G182+G189+G195+G197+G199+G201+G208+G217+G220</f>
        <v>847890</v>
      </c>
      <c r="H221" s="511">
        <f>H156+H166+H172+H178+H182+H189+H195+H197+H199+H201+H208+H217+H220</f>
        <v>783442</v>
      </c>
      <c r="I221" s="512"/>
      <c r="K221" s="377">
        <f>K220+K217+K208+K201+K199+K197+K195+K189+K182+K178+K172+K166+K156</f>
        <v>83088200</v>
      </c>
      <c r="L221" s="377">
        <f>L220+L217+L208+L201+L199+L197+L195+L189+L182+L178+L172+L166+L156</f>
        <v>847890438.38999999</v>
      </c>
      <c r="M221" s="377">
        <f>M220+M217+M208+M201+M199+M197+M195+M189+M182+M178+M172+M166+M156</f>
        <v>783441401.68000007</v>
      </c>
      <c r="N221" s="335"/>
    </row>
    <row r="222" spans="1:14" ht="13.5" customHeight="1" thickBot="1" x14ac:dyDescent="0.25">
      <c r="A222" s="94"/>
      <c r="I222" s="32" t="s">
        <v>0</v>
      </c>
    </row>
    <row r="223" spans="1:14" s="37" customFormat="1" ht="20.25" customHeight="1" thickTop="1" thickBot="1" x14ac:dyDescent="0.25">
      <c r="A223" s="74" t="s">
        <v>68</v>
      </c>
      <c r="B223" s="72" t="s">
        <v>13</v>
      </c>
      <c r="C223" s="33" t="s">
        <v>2</v>
      </c>
      <c r="D223" s="371" t="s">
        <v>259</v>
      </c>
      <c r="E223" s="34" t="s">
        <v>3</v>
      </c>
      <c r="F223" s="35" t="s">
        <v>4</v>
      </c>
      <c r="G223" s="35" t="s">
        <v>5</v>
      </c>
      <c r="H223" s="35" t="s">
        <v>18</v>
      </c>
      <c r="I223" s="36" t="s">
        <v>19</v>
      </c>
      <c r="K223" s="148"/>
      <c r="L223" s="148"/>
      <c r="M223" s="148"/>
      <c r="N223" s="310"/>
    </row>
    <row r="224" spans="1:14" s="38" customFormat="1" ht="12.75" thickTop="1" x14ac:dyDescent="0.2">
      <c r="A224" s="89">
        <v>1</v>
      </c>
      <c r="B224" s="84">
        <v>2</v>
      </c>
      <c r="C224" s="85">
        <v>3</v>
      </c>
      <c r="D224" s="84">
        <v>4</v>
      </c>
      <c r="E224" s="85">
        <v>5</v>
      </c>
      <c r="F224" s="84">
        <v>6</v>
      </c>
      <c r="G224" s="86">
        <v>7</v>
      </c>
      <c r="H224" s="87">
        <v>8</v>
      </c>
      <c r="I224" s="88" t="s">
        <v>69</v>
      </c>
      <c r="J224" s="37"/>
      <c r="K224" s="200"/>
      <c r="L224" s="200"/>
      <c r="M224" s="200"/>
      <c r="N224" s="311"/>
    </row>
    <row r="225" spans="1:14" s="37" customFormat="1" ht="15" x14ac:dyDescent="0.25">
      <c r="A225" s="92" t="s">
        <v>88</v>
      </c>
      <c r="B225" s="103">
        <v>6409</v>
      </c>
      <c r="C225" s="44">
        <v>2328</v>
      </c>
      <c r="D225" s="45"/>
      <c r="E225" s="43" t="s">
        <v>14</v>
      </c>
      <c r="F225" s="170"/>
      <c r="G225" s="171"/>
      <c r="H225" s="207">
        <v>-14</v>
      </c>
      <c r="I225" s="61">
        <v>0</v>
      </c>
      <c r="K225" s="148"/>
      <c r="L225" s="148"/>
      <c r="M225" s="148"/>
      <c r="N225" s="310"/>
    </row>
    <row r="226" spans="1:14" s="113" customFormat="1" x14ac:dyDescent="0.2">
      <c r="A226" s="340" t="s">
        <v>88</v>
      </c>
      <c r="B226" s="115"/>
      <c r="C226" s="118"/>
      <c r="D226" s="120"/>
      <c r="E226" s="111" t="s">
        <v>97</v>
      </c>
      <c r="F226" s="337">
        <v>0</v>
      </c>
      <c r="G226" s="337">
        <v>0</v>
      </c>
      <c r="H226" s="337">
        <v>-14</v>
      </c>
      <c r="I226" s="114">
        <v>0</v>
      </c>
      <c r="K226" s="420">
        <v>0</v>
      </c>
      <c r="L226" s="420">
        <v>0</v>
      </c>
      <c r="M226" s="420">
        <v>-13078.6</v>
      </c>
      <c r="N226" s="334"/>
    </row>
    <row r="227" spans="1:14" s="37" customFormat="1" ht="15" x14ac:dyDescent="0.25">
      <c r="A227" s="92" t="s">
        <v>86</v>
      </c>
      <c r="B227" s="103">
        <v>6402</v>
      </c>
      <c r="C227" s="44">
        <v>2328</v>
      </c>
      <c r="D227" s="45"/>
      <c r="E227" s="43" t="s">
        <v>14</v>
      </c>
      <c r="F227" s="170"/>
      <c r="G227" s="171"/>
      <c r="H227" s="207">
        <v>-25</v>
      </c>
      <c r="I227" s="61">
        <v>0</v>
      </c>
      <c r="K227" s="148"/>
      <c r="L227" s="148"/>
      <c r="M227" s="148"/>
      <c r="N227" s="310"/>
    </row>
    <row r="228" spans="1:14" s="113" customFormat="1" x14ac:dyDescent="0.2">
      <c r="A228" s="340" t="s">
        <v>86</v>
      </c>
      <c r="B228" s="115"/>
      <c r="C228" s="118"/>
      <c r="D228" s="120"/>
      <c r="E228" s="111" t="s">
        <v>97</v>
      </c>
      <c r="F228" s="337">
        <v>0</v>
      </c>
      <c r="G228" s="337">
        <v>0</v>
      </c>
      <c r="H228" s="461">
        <f>H227</f>
        <v>-25</v>
      </c>
      <c r="I228" s="114">
        <v>0</v>
      </c>
      <c r="K228" s="420">
        <v>0</v>
      </c>
      <c r="L228" s="420">
        <v>0</v>
      </c>
      <c r="M228" s="420">
        <v>-24678.78</v>
      </c>
      <c r="N228" s="334"/>
    </row>
    <row r="229" spans="1:14" s="151" customFormat="1" ht="15" x14ac:dyDescent="0.25">
      <c r="A229" s="229" t="s">
        <v>89</v>
      </c>
      <c r="B229" s="230"/>
      <c r="C229" s="231">
        <v>4113</v>
      </c>
      <c r="D229" s="232"/>
      <c r="E229" s="233" t="s">
        <v>57</v>
      </c>
      <c r="F229" s="170"/>
      <c r="G229" s="170">
        <v>171</v>
      </c>
      <c r="H229" s="170">
        <v>172</v>
      </c>
      <c r="I229" s="154">
        <f t="shared" ref="I229:I231" si="25">(H229/G229)*100</f>
        <v>100.58479532163742</v>
      </c>
      <c r="K229" s="209"/>
      <c r="L229" s="209"/>
      <c r="M229" s="209"/>
      <c r="N229" s="335"/>
    </row>
    <row r="230" spans="1:14" s="151" customFormat="1" ht="15" x14ac:dyDescent="0.25">
      <c r="A230" s="229" t="s">
        <v>89</v>
      </c>
      <c r="B230" s="230"/>
      <c r="C230" s="231"/>
      <c r="D230" s="234" t="s">
        <v>215</v>
      </c>
      <c r="E230" s="341" t="s">
        <v>58</v>
      </c>
      <c r="F230" s="170"/>
      <c r="G230" s="172">
        <v>171</v>
      </c>
      <c r="H230" s="214">
        <v>171</v>
      </c>
      <c r="I230" s="191">
        <f t="shared" si="25"/>
        <v>100</v>
      </c>
      <c r="K230" s="209"/>
      <c r="L230" s="209"/>
      <c r="M230" s="209"/>
      <c r="N230" s="335"/>
    </row>
    <row r="231" spans="1:14" s="126" customFormat="1" ht="15" x14ac:dyDescent="0.25">
      <c r="A231" s="92" t="s">
        <v>89</v>
      </c>
      <c r="B231" s="103"/>
      <c r="C231" s="109">
        <v>4116</v>
      </c>
      <c r="D231" s="51"/>
      <c r="E231" s="48" t="s">
        <v>234</v>
      </c>
      <c r="F231" s="170"/>
      <c r="G231" s="170">
        <v>2401</v>
      </c>
      <c r="H231" s="170">
        <v>2401</v>
      </c>
      <c r="I231" s="61">
        <f t="shared" si="25"/>
        <v>100</v>
      </c>
      <c r="K231" s="267"/>
      <c r="L231" s="267"/>
      <c r="M231" s="267"/>
      <c r="N231" s="342"/>
    </row>
    <row r="232" spans="1:14" s="126" customFormat="1" x14ac:dyDescent="0.2">
      <c r="A232" s="130" t="s">
        <v>89</v>
      </c>
      <c r="B232" s="125"/>
      <c r="C232" s="128"/>
      <c r="D232" s="51" t="s">
        <v>217</v>
      </c>
      <c r="E232" s="343" t="s">
        <v>144</v>
      </c>
      <c r="F232" s="219"/>
      <c r="G232" s="159">
        <v>2401</v>
      </c>
      <c r="H232" s="172">
        <v>2401</v>
      </c>
      <c r="I232" s="191">
        <f>(H232/G232)*100</f>
        <v>100</v>
      </c>
      <c r="K232" s="267"/>
      <c r="L232" s="267"/>
      <c r="M232" s="267"/>
      <c r="N232" s="342"/>
    </row>
    <row r="233" spans="1:14" s="126" customFormat="1" ht="15" x14ac:dyDescent="0.25">
      <c r="A233" s="130" t="s">
        <v>89</v>
      </c>
      <c r="B233" s="125"/>
      <c r="C233" s="109">
        <v>4123</v>
      </c>
      <c r="D233" s="51"/>
      <c r="E233" s="52" t="s">
        <v>56</v>
      </c>
      <c r="F233" s="166"/>
      <c r="G233" s="170">
        <f>G234+G235</f>
        <v>7756</v>
      </c>
      <c r="H233" s="170">
        <f>H234+H235</f>
        <v>8877</v>
      </c>
      <c r="I233" s="61">
        <f t="shared" ref="I233:I234" si="26">(H233/G233)*100</f>
        <v>114.45332645693655</v>
      </c>
      <c r="K233" s="267"/>
      <c r="L233" s="267"/>
      <c r="M233" s="267"/>
      <c r="N233" s="342"/>
    </row>
    <row r="234" spans="1:14" s="126" customFormat="1" ht="15" x14ac:dyDescent="0.25">
      <c r="A234" s="130" t="s">
        <v>89</v>
      </c>
      <c r="B234" s="125"/>
      <c r="C234" s="128"/>
      <c r="D234" s="66" t="s">
        <v>218</v>
      </c>
      <c r="E234" s="146" t="s">
        <v>59</v>
      </c>
      <c r="F234" s="166"/>
      <c r="G234" s="159">
        <v>5366</v>
      </c>
      <c r="H234" s="172">
        <v>8877</v>
      </c>
      <c r="I234" s="62">
        <f t="shared" si="26"/>
        <v>165.43048825941111</v>
      </c>
      <c r="K234" s="267"/>
      <c r="L234" s="267"/>
      <c r="M234" s="267"/>
      <c r="N234" s="342"/>
    </row>
    <row r="235" spans="1:14" s="126" customFormat="1" ht="15" x14ac:dyDescent="0.25">
      <c r="A235" s="130" t="s">
        <v>89</v>
      </c>
      <c r="B235" s="125"/>
      <c r="C235" s="301"/>
      <c r="D235" s="66" t="s">
        <v>178</v>
      </c>
      <c r="E235" s="146" t="s">
        <v>163</v>
      </c>
      <c r="F235" s="166"/>
      <c r="G235" s="159">
        <v>2390</v>
      </c>
      <c r="H235" s="172">
        <v>0</v>
      </c>
      <c r="I235" s="62">
        <v>0</v>
      </c>
      <c r="K235" s="267"/>
      <c r="L235" s="267"/>
      <c r="M235" s="267"/>
      <c r="N235" s="342"/>
    </row>
    <row r="236" spans="1:14" s="37" customFormat="1" ht="15" x14ac:dyDescent="0.25">
      <c r="A236" s="92" t="s">
        <v>89</v>
      </c>
      <c r="B236" s="103"/>
      <c r="C236" s="108">
        <v>4223</v>
      </c>
      <c r="D236" s="66"/>
      <c r="E236" s="53" t="s">
        <v>67</v>
      </c>
      <c r="F236" s="170"/>
      <c r="G236" s="170">
        <v>204391</v>
      </c>
      <c r="H236" s="170">
        <v>180080</v>
      </c>
      <c r="I236" s="61">
        <f t="shared" ref="I236:I242" si="27">(H236/G236)*100</f>
        <v>88.105640659324521</v>
      </c>
      <c r="K236" s="148"/>
      <c r="L236" s="148"/>
      <c r="M236" s="148"/>
      <c r="N236" s="310"/>
    </row>
    <row r="237" spans="1:14" s="37" customFormat="1" ht="15" x14ac:dyDescent="0.25">
      <c r="A237" s="92" t="s">
        <v>89</v>
      </c>
      <c r="B237" s="103"/>
      <c r="C237" s="108"/>
      <c r="D237" s="66" t="s">
        <v>178</v>
      </c>
      <c r="E237" s="146" t="s">
        <v>163</v>
      </c>
      <c r="F237" s="170"/>
      <c r="G237" s="172">
        <v>204391</v>
      </c>
      <c r="H237" s="214">
        <v>180080</v>
      </c>
      <c r="I237" s="62">
        <f t="shared" si="27"/>
        <v>88.105640659324521</v>
      </c>
      <c r="K237" s="148"/>
      <c r="L237" s="148"/>
      <c r="M237" s="148"/>
      <c r="N237" s="310"/>
    </row>
    <row r="238" spans="1:14" s="37" customFormat="1" ht="15" x14ac:dyDescent="0.25">
      <c r="A238" s="92" t="s">
        <v>89</v>
      </c>
      <c r="B238" s="103">
        <v>2212</v>
      </c>
      <c r="C238" s="44">
        <v>2324</v>
      </c>
      <c r="D238" s="50"/>
      <c r="E238" s="53" t="s">
        <v>22</v>
      </c>
      <c r="F238" s="170"/>
      <c r="G238" s="172"/>
      <c r="H238" s="207">
        <v>1</v>
      </c>
      <c r="I238" s="61">
        <v>0</v>
      </c>
      <c r="K238" s="148"/>
      <c r="L238" s="148"/>
      <c r="M238" s="148"/>
      <c r="N238" s="310"/>
    </row>
    <row r="239" spans="1:14" s="113" customFormat="1" x14ac:dyDescent="0.2">
      <c r="A239" s="340" t="s">
        <v>89</v>
      </c>
      <c r="B239" s="115"/>
      <c r="C239" s="118"/>
      <c r="D239" s="120"/>
      <c r="E239" s="111" t="s">
        <v>97</v>
      </c>
      <c r="F239" s="337">
        <v>0</v>
      </c>
      <c r="G239" s="337">
        <f>G229+G231+G236+G233</f>
        <v>214719</v>
      </c>
      <c r="H239" s="337">
        <f>H229+H231+H233+H236+H238</f>
        <v>191531</v>
      </c>
      <c r="I239" s="114">
        <f t="shared" si="27"/>
        <v>89.200769377651724</v>
      </c>
      <c r="K239" s="420">
        <v>0</v>
      </c>
      <c r="L239" s="420">
        <v>214719398.72999999</v>
      </c>
      <c r="M239" s="420">
        <v>191530778.44999999</v>
      </c>
      <c r="N239" s="374"/>
    </row>
    <row r="240" spans="1:14" s="37" customFormat="1" ht="15" x14ac:dyDescent="0.25">
      <c r="A240" s="92" t="s">
        <v>90</v>
      </c>
      <c r="B240" s="103"/>
      <c r="C240" s="44">
        <v>4116</v>
      </c>
      <c r="D240" s="51"/>
      <c r="E240" s="48" t="s">
        <v>234</v>
      </c>
      <c r="F240" s="170"/>
      <c r="G240" s="170">
        <f>G241+G242+G243</f>
        <v>33846</v>
      </c>
      <c r="H240" s="170">
        <f>H241+H242</f>
        <v>31029</v>
      </c>
      <c r="I240" s="61">
        <f t="shared" si="27"/>
        <v>91.67700762276192</v>
      </c>
      <c r="K240" s="375"/>
      <c r="L240" s="375"/>
      <c r="M240" s="375"/>
      <c r="N240" s="376"/>
    </row>
    <row r="241" spans="1:14" s="37" customFormat="1" ht="15" x14ac:dyDescent="0.25">
      <c r="A241" s="92" t="s">
        <v>90</v>
      </c>
      <c r="B241" s="103"/>
      <c r="C241" s="44"/>
      <c r="D241" s="65" t="s">
        <v>192</v>
      </c>
      <c r="E241" s="344" t="s">
        <v>63</v>
      </c>
      <c r="F241" s="170"/>
      <c r="G241" s="159">
        <v>5077</v>
      </c>
      <c r="H241" s="215">
        <v>4654</v>
      </c>
      <c r="I241" s="1">
        <f t="shared" si="27"/>
        <v>91.668308055938539</v>
      </c>
      <c r="K241" s="148"/>
      <c r="L241" s="148"/>
      <c r="M241" s="148"/>
      <c r="N241" s="310"/>
    </row>
    <row r="242" spans="1:14" s="37" customFormat="1" ht="15" x14ac:dyDescent="0.25">
      <c r="A242" s="92" t="s">
        <v>90</v>
      </c>
      <c r="B242" s="103"/>
      <c r="C242" s="44"/>
      <c r="D242" s="65" t="s">
        <v>193</v>
      </c>
      <c r="E242" s="254" t="s">
        <v>63</v>
      </c>
      <c r="F242" s="170"/>
      <c r="G242" s="159">
        <v>28769</v>
      </c>
      <c r="H242" s="215">
        <v>26375</v>
      </c>
      <c r="I242" s="1">
        <f t="shared" si="27"/>
        <v>91.678542876012372</v>
      </c>
      <c r="K242" s="148"/>
      <c r="L242" s="148"/>
      <c r="M242" s="148"/>
      <c r="N242" s="310"/>
    </row>
    <row r="243" spans="1:14" s="37" customFormat="1" ht="15" x14ac:dyDescent="0.25">
      <c r="A243" s="92" t="s">
        <v>90</v>
      </c>
      <c r="B243" s="103">
        <v>4374</v>
      </c>
      <c r="C243" s="44">
        <v>2212</v>
      </c>
      <c r="D243" s="51"/>
      <c r="E243" s="54" t="s">
        <v>101</v>
      </c>
      <c r="F243" s="170"/>
      <c r="G243" s="159"/>
      <c r="H243" s="439">
        <v>40</v>
      </c>
      <c r="I243" s="17">
        <v>0</v>
      </c>
      <c r="K243" s="375"/>
      <c r="L243" s="375"/>
      <c r="M243" s="375"/>
      <c r="N243" s="310"/>
    </row>
    <row r="244" spans="1:14" s="113" customFormat="1" x14ac:dyDescent="0.2">
      <c r="A244" s="340" t="s">
        <v>90</v>
      </c>
      <c r="B244" s="115"/>
      <c r="C244" s="118"/>
      <c r="D244" s="120"/>
      <c r="E244" s="111" t="s">
        <v>97</v>
      </c>
      <c r="F244" s="337">
        <v>0</v>
      </c>
      <c r="G244" s="337">
        <f>G240</f>
        <v>33846</v>
      </c>
      <c r="H244" s="461">
        <f>H240+H243</f>
        <v>31069</v>
      </c>
      <c r="I244" s="114">
        <f t="shared" ref="I244" si="28">(H244/G244)*100</f>
        <v>91.795189978136264</v>
      </c>
      <c r="K244" s="420">
        <v>0</v>
      </c>
      <c r="L244" s="420">
        <v>33845742.409999996</v>
      </c>
      <c r="M244" s="420">
        <v>31068973.359999999</v>
      </c>
      <c r="N244" s="334"/>
    </row>
    <row r="245" spans="1:14" s="37" customFormat="1" ht="15" customHeight="1" x14ac:dyDescent="0.25">
      <c r="A245" s="92" t="s">
        <v>91</v>
      </c>
      <c r="B245" s="103"/>
      <c r="C245" s="129">
        <v>4216</v>
      </c>
      <c r="D245" s="65"/>
      <c r="E245" s="52" t="s">
        <v>111</v>
      </c>
      <c r="F245" s="170"/>
      <c r="G245" s="205">
        <f>G246+G247</f>
        <v>48</v>
      </c>
      <c r="H245" s="218">
        <f>H246+H247</f>
        <v>26</v>
      </c>
      <c r="I245" s="17">
        <f t="shared" ref="I245:I249" si="29">(H245/G245)*100</f>
        <v>54.166666666666664</v>
      </c>
      <c r="K245" s="148"/>
      <c r="L245" s="148"/>
      <c r="M245" s="148"/>
      <c r="N245" s="310"/>
    </row>
    <row r="246" spans="1:14" s="37" customFormat="1" ht="15" customHeight="1" x14ac:dyDescent="0.25">
      <c r="A246" s="92" t="s">
        <v>91</v>
      </c>
      <c r="B246" s="106"/>
      <c r="C246" s="44"/>
      <c r="D246" s="51" t="s">
        <v>220</v>
      </c>
      <c r="E246" s="343" t="s">
        <v>145</v>
      </c>
      <c r="F246" s="170"/>
      <c r="G246" s="216">
        <v>7</v>
      </c>
      <c r="H246" s="217">
        <v>4</v>
      </c>
      <c r="I246" s="1">
        <f t="shared" si="29"/>
        <v>57.142857142857139</v>
      </c>
      <c r="K246" s="148"/>
      <c r="L246" s="148"/>
      <c r="M246" s="148"/>
      <c r="N246" s="310"/>
    </row>
    <row r="247" spans="1:14" s="37" customFormat="1" ht="15" customHeight="1" x14ac:dyDescent="0.25">
      <c r="A247" s="92" t="s">
        <v>91</v>
      </c>
      <c r="B247" s="106"/>
      <c r="C247" s="44"/>
      <c r="D247" s="51" t="s">
        <v>221</v>
      </c>
      <c r="E247" s="343" t="s">
        <v>145</v>
      </c>
      <c r="F247" s="170"/>
      <c r="G247" s="216">
        <v>41</v>
      </c>
      <c r="H247" s="217">
        <v>22</v>
      </c>
      <c r="I247" s="1">
        <f t="shared" si="29"/>
        <v>53.658536585365859</v>
      </c>
      <c r="K247" s="148"/>
      <c r="L247" s="148"/>
      <c r="M247" s="148"/>
      <c r="N247" s="310"/>
    </row>
    <row r="248" spans="1:14" s="37" customFormat="1" ht="15" customHeight="1" x14ac:dyDescent="0.25">
      <c r="A248" s="92" t="s">
        <v>91</v>
      </c>
      <c r="B248" s="106">
        <v>3299</v>
      </c>
      <c r="C248" s="44">
        <v>2123</v>
      </c>
      <c r="D248" s="51"/>
      <c r="E248" s="60" t="s">
        <v>179</v>
      </c>
      <c r="F248" s="170"/>
      <c r="G248" s="216"/>
      <c r="H248" s="255">
        <v>3</v>
      </c>
      <c r="I248" s="17">
        <v>0</v>
      </c>
      <c r="K248" s="148"/>
      <c r="L248" s="148"/>
      <c r="M248" s="148"/>
      <c r="N248" s="310"/>
    </row>
    <row r="249" spans="1:14" s="37" customFormat="1" ht="15" x14ac:dyDescent="0.25">
      <c r="A249" s="92" t="s">
        <v>91</v>
      </c>
      <c r="B249" s="103">
        <v>3299</v>
      </c>
      <c r="C249" s="44">
        <v>2212</v>
      </c>
      <c r="D249" s="51"/>
      <c r="E249" s="54" t="s">
        <v>101</v>
      </c>
      <c r="F249" s="170"/>
      <c r="G249" s="170">
        <v>67</v>
      </c>
      <c r="H249" s="170">
        <v>65</v>
      </c>
      <c r="I249" s="17">
        <f t="shared" si="29"/>
        <v>97.014925373134332</v>
      </c>
      <c r="K249" s="148"/>
      <c r="L249" s="148"/>
      <c r="M249" s="346"/>
      <c r="N249" s="310"/>
    </row>
    <row r="250" spans="1:14" s="37" customFormat="1" ht="15" x14ac:dyDescent="0.25">
      <c r="A250" s="92" t="s">
        <v>91</v>
      </c>
      <c r="B250" s="103">
        <v>6402</v>
      </c>
      <c r="C250" s="44">
        <v>2229</v>
      </c>
      <c r="D250" s="51"/>
      <c r="E250" s="48" t="s">
        <v>33</v>
      </c>
      <c r="F250" s="170"/>
      <c r="G250" s="170">
        <v>429</v>
      </c>
      <c r="H250" s="170">
        <v>580</v>
      </c>
      <c r="I250" s="17">
        <f t="shared" ref="I250" si="30">(H250/G250)*100</f>
        <v>135.19813519813519</v>
      </c>
      <c r="K250" s="148"/>
      <c r="L250" s="148"/>
      <c r="M250" s="346"/>
      <c r="N250" s="310"/>
    </row>
    <row r="251" spans="1:14" s="113" customFormat="1" x14ac:dyDescent="0.2">
      <c r="A251" s="340" t="s">
        <v>91</v>
      </c>
      <c r="B251" s="118"/>
      <c r="C251" s="118"/>
      <c r="D251" s="120"/>
      <c r="E251" s="111" t="s">
        <v>97</v>
      </c>
      <c r="F251" s="337">
        <v>0</v>
      </c>
      <c r="G251" s="337">
        <f>G245+G249+G250</f>
        <v>544</v>
      </c>
      <c r="H251" s="337">
        <f>H245+H248+H249+H250</f>
        <v>674</v>
      </c>
      <c r="I251" s="114">
        <f t="shared" ref="I251" si="31">(H251/G251)*100</f>
        <v>123.89705882352942</v>
      </c>
      <c r="K251" s="420">
        <v>0</v>
      </c>
      <c r="L251" s="420">
        <v>544151.64</v>
      </c>
      <c r="M251" s="420">
        <v>673714.97</v>
      </c>
      <c r="N251" s="334"/>
    </row>
    <row r="252" spans="1:14" s="126" customFormat="1" ht="15" x14ac:dyDescent="0.25">
      <c r="A252" s="132" t="s">
        <v>113</v>
      </c>
      <c r="B252" s="127"/>
      <c r="C252" s="44">
        <v>4116</v>
      </c>
      <c r="D252" s="51"/>
      <c r="E252" s="48" t="s">
        <v>234</v>
      </c>
      <c r="F252" s="219"/>
      <c r="G252" s="219">
        <f>G253+G254+G255</f>
        <v>7947</v>
      </c>
      <c r="H252" s="219">
        <f>H253+H254+H255</f>
        <v>4868</v>
      </c>
      <c r="I252" s="17">
        <f t="shared" ref="I252:I254" si="32">(H252/G252)*100</f>
        <v>61.255819806216181</v>
      </c>
      <c r="K252" s="267"/>
      <c r="L252" s="267"/>
      <c r="M252" s="267"/>
      <c r="N252" s="342"/>
    </row>
    <row r="253" spans="1:14" s="126" customFormat="1" x14ac:dyDescent="0.2">
      <c r="A253" s="130" t="s">
        <v>113</v>
      </c>
      <c r="B253" s="131"/>
      <c r="C253" s="127"/>
      <c r="D253" s="65" t="s">
        <v>192</v>
      </c>
      <c r="E253" s="344" t="s">
        <v>63</v>
      </c>
      <c r="F253" s="220"/>
      <c r="G253" s="221">
        <v>1083</v>
      </c>
      <c r="H253" s="221">
        <v>711</v>
      </c>
      <c r="I253" s="1">
        <f t="shared" si="32"/>
        <v>65.65096952908587</v>
      </c>
      <c r="K253" s="267"/>
      <c r="L253" s="267"/>
      <c r="M253" s="267"/>
      <c r="N253" s="342"/>
    </row>
    <row r="254" spans="1:14" s="126" customFormat="1" x14ac:dyDescent="0.2">
      <c r="A254" s="130" t="s">
        <v>113</v>
      </c>
      <c r="B254" s="131"/>
      <c r="C254" s="127"/>
      <c r="D254" s="65" t="s">
        <v>193</v>
      </c>
      <c r="E254" s="254" t="s">
        <v>63</v>
      </c>
      <c r="F254" s="220"/>
      <c r="G254" s="221">
        <v>6136</v>
      </c>
      <c r="H254" s="221">
        <v>4029</v>
      </c>
      <c r="I254" s="1">
        <f t="shared" si="32"/>
        <v>65.661668839634942</v>
      </c>
      <c r="K254" s="267"/>
      <c r="L254" s="267"/>
      <c r="M254" s="267"/>
      <c r="N254" s="342"/>
    </row>
    <row r="255" spans="1:14" s="126" customFormat="1" ht="15.75" customHeight="1" x14ac:dyDescent="0.2">
      <c r="A255" s="161" t="s">
        <v>113</v>
      </c>
      <c r="B255" s="131"/>
      <c r="C255" s="128"/>
      <c r="D255" s="65" t="s">
        <v>222</v>
      </c>
      <c r="E255" s="254" t="s">
        <v>156</v>
      </c>
      <c r="F255" s="220"/>
      <c r="G255" s="222">
        <v>728</v>
      </c>
      <c r="H255" s="222">
        <v>128</v>
      </c>
      <c r="I255" s="124">
        <v>0</v>
      </c>
      <c r="K255" s="267"/>
      <c r="L255" s="267"/>
      <c r="M255" s="267"/>
      <c r="N255" s="342"/>
    </row>
    <row r="256" spans="1:14" s="113" customFormat="1" x14ac:dyDescent="0.2">
      <c r="A256" s="340" t="s">
        <v>113</v>
      </c>
      <c r="B256" s="118"/>
      <c r="C256" s="118"/>
      <c r="D256" s="120"/>
      <c r="E256" s="111" t="s">
        <v>97</v>
      </c>
      <c r="F256" s="337">
        <v>0</v>
      </c>
      <c r="G256" s="337">
        <f>G252</f>
        <v>7947</v>
      </c>
      <c r="H256" s="337">
        <f>H252</f>
        <v>4868</v>
      </c>
      <c r="I256" s="114">
        <f>(H256/G256)*100</f>
        <v>61.255819806216181</v>
      </c>
      <c r="K256" s="420">
        <v>0</v>
      </c>
      <c r="L256" s="420">
        <v>7946652.1399999997</v>
      </c>
      <c r="M256" s="420">
        <v>4868381.1399999997</v>
      </c>
      <c r="N256" s="334"/>
    </row>
    <row r="257" spans="1:14" s="151" customFormat="1" ht="15" x14ac:dyDescent="0.25">
      <c r="A257" s="152" t="s">
        <v>127</v>
      </c>
      <c r="B257" s="226">
        <v>3299</v>
      </c>
      <c r="C257" s="153">
        <v>2123</v>
      </c>
      <c r="D257" s="150"/>
      <c r="E257" s="60" t="s">
        <v>179</v>
      </c>
      <c r="F257" s="219"/>
      <c r="G257" s="170">
        <v>98</v>
      </c>
      <c r="H257" s="170">
        <v>98</v>
      </c>
      <c r="I257" s="17">
        <f t="shared" ref="I257" si="33">(H257/G257)*100</f>
        <v>100</v>
      </c>
      <c r="K257" s="209"/>
      <c r="L257" s="209"/>
      <c r="M257" s="209"/>
      <c r="N257" s="335"/>
    </row>
    <row r="258" spans="1:14" s="151" customFormat="1" ht="15" x14ac:dyDescent="0.25">
      <c r="A258" s="152" t="s">
        <v>127</v>
      </c>
      <c r="B258" s="347">
        <v>3299</v>
      </c>
      <c r="C258" s="153">
        <v>2141</v>
      </c>
      <c r="D258" s="150"/>
      <c r="E258" s="55" t="s">
        <v>11</v>
      </c>
      <c r="F258" s="219"/>
      <c r="G258" s="159"/>
      <c r="H258" s="170">
        <v>2</v>
      </c>
      <c r="I258" s="17">
        <v>0</v>
      </c>
      <c r="K258" s="209"/>
      <c r="L258" s="209"/>
      <c r="M258" s="209"/>
      <c r="N258" s="335"/>
    </row>
    <row r="259" spans="1:14" s="151" customFormat="1" ht="15" x14ac:dyDescent="0.25">
      <c r="A259" s="152" t="s">
        <v>127</v>
      </c>
      <c r="B259" s="347">
        <v>3299</v>
      </c>
      <c r="C259" s="153">
        <v>2212</v>
      </c>
      <c r="D259" s="150"/>
      <c r="E259" s="54" t="s">
        <v>101</v>
      </c>
      <c r="F259" s="219"/>
      <c r="G259" s="170">
        <v>12</v>
      </c>
      <c r="H259" s="170">
        <v>12</v>
      </c>
      <c r="I259" s="17">
        <f t="shared" ref="I259:I261" si="34">(H259/G259)*100</f>
        <v>100</v>
      </c>
      <c r="K259" s="209"/>
      <c r="L259" s="209"/>
      <c r="M259" s="209"/>
      <c r="N259" s="335"/>
    </row>
    <row r="260" spans="1:14" s="151" customFormat="1" ht="15" x14ac:dyDescent="0.25">
      <c r="A260" s="152" t="s">
        <v>127</v>
      </c>
      <c r="B260" s="347">
        <v>6402</v>
      </c>
      <c r="C260" s="153">
        <v>2223</v>
      </c>
      <c r="D260" s="150"/>
      <c r="E260" s="59" t="s">
        <v>39</v>
      </c>
      <c r="F260" s="219"/>
      <c r="G260" s="170">
        <v>55</v>
      </c>
      <c r="H260" s="170">
        <v>55</v>
      </c>
      <c r="I260" s="17">
        <f t="shared" si="34"/>
        <v>100</v>
      </c>
      <c r="K260" s="209"/>
      <c r="L260" s="209"/>
      <c r="M260" s="209"/>
      <c r="N260" s="335"/>
    </row>
    <row r="261" spans="1:14" s="151" customFormat="1" ht="15" x14ac:dyDescent="0.25">
      <c r="A261" s="152" t="s">
        <v>127</v>
      </c>
      <c r="B261" s="347">
        <v>6402</v>
      </c>
      <c r="C261" s="153">
        <v>2229</v>
      </c>
      <c r="D261" s="150"/>
      <c r="E261" s="48" t="s">
        <v>33</v>
      </c>
      <c r="F261" s="219"/>
      <c r="G261" s="170">
        <v>1021</v>
      </c>
      <c r="H261" s="170">
        <v>1021</v>
      </c>
      <c r="I261" s="17">
        <f t="shared" si="34"/>
        <v>100</v>
      </c>
      <c r="K261" s="209"/>
      <c r="L261" s="209"/>
      <c r="M261" s="209"/>
      <c r="N261" s="335"/>
    </row>
    <row r="262" spans="1:14" s="113" customFormat="1" x14ac:dyDescent="0.2">
      <c r="A262" s="340" t="s">
        <v>127</v>
      </c>
      <c r="B262" s="118"/>
      <c r="C262" s="118"/>
      <c r="D262" s="120"/>
      <c r="E262" s="111" t="s">
        <v>97</v>
      </c>
      <c r="F262" s="337">
        <v>0</v>
      </c>
      <c r="G262" s="337">
        <f>G257+G258+G259+G260+G261</f>
        <v>1186</v>
      </c>
      <c r="H262" s="337">
        <f>H257+H258+H259+H260+H261</f>
        <v>1188</v>
      </c>
      <c r="I262" s="114">
        <f>(H262/G262)*100</f>
        <v>100.16863406408095</v>
      </c>
      <c r="K262" s="420">
        <v>0</v>
      </c>
      <c r="L262" s="420">
        <v>1185972.19</v>
      </c>
      <c r="M262" s="420">
        <v>1187713.28</v>
      </c>
      <c r="N262" s="334"/>
    </row>
    <row r="263" spans="1:14" s="151" customFormat="1" ht="15" x14ac:dyDescent="0.25">
      <c r="A263" s="152" t="s">
        <v>129</v>
      </c>
      <c r="B263" s="347">
        <v>3299</v>
      </c>
      <c r="C263" s="153">
        <v>2141</v>
      </c>
      <c r="D263" s="150"/>
      <c r="E263" s="55" t="s">
        <v>11</v>
      </c>
      <c r="F263" s="219"/>
      <c r="G263" s="159"/>
      <c r="H263" s="170">
        <v>1</v>
      </c>
      <c r="I263" s="17">
        <v>0</v>
      </c>
      <c r="K263" s="209"/>
      <c r="L263" s="209"/>
      <c r="M263" s="209"/>
      <c r="N263" s="335"/>
    </row>
    <row r="264" spans="1:14" s="151" customFormat="1" ht="15" x14ac:dyDescent="0.25">
      <c r="A264" s="152" t="s">
        <v>129</v>
      </c>
      <c r="B264" s="347">
        <v>3299</v>
      </c>
      <c r="C264" s="153">
        <v>2212</v>
      </c>
      <c r="D264" s="150"/>
      <c r="E264" s="54" t="s">
        <v>101</v>
      </c>
      <c r="F264" s="219"/>
      <c r="G264" s="170">
        <v>2</v>
      </c>
      <c r="H264" s="170">
        <v>2</v>
      </c>
      <c r="I264" s="17">
        <f t="shared" ref="I264:I266" si="35">(H264/G264)*100</f>
        <v>100</v>
      </c>
      <c r="K264" s="209"/>
      <c r="L264" s="209"/>
      <c r="M264" s="209"/>
      <c r="N264" s="335"/>
    </row>
    <row r="265" spans="1:14" s="151" customFormat="1" ht="15" x14ac:dyDescent="0.25">
      <c r="A265" s="152" t="s">
        <v>129</v>
      </c>
      <c r="B265" s="347">
        <v>6402</v>
      </c>
      <c r="C265" s="153">
        <v>2223</v>
      </c>
      <c r="D265" s="150"/>
      <c r="E265" s="59" t="s">
        <v>39</v>
      </c>
      <c r="F265" s="219"/>
      <c r="G265" s="170">
        <v>4</v>
      </c>
      <c r="H265" s="170">
        <v>4</v>
      </c>
      <c r="I265" s="17">
        <f t="shared" si="35"/>
        <v>100</v>
      </c>
      <c r="K265" s="209"/>
      <c r="L265" s="209"/>
      <c r="M265" s="209"/>
      <c r="N265" s="335"/>
    </row>
    <row r="266" spans="1:14" s="151" customFormat="1" ht="15" x14ac:dyDescent="0.25">
      <c r="A266" s="152" t="s">
        <v>129</v>
      </c>
      <c r="B266" s="347">
        <v>6402</v>
      </c>
      <c r="C266" s="153">
        <v>2229</v>
      </c>
      <c r="D266" s="150"/>
      <c r="E266" s="48" t="s">
        <v>33</v>
      </c>
      <c r="F266" s="219"/>
      <c r="G266" s="170">
        <v>739</v>
      </c>
      <c r="H266" s="170">
        <v>739</v>
      </c>
      <c r="I266" s="17">
        <f t="shared" si="35"/>
        <v>100</v>
      </c>
      <c r="K266" s="209"/>
      <c r="L266" s="209"/>
      <c r="M266" s="209"/>
      <c r="N266" s="335"/>
    </row>
    <row r="267" spans="1:14" s="113" customFormat="1" x14ac:dyDescent="0.2">
      <c r="A267" s="340" t="s">
        <v>129</v>
      </c>
      <c r="B267" s="118"/>
      <c r="C267" s="118"/>
      <c r="D267" s="120"/>
      <c r="E267" s="111" t="s">
        <v>97</v>
      </c>
      <c r="F267" s="337">
        <v>0</v>
      </c>
      <c r="G267" s="337">
        <f>G263+G264+G265+G266</f>
        <v>745</v>
      </c>
      <c r="H267" s="337">
        <f>H263+H264+H265+H266</f>
        <v>746</v>
      </c>
      <c r="I267" s="114">
        <f>(H267/G267)*100</f>
        <v>100.13422818791946</v>
      </c>
      <c r="K267" s="420">
        <v>0</v>
      </c>
      <c r="L267" s="420">
        <v>745242.99</v>
      </c>
      <c r="M267" s="420">
        <v>745676.75</v>
      </c>
      <c r="N267" s="334"/>
    </row>
    <row r="268" spans="1:14" s="151" customFormat="1" ht="15" x14ac:dyDescent="0.25">
      <c r="A268" s="152" t="s">
        <v>130</v>
      </c>
      <c r="B268" s="157"/>
      <c r="C268" s="44">
        <v>4116</v>
      </c>
      <c r="D268" s="150"/>
      <c r="E268" s="48" t="s">
        <v>234</v>
      </c>
      <c r="F268" s="219"/>
      <c r="G268" s="170">
        <f>G269+G270</f>
        <v>4204</v>
      </c>
      <c r="H268" s="170">
        <f>H269+H270</f>
        <v>1900</v>
      </c>
      <c r="I268" s="17">
        <f t="shared" ref="I268:I270" si="36">(H268/G268)*100</f>
        <v>45.195052331113232</v>
      </c>
      <c r="K268" s="209"/>
      <c r="L268" s="209"/>
      <c r="M268" s="209"/>
      <c r="N268" s="335"/>
    </row>
    <row r="269" spans="1:14" s="151" customFormat="1" x14ac:dyDescent="0.2">
      <c r="A269" s="152" t="s">
        <v>130</v>
      </c>
      <c r="B269" s="157"/>
      <c r="C269" s="160"/>
      <c r="D269" s="51" t="s">
        <v>223</v>
      </c>
      <c r="E269" s="158" t="s">
        <v>128</v>
      </c>
      <c r="F269" s="219"/>
      <c r="G269" s="159">
        <v>631</v>
      </c>
      <c r="H269" s="159">
        <v>285</v>
      </c>
      <c r="I269" s="1">
        <f t="shared" si="36"/>
        <v>45.166402535657681</v>
      </c>
      <c r="K269" s="209"/>
      <c r="L269" s="209"/>
      <c r="M269" s="209"/>
      <c r="N269" s="335"/>
    </row>
    <row r="270" spans="1:14" s="151" customFormat="1" x14ac:dyDescent="0.2">
      <c r="A270" s="152" t="s">
        <v>130</v>
      </c>
      <c r="B270" s="157"/>
      <c r="C270" s="160"/>
      <c r="D270" s="51" t="s">
        <v>224</v>
      </c>
      <c r="E270" s="158" t="s">
        <v>128</v>
      </c>
      <c r="F270" s="219"/>
      <c r="G270" s="159">
        <v>3573</v>
      </c>
      <c r="H270" s="159">
        <v>1615</v>
      </c>
      <c r="I270" s="1">
        <f t="shared" si="36"/>
        <v>45.200111950741672</v>
      </c>
      <c r="K270" s="209"/>
      <c r="L270" s="209"/>
      <c r="M270" s="209"/>
      <c r="N270" s="335"/>
    </row>
    <row r="271" spans="1:14" s="151" customFormat="1" ht="15" x14ac:dyDescent="0.25">
      <c r="A271" s="152" t="s">
        <v>130</v>
      </c>
      <c r="B271" s="347">
        <v>3299</v>
      </c>
      <c r="C271" s="153">
        <v>2141</v>
      </c>
      <c r="D271" s="150"/>
      <c r="E271" s="55" t="s">
        <v>11</v>
      </c>
      <c r="F271" s="219"/>
      <c r="G271" s="159"/>
      <c r="H271" s="170">
        <v>1</v>
      </c>
      <c r="I271" s="17">
        <v>0</v>
      </c>
      <c r="K271" s="209"/>
      <c r="L271" s="209"/>
      <c r="M271" s="209"/>
      <c r="N271" s="335"/>
    </row>
    <row r="272" spans="1:14" s="151" customFormat="1" ht="15" x14ac:dyDescent="0.25">
      <c r="A272" s="152" t="s">
        <v>130</v>
      </c>
      <c r="B272" s="347">
        <v>3299</v>
      </c>
      <c r="C272" s="153">
        <v>2212</v>
      </c>
      <c r="D272" s="150"/>
      <c r="E272" s="54" t="s">
        <v>101</v>
      </c>
      <c r="F272" s="219"/>
      <c r="G272" s="170"/>
      <c r="H272" s="170">
        <v>44</v>
      </c>
      <c r="I272" s="17">
        <v>0</v>
      </c>
      <c r="K272" s="209"/>
      <c r="L272" s="209"/>
      <c r="M272" s="209"/>
      <c r="N272" s="335"/>
    </row>
    <row r="273" spans="1:14" s="151" customFormat="1" ht="15" x14ac:dyDescent="0.25">
      <c r="A273" s="152" t="s">
        <v>130</v>
      </c>
      <c r="B273" s="347">
        <v>3299</v>
      </c>
      <c r="C273" s="153">
        <v>2229</v>
      </c>
      <c r="D273" s="150"/>
      <c r="E273" s="48" t="s">
        <v>33</v>
      </c>
      <c r="F273" s="219"/>
      <c r="G273" s="170"/>
      <c r="H273" s="170">
        <v>226</v>
      </c>
      <c r="I273" s="17">
        <v>0</v>
      </c>
      <c r="K273" s="209"/>
      <c r="L273" s="209"/>
      <c r="M273" s="209"/>
      <c r="N273" s="335"/>
    </row>
    <row r="274" spans="1:14" s="151" customFormat="1" ht="15" x14ac:dyDescent="0.25">
      <c r="A274" s="152" t="s">
        <v>130</v>
      </c>
      <c r="B274" s="347">
        <v>6402</v>
      </c>
      <c r="C274" s="153">
        <v>2229</v>
      </c>
      <c r="D274" s="150"/>
      <c r="E274" s="48" t="s">
        <v>33</v>
      </c>
      <c r="F274" s="219"/>
      <c r="G274" s="170">
        <v>458</v>
      </c>
      <c r="H274" s="170">
        <v>232</v>
      </c>
      <c r="I274" s="17">
        <f t="shared" ref="I274" si="37">(H274/G274)*100</f>
        <v>50.655021834061131</v>
      </c>
      <c r="K274" s="209"/>
      <c r="L274" s="209"/>
      <c r="M274" s="209"/>
      <c r="N274" s="335"/>
    </row>
    <row r="275" spans="1:14" s="113" customFormat="1" x14ac:dyDescent="0.2">
      <c r="A275" s="340" t="s">
        <v>130</v>
      </c>
      <c r="B275" s="118"/>
      <c r="C275" s="118"/>
      <c r="D275" s="120"/>
      <c r="E275" s="111" t="s">
        <v>97</v>
      </c>
      <c r="F275" s="337">
        <v>0</v>
      </c>
      <c r="G275" s="337">
        <f>G268+G274</f>
        <v>4662</v>
      </c>
      <c r="H275" s="337">
        <f>H268+H272+H273+H274+H271</f>
        <v>2403</v>
      </c>
      <c r="I275" s="114">
        <f>(H275/G275)*100</f>
        <v>51.544401544401538</v>
      </c>
      <c r="K275" s="420">
        <v>0</v>
      </c>
      <c r="L275" s="420">
        <v>4662143.8899999997</v>
      </c>
      <c r="M275" s="420">
        <v>2402948.85</v>
      </c>
      <c r="N275" s="334"/>
    </row>
    <row r="276" spans="1:14" s="223" customFormat="1" ht="15" x14ac:dyDescent="0.25">
      <c r="A276" s="95" t="s">
        <v>131</v>
      </c>
      <c r="B276" s="347">
        <v>6409</v>
      </c>
      <c r="C276" s="153">
        <v>2328</v>
      </c>
      <c r="D276" s="150"/>
      <c r="E276" s="43" t="s">
        <v>14</v>
      </c>
      <c r="F276" s="219"/>
      <c r="G276" s="170"/>
      <c r="H276" s="170">
        <v>0</v>
      </c>
      <c r="I276" s="17">
        <v>0</v>
      </c>
      <c r="K276" s="268"/>
      <c r="L276" s="268"/>
      <c r="M276" s="268"/>
      <c r="N276" s="348"/>
    </row>
    <row r="277" spans="1:14" s="113" customFormat="1" x14ac:dyDescent="0.2">
      <c r="A277" s="340" t="s">
        <v>131</v>
      </c>
      <c r="B277" s="118"/>
      <c r="C277" s="118"/>
      <c r="D277" s="120"/>
      <c r="E277" s="111" t="s">
        <v>97</v>
      </c>
      <c r="F277" s="337">
        <v>0</v>
      </c>
      <c r="G277" s="337">
        <v>0</v>
      </c>
      <c r="H277" s="337">
        <v>0</v>
      </c>
      <c r="I277" s="114">
        <v>0</v>
      </c>
      <c r="K277" s="420">
        <v>0</v>
      </c>
      <c r="L277" s="420">
        <v>0</v>
      </c>
      <c r="M277" s="420">
        <v>-59.43</v>
      </c>
      <c r="N277" s="334"/>
    </row>
    <row r="278" spans="1:14" s="151" customFormat="1" ht="15" x14ac:dyDescent="0.25">
      <c r="A278" s="152" t="s">
        <v>132</v>
      </c>
      <c r="B278" s="226"/>
      <c r="C278" s="44">
        <v>4116</v>
      </c>
      <c r="D278" s="150"/>
      <c r="E278" s="48" t="s">
        <v>234</v>
      </c>
      <c r="F278" s="219"/>
      <c r="G278" s="170">
        <f>G279+G280</f>
        <v>2752</v>
      </c>
      <c r="H278" s="170">
        <f>H279+H280</f>
        <v>2752</v>
      </c>
      <c r="I278" s="17">
        <f t="shared" ref="I278:I280" si="38">(H278/G278)*100</f>
        <v>100</v>
      </c>
      <c r="K278" s="209"/>
      <c r="L278" s="209"/>
      <c r="M278" s="209"/>
      <c r="N278" s="335"/>
    </row>
    <row r="279" spans="1:14" s="151" customFormat="1" x14ac:dyDescent="0.2">
      <c r="A279" s="152" t="s">
        <v>132</v>
      </c>
      <c r="B279" s="226"/>
      <c r="C279" s="153"/>
      <c r="D279" s="211" t="s">
        <v>225</v>
      </c>
      <c r="E279" s="158" t="s">
        <v>147</v>
      </c>
      <c r="F279" s="219"/>
      <c r="G279" s="159">
        <v>413</v>
      </c>
      <c r="H279" s="159">
        <v>413</v>
      </c>
      <c r="I279" s="1">
        <f t="shared" si="38"/>
        <v>100</v>
      </c>
      <c r="K279" s="209"/>
      <c r="L279" s="209"/>
      <c r="M279" s="209"/>
      <c r="N279" s="335"/>
    </row>
    <row r="280" spans="1:14" s="151" customFormat="1" x14ac:dyDescent="0.2">
      <c r="A280" s="152" t="s">
        <v>132</v>
      </c>
      <c r="B280" s="226"/>
      <c r="C280" s="153"/>
      <c r="D280" s="211" t="s">
        <v>226</v>
      </c>
      <c r="E280" s="158" t="s">
        <v>147</v>
      </c>
      <c r="F280" s="219"/>
      <c r="G280" s="159">
        <v>2339</v>
      </c>
      <c r="H280" s="159">
        <v>2339</v>
      </c>
      <c r="I280" s="1">
        <f t="shared" si="38"/>
        <v>100</v>
      </c>
      <c r="K280" s="209"/>
      <c r="L280" s="209"/>
      <c r="M280" s="209"/>
      <c r="N280" s="335"/>
    </row>
    <row r="281" spans="1:14" s="113" customFormat="1" x14ac:dyDescent="0.2">
      <c r="A281" s="340" t="s">
        <v>132</v>
      </c>
      <c r="B281" s="118"/>
      <c r="C281" s="118"/>
      <c r="D281" s="120"/>
      <c r="E281" s="111" t="s">
        <v>97</v>
      </c>
      <c r="F281" s="337">
        <v>0</v>
      </c>
      <c r="G281" s="337">
        <f>G278</f>
        <v>2752</v>
      </c>
      <c r="H281" s="337">
        <f>H278</f>
        <v>2752</v>
      </c>
      <c r="I281" s="114">
        <f>(H281/G281)*100</f>
        <v>100</v>
      </c>
      <c r="K281" s="420">
        <v>0</v>
      </c>
      <c r="L281" s="420">
        <v>2752081.37</v>
      </c>
      <c r="M281" s="420">
        <v>2752370.73</v>
      </c>
      <c r="N281" s="334"/>
    </row>
    <row r="282" spans="1:14" s="151" customFormat="1" ht="15" x14ac:dyDescent="0.25">
      <c r="A282" s="152" t="s">
        <v>148</v>
      </c>
      <c r="B282" s="226"/>
      <c r="C282" s="44">
        <v>4116</v>
      </c>
      <c r="D282" s="150"/>
      <c r="E282" s="48" t="s">
        <v>234</v>
      </c>
      <c r="F282" s="219"/>
      <c r="G282" s="170">
        <f>G283+G284</f>
        <v>35</v>
      </c>
      <c r="H282" s="170">
        <f>H283+H284</f>
        <v>0</v>
      </c>
      <c r="I282" s="17">
        <f t="shared" ref="I282:I284" si="39">(H282/G282)*100</f>
        <v>0</v>
      </c>
      <c r="K282" s="209"/>
      <c r="L282" s="209"/>
      <c r="M282" s="209"/>
      <c r="N282" s="335"/>
    </row>
    <row r="283" spans="1:14" s="151" customFormat="1" x14ac:dyDescent="0.2">
      <c r="A283" s="152" t="s">
        <v>148</v>
      </c>
      <c r="B283" s="226"/>
      <c r="C283" s="153"/>
      <c r="D283" s="211" t="s">
        <v>225</v>
      </c>
      <c r="E283" s="158" t="s">
        <v>147</v>
      </c>
      <c r="F283" s="219"/>
      <c r="G283" s="159">
        <v>5</v>
      </c>
      <c r="H283" s="159">
        <v>0</v>
      </c>
      <c r="I283" s="1">
        <f t="shared" si="39"/>
        <v>0</v>
      </c>
      <c r="K283" s="209"/>
      <c r="L283" s="209"/>
      <c r="M283" s="209"/>
      <c r="N283" s="335"/>
    </row>
    <row r="284" spans="1:14" s="151" customFormat="1" x14ac:dyDescent="0.2">
      <c r="A284" s="152" t="s">
        <v>148</v>
      </c>
      <c r="B284" s="226"/>
      <c r="C284" s="153"/>
      <c r="D284" s="211" t="s">
        <v>226</v>
      </c>
      <c r="E284" s="158" t="s">
        <v>147</v>
      </c>
      <c r="F284" s="219"/>
      <c r="G284" s="159">
        <v>30</v>
      </c>
      <c r="H284" s="159">
        <v>0</v>
      </c>
      <c r="I284" s="1">
        <f t="shared" si="39"/>
        <v>0</v>
      </c>
      <c r="K284" s="209"/>
      <c r="L284" s="209"/>
      <c r="M284" s="209"/>
      <c r="N284" s="335"/>
    </row>
    <row r="285" spans="1:14" s="113" customFormat="1" x14ac:dyDescent="0.2">
      <c r="A285" s="340" t="s">
        <v>148</v>
      </c>
      <c r="B285" s="118"/>
      <c r="C285" s="118"/>
      <c r="D285" s="120"/>
      <c r="E285" s="111" t="s">
        <v>97</v>
      </c>
      <c r="F285" s="337">
        <v>0</v>
      </c>
      <c r="G285" s="337">
        <f>G282</f>
        <v>35</v>
      </c>
      <c r="H285" s="337">
        <f>H282</f>
        <v>0</v>
      </c>
      <c r="I285" s="114">
        <f>(H285/G285)*100</f>
        <v>0</v>
      </c>
      <c r="K285" s="420">
        <v>0</v>
      </c>
      <c r="L285" s="420">
        <v>34797.949999999997</v>
      </c>
      <c r="M285" s="420">
        <v>8.0399999999999991</v>
      </c>
      <c r="N285" s="334"/>
    </row>
    <row r="286" spans="1:14" s="151" customFormat="1" ht="15" x14ac:dyDescent="0.25">
      <c r="A286" s="152" t="s">
        <v>149</v>
      </c>
      <c r="B286" s="347">
        <v>3299</v>
      </c>
      <c r="C286" s="153">
        <v>2141</v>
      </c>
      <c r="D286" s="150"/>
      <c r="E286" s="55" t="s">
        <v>11</v>
      </c>
      <c r="F286" s="219"/>
      <c r="G286" s="170"/>
      <c r="H286" s="170">
        <v>0</v>
      </c>
      <c r="I286" s="17">
        <v>0</v>
      </c>
      <c r="K286" s="209"/>
      <c r="L286" s="209"/>
      <c r="M286" s="209"/>
      <c r="N286" s="335"/>
    </row>
    <row r="287" spans="1:14" s="113" customFormat="1" x14ac:dyDescent="0.2">
      <c r="A287" s="340" t="s">
        <v>149</v>
      </c>
      <c r="B287" s="118"/>
      <c r="C287" s="118"/>
      <c r="D287" s="120"/>
      <c r="E287" s="111" t="s">
        <v>97</v>
      </c>
      <c r="F287" s="337">
        <v>0</v>
      </c>
      <c r="G287" s="337">
        <f>G286</f>
        <v>0</v>
      </c>
      <c r="H287" s="337">
        <f>H286</f>
        <v>0</v>
      </c>
      <c r="I287" s="114">
        <v>0</v>
      </c>
      <c r="K287" s="420">
        <v>0</v>
      </c>
      <c r="L287" s="420">
        <v>0</v>
      </c>
      <c r="M287" s="440">
        <v>8.89</v>
      </c>
      <c r="N287" s="374"/>
    </row>
    <row r="288" spans="1:14" s="151" customFormat="1" ht="15" x14ac:dyDescent="0.25">
      <c r="A288" s="152" t="s">
        <v>150</v>
      </c>
      <c r="B288" s="157"/>
      <c r="C288" s="44">
        <v>4116</v>
      </c>
      <c r="D288" s="150"/>
      <c r="E288" s="48" t="s">
        <v>234</v>
      </c>
      <c r="F288" s="219"/>
      <c r="G288" s="170">
        <v>30</v>
      </c>
      <c r="H288" s="170">
        <v>30</v>
      </c>
      <c r="I288" s="17">
        <f t="shared" ref="I288:I289" si="40">(H288/G288)*100</f>
        <v>100</v>
      </c>
      <c r="K288" s="377"/>
      <c r="L288" s="377"/>
      <c r="M288" s="377"/>
      <c r="N288" s="378"/>
    </row>
    <row r="289" spans="1:22" s="151" customFormat="1" x14ac:dyDescent="0.2">
      <c r="A289" s="152" t="s">
        <v>150</v>
      </c>
      <c r="B289" s="103"/>
      <c r="C289" s="44"/>
      <c r="D289" s="51" t="s">
        <v>216</v>
      </c>
      <c r="E289" s="261" t="s">
        <v>165</v>
      </c>
      <c r="F289" s="210"/>
      <c r="G289" s="217">
        <v>30</v>
      </c>
      <c r="H289" s="217">
        <v>30</v>
      </c>
      <c r="I289" s="1">
        <f t="shared" si="40"/>
        <v>100</v>
      </c>
      <c r="K289" s="209"/>
      <c r="L289" s="209"/>
      <c r="M289" s="209"/>
      <c r="N289" s="335"/>
    </row>
    <row r="290" spans="1:22" s="151" customFormat="1" ht="15" x14ac:dyDescent="0.25">
      <c r="A290" s="152" t="s">
        <v>150</v>
      </c>
      <c r="B290" s="105"/>
      <c r="C290" s="44">
        <v>4118</v>
      </c>
      <c r="D290" s="67"/>
      <c r="E290" s="52" t="s">
        <v>60</v>
      </c>
      <c r="F290" s="210"/>
      <c r="G290" s="255">
        <v>394</v>
      </c>
      <c r="H290" s="255">
        <v>394</v>
      </c>
      <c r="I290" s="17">
        <f t="shared" ref="I290:I295" si="41">(H290/G290)*100</f>
        <v>100</v>
      </c>
      <c r="K290" s="209"/>
      <c r="L290" s="209"/>
      <c r="M290" s="209"/>
      <c r="N290" s="335"/>
      <c r="Q290" s="280">
        <v>1671791</v>
      </c>
      <c r="R290" s="280"/>
      <c r="S290" s="281">
        <v>1671791167.3900001</v>
      </c>
      <c r="T290" s="280" t="s">
        <v>295</v>
      </c>
      <c r="U290" s="280"/>
      <c r="V290" s="280"/>
    </row>
    <row r="291" spans="1:22" s="151" customFormat="1" x14ac:dyDescent="0.2">
      <c r="A291" s="262" t="s">
        <v>150</v>
      </c>
      <c r="B291" s="157"/>
      <c r="C291" s="160"/>
      <c r="D291" s="66" t="s">
        <v>219</v>
      </c>
      <c r="E291" s="123" t="s">
        <v>106</v>
      </c>
      <c r="F291" s="219"/>
      <c r="G291" s="159">
        <v>394</v>
      </c>
      <c r="H291" s="159">
        <v>394</v>
      </c>
      <c r="I291" s="1">
        <f t="shared" si="41"/>
        <v>100</v>
      </c>
      <c r="K291" s="209"/>
      <c r="L291" s="209"/>
      <c r="M291" s="209"/>
      <c r="N291" s="335"/>
      <c r="Q291" s="280">
        <v>848831</v>
      </c>
      <c r="R291" s="280"/>
      <c r="S291" s="281">
        <v>848830655.97000003</v>
      </c>
      <c r="T291" s="280" t="s">
        <v>296</v>
      </c>
      <c r="U291" s="280"/>
      <c r="V291" s="280"/>
    </row>
    <row r="292" spans="1:22" s="151" customFormat="1" ht="15" x14ac:dyDescent="0.25">
      <c r="A292" s="262" t="s">
        <v>150</v>
      </c>
      <c r="B292" s="157"/>
      <c r="C292" s="153">
        <v>4122</v>
      </c>
      <c r="D292" s="50"/>
      <c r="E292" s="441" t="s">
        <v>294</v>
      </c>
      <c r="F292" s="219"/>
      <c r="G292" s="170">
        <v>106</v>
      </c>
      <c r="H292" s="170">
        <v>106</v>
      </c>
      <c r="I292" s="17">
        <f t="shared" si="41"/>
        <v>100</v>
      </c>
      <c r="K292" s="209"/>
      <c r="L292" s="209"/>
      <c r="M292" s="209"/>
      <c r="N292" s="335"/>
      <c r="Q292" s="280"/>
      <c r="R292" s="280"/>
      <c r="S292" s="281"/>
      <c r="T292" s="280"/>
      <c r="U292" s="280"/>
      <c r="V292" s="280"/>
    </row>
    <row r="293" spans="1:22" s="151" customFormat="1" x14ac:dyDescent="0.2">
      <c r="A293" s="262" t="s">
        <v>150</v>
      </c>
      <c r="B293" s="157"/>
      <c r="C293" s="153"/>
      <c r="D293" s="66" t="s">
        <v>219</v>
      </c>
      <c r="E293" s="123" t="s">
        <v>106</v>
      </c>
      <c r="F293" s="219"/>
      <c r="G293" s="159">
        <v>106</v>
      </c>
      <c r="H293" s="159">
        <v>106</v>
      </c>
      <c r="I293" s="1">
        <f t="shared" si="41"/>
        <v>100</v>
      </c>
      <c r="K293" s="209"/>
      <c r="L293" s="209"/>
      <c r="M293" s="209"/>
      <c r="N293" s="335"/>
      <c r="Q293" s="280"/>
      <c r="R293" s="280"/>
      <c r="S293" s="281"/>
      <c r="T293" s="280"/>
      <c r="U293" s="280"/>
      <c r="V293" s="280"/>
    </row>
    <row r="294" spans="1:22" s="151" customFormat="1" ht="15" x14ac:dyDescent="0.25">
      <c r="A294" s="262" t="s">
        <v>150</v>
      </c>
      <c r="B294" s="157"/>
      <c r="C294" s="109">
        <v>4123</v>
      </c>
      <c r="D294" s="51"/>
      <c r="E294" s="52" t="s">
        <v>56</v>
      </c>
      <c r="F294" s="219"/>
      <c r="G294" s="170">
        <v>6019</v>
      </c>
      <c r="H294" s="170">
        <v>6019</v>
      </c>
      <c r="I294" s="17">
        <f t="shared" si="41"/>
        <v>100</v>
      </c>
      <c r="K294" s="209"/>
      <c r="L294" s="209"/>
      <c r="M294" s="209"/>
      <c r="N294" s="335"/>
      <c r="Q294" s="151">
        <f>Q290-Q291</f>
        <v>822960</v>
      </c>
      <c r="S294" s="282">
        <f>S290-S291</f>
        <v>822960511.42000008</v>
      </c>
    </row>
    <row r="295" spans="1:22" s="151" customFormat="1" ht="15" thickBot="1" x14ac:dyDescent="0.25">
      <c r="A295" s="262" t="s">
        <v>150</v>
      </c>
      <c r="B295" s="157"/>
      <c r="C295" s="128"/>
      <c r="D295" s="66" t="s">
        <v>218</v>
      </c>
      <c r="E295" s="146" t="s">
        <v>59</v>
      </c>
      <c r="F295" s="219"/>
      <c r="G295" s="159">
        <v>3019</v>
      </c>
      <c r="H295" s="159">
        <v>6019</v>
      </c>
      <c r="I295" s="1">
        <f t="shared" si="41"/>
        <v>199.37065253395164</v>
      </c>
      <c r="K295" s="209"/>
      <c r="L295" s="209"/>
      <c r="M295" s="209"/>
      <c r="N295" s="335"/>
      <c r="O295" s="151" t="s">
        <v>166</v>
      </c>
      <c r="P295" s="151" t="s">
        <v>167</v>
      </c>
      <c r="Q295" s="151" t="s">
        <v>168</v>
      </c>
    </row>
    <row r="296" spans="1:22" s="501" customFormat="1" ht="15" thickBot="1" x14ac:dyDescent="0.25">
      <c r="A296" s="295" t="s">
        <v>150</v>
      </c>
      <c r="B296" s="297"/>
      <c r="C296" s="297"/>
      <c r="D296" s="298"/>
      <c r="E296" s="299" t="s">
        <v>97</v>
      </c>
      <c r="F296" s="345">
        <v>0</v>
      </c>
      <c r="G296" s="345">
        <f>G288+G290+G294+G292</f>
        <v>6549</v>
      </c>
      <c r="H296" s="345">
        <f>H288+H290+H294+H292</f>
        <v>6549</v>
      </c>
      <c r="I296" s="302">
        <f>(H296/G296)*100</f>
        <v>100</v>
      </c>
      <c r="K296" s="502">
        <v>0</v>
      </c>
      <c r="L296" s="502">
        <v>6548638.3499999996</v>
      </c>
      <c r="M296" s="502">
        <v>6548619.29</v>
      </c>
      <c r="N296" s="503"/>
      <c r="O296" s="513">
        <f>F199+F201+F208+F217+F220+F226+F228+F239+F244+F251+F262+F267+F275+F277+F281+F285+F287+F296+F304+F256+K306+K310</f>
        <v>0</v>
      </c>
      <c r="P296" s="513">
        <f>G199+G201+G208+G217+G220+G226+G228+G239+G244+G251+G262+G267+G275+G277+G281+G285+G287+G296+G304+G256+L306+L310</f>
        <v>1127773</v>
      </c>
      <c r="Q296" s="513">
        <f>H199+H201+H208+H217+H220+H226+H228+H239+H244+H251+H262+H267+H275+H277+H281+H285+H287+H296+H304+H256+M306+M310</f>
        <v>1025758.12</v>
      </c>
      <c r="R296" s="514">
        <f>L199+L201+L208+L217+L220+L226+L228+L239+L244+L251+L262+L267+L275+L277+L281+L285+L287+L296+L304+L256+L306+L310</f>
        <v>927973912.16000009</v>
      </c>
      <c r="S296" s="514">
        <f>M199+M201+M208+M217+M220+M226+M228+M239+M244+M251+M262+M267+M275+M277+M281+M285+M287+M296+M304+M256+M306+M310</f>
        <v>822960498.88</v>
      </c>
      <c r="T296" s="513" t="s">
        <v>300</v>
      </c>
    </row>
    <row r="297" spans="1:22" s="499" customFormat="1" ht="13.5" customHeight="1" thickTop="1" thickBot="1" x14ac:dyDescent="0.25">
      <c r="A297" s="515"/>
      <c r="B297" s="516"/>
      <c r="C297" s="517"/>
      <c r="D297" s="518"/>
      <c r="E297" s="519"/>
      <c r="F297" s="464">
        <f>F226+F228+F239+F244+F251+F256+F262+F267+F275+F277+F281+F285+F287+F296</f>
        <v>0</v>
      </c>
      <c r="G297" s="464">
        <f>G226+G228+G239+G244+G251+G256+G262+G267+G275+G277+G281+G285+G287+G296</f>
        <v>272985</v>
      </c>
      <c r="H297" s="464">
        <f>H226+H228+H239+H244+H251+H256+H262+H267+H275+H277+H281+H285+H287+H296</f>
        <v>241741</v>
      </c>
      <c r="I297" s="520" t="s">
        <v>0</v>
      </c>
      <c r="K297" s="500">
        <f>K296++K287+K285+K281+K277+K275+K267+K262+K256+K251+K244+K239+K228+K226</f>
        <v>0</v>
      </c>
      <c r="L297" s="500">
        <f>L296++L287+L285+L281+L277+L275+L267+L262+L256+L251+L244+L239+L228+L226</f>
        <v>272984821.65999997</v>
      </c>
      <c r="M297" s="500">
        <f>M296++M287+M285+M281+M277+M275+M267+M262+M256+M251+M244+M239+M228+M226</f>
        <v>241741376.94</v>
      </c>
      <c r="N297" s="491"/>
    </row>
    <row r="298" spans="1:22" s="37" customFormat="1" ht="20.25" customHeight="1" thickTop="1" thickBot="1" x14ac:dyDescent="0.25">
      <c r="A298" s="74" t="s">
        <v>68</v>
      </c>
      <c r="B298" s="72" t="s">
        <v>13</v>
      </c>
      <c r="C298" s="33" t="s">
        <v>2</v>
      </c>
      <c r="D298" s="371" t="s">
        <v>259</v>
      </c>
      <c r="E298" s="34" t="s">
        <v>3</v>
      </c>
      <c r="F298" s="35" t="s">
        <v>4</v>
      </c>
      <c r="G298" s="35" t="s">
        <v>5</v>
      </c>
      <c r="H298" s="35" t="s">
        <v>18</v>
      </c>
      <c r="I298" s="36" t="s">
        <v>19</v>
      </c>
      <c r="K298" s="148"/>
      <c r="L298" s="148"/>
      <c r="M298" s="148"/>
      <c r="N298" s="310"/>
    </row>
    <row r="299" spans="1:22" s="38" customFormat="1" ht="12.75" thickTop="1" x14ac:dyDescent="0.2">
      <c r="A299" s="89">
        <v>1</v>
      </c>
      <c r="B299" s="84">
        <v>2</v>
      </c>
      <c r="C299" s="85">
        <v>3</v>
      </c>
      <c r="D299" s="84">
        <v>4</v>
      </c>
      <c r="E299" s="85">
        <v>5</v>
      </c>
      <c r="F299" s="84">
        <v>6</v>
      </c>
      <c r="G299" s="86">
        <v>7</v>
      </c>
      <c r="H299" s="87">
        <v>8</v>
      </c>
      <c r="I299" s="88" t="s">
        <v>69</v>
      </c>
      <c r="J299" s="37"/>
      <c r="K299" s="200"/>
      <c r="L299" s="200"/>
      <c r="M299" s="200"/>
      <c r="N299" s="311"/>
    </row>
    <row r="300" spans="1:22" s="151" customFormat="1" ht="15" x14ac:dyDescent="0.25">
      <c r="A300" s="152" t="s">
        <v>164</v>
      </c>
      <c r="B300" s="226"/>
      <c r="C300" s="44">
        <v>4116</v>
      </c>
      <c r="D300" s="150"/>
      <c r="E300" s="48" t="s">
        <v>234</v>
      </c>
      <c r="F300" s="219"/>
      <c r="G300" s="170">
        <f>G301+G302</f>
        <v>20587</v>
      </c>
      <c r="H300" s="170">
        <f>H301+H302</f>
        <v>20587</v>
      </c>
      <c r="I300" s="17">
        <f t="shared" ref="I300:I302" si="42">(H300/G300)*100</f>
        <v>100</v>
      </c>
      <c r="K300" s="209"/>
      <c r="L300" s="209"/>
      <c r="M300" s="209"/>
      <c r="N300" s="335"/>
    </row>
    <row r="301" spans="1:22" s="151" customFormat="1" x14ac:dyDescent="0.2">
      <c r="A301" s="152" t="s">
        <v>164</v>
      </c>
      <c r="B301" s="226"/>
      <c r="C301" s="153"/>
      <c r="D301" s="224" t="s">
        <v>213</v>
      </c>
      <c r="E301" s="225" t="s">
        <v>146</v>
      </c>
      <c r="F301" s="219"/>
      <c r="G301" s="159">
        <v>3088</v>
      </c>
      <c r="H301" s="159">
        <v>3088</v>
      </c>
      <c r="I301" s="1">
        <f t="shared" si="42"/>
        <v>100</v>
      </c>
      <c r="K301" s="209"/>
      <c r="L301" s="209"/>
      <c r="M301" s="209"/>
      <c r="N301" s="335"/>
    </row>
    <row r="302" spans="1:22" s="151" customFormat="1" x14ac:dyDescent="0.2">
      <c r="A302" s="152" t="s">
        <v>164</v>
      </c>
      <c r="B302" s="226"/>
      <c r="C302" s="153"/>
      <c r="D302" s="224" t="s">
        <v>214</v>
      </c>
      <c r="E302" s="225" t="s">
        <v>146</v>
      </c>
      <c r="F302" s="219"/>
      <c r="G302" s="159">
        <v>17499</v>
      </c>
      <c r="H302" s="159">
        <v>17499</v>
      </c>
      <c r="I302" s="1">
        <f t="shared" si="42"/>
        <v>100</v>
      </c>
      <c r="K302" s="209"/>
      <c r="L302" s="209"/>
      <c r="M302" s="209"/>
      <c r="N302" s="335"/>
    </row>
    <row r="303" spans="1:22" s="151" customFormat="1" ht="15" x14ac:dyDescent="0.25">
      <c r="A303" s="152" t="s">
        <v>164</v>
      </c>
      <c r="B303" s="347">
        <v>6402</v>
      </c>
      <c r="C303" s="153">
        <v>2229</v>
      </c>
      <c r="D303" s="150"/>
      <c r="E303" s="48" t="s">
        <v>33</v>
      </c>
      <c r="F303" s="219"/>
      <c r="G303" s="170">
        <v>506</v>
      </c>
      <c r="H303" s="170">
        <v>518</v>
      </c>
      <c r="I303" s="17">
        <f>(H303/G303)*100</f>
        <v>102.3715415019763</v>
      </c>
      <c r="K303" s="209"/>
      <c r="L303" s="209"/>
      <c r="M303" s="209"/>
      <c r="N303" s="335"/>
    </row>
    <row r="304" spans="1:22" s="113" customFormat="1" x14ac:dyDescent="0.2">
      <c r="A304" s="340" t="s">
        <v>164</v>
      </c>
      <c r="B304" s="118"/>
      <c r="C304" s="118"/>
      <c r="D304" s="120"/>
      <c r="E304" s="111" t="s">
        <v>97</v>
      </c>
      <c r="F304" s="337">
        <v>0</v>
      </c>
      <c r="G304" s="337">
        <f>G300+G303</f>
        <v>21093</v>
      </c>
      <c r="H304" s="337">
        <f>H300+H303</f>
        <v>21105</v>
      </c>
      <c r="I304" s="114">
        <f>(H304/G304)*100</f>
        <v>100.05689091167686</v>
      </c>
      <c r="K304" s="420">
        <v>0</v>
      </c>
      <c r="L304" s="420">
        <v>21093288.379999999</v>
      </c>
      <c r="M304" s="420">
        <v>21105006.670000002</v>
      </c>
      <c r="N304" s="334"/>
    </row>
    <row r="305" spans="1:14" s="151" customFormat="1" ht="15" x14ac:dyDescent="0.25">
      <c r="A305" s="447" t="s">
        <v>297</v>
      </c>
      <c r="B305" s="448">
        <v>6409</v>
      </c>
      <c r="C305" s="294">
        <v>2328</v>
      </c>
      <c r="D305" s="449"/>
      <c r="E305" s="450" t="s">
        <v>14</v>
      </c>
      <c r="F305" s="451"/>
      <c r="G305" s="451"/>
      <c r="H305" s="452">
        <v>1</v>
      </c>
      <c r="I305" s="453">
        <v>0</v>
      </c>
      <c r="K305" s="209"/>
      <c r="L305" s="209"/>
      <c r="M305" s="209"/>
      <c r="N305" s="335"/>
    </row>
    <row r="306" spans="1:14" s="113" customFormat="1" x14ac:dyDescent="0.2">
      <c r="A306" s="340" t="s">
        <v>297</v>
      </c>
      <c r="B306" s="118"/>
      <c r="C306" s="118"/>
      <c r="D306" s="120"/>
      <c r="E306" s="111" t="s">
        <v>97</v>
      </c>
      <c r="F306" s="337">
        <v>0</v>
      </c>
      <c r="G306" s="337">
        <f>G305</f>
        <v>0</v>
      </c>
      <c r="H306" s="337">
        <f>H305</f>
        <v>1</v>
      </c>
      <c r="I306" s="114">
        <v>0</v>
      </c>
      <c r="K306" s="420">
        <v>0</v>
      </c>
      <c r="L306" s="420">
        <v>0</v>
      </c>
      <c r="M306" s="420">
        <v>1000</v>
      </c>
      <c r="N306" s="374"/>
    </row>
    <row r="307" spans="1:14" s="151" customFormat="1" ht="15" x14ac:dyDescent="0.25">
      <c r="A307" s="152" t="s">
        <v>298</v>
      </c>
      <c r="B307" s="226"/>
      <c r="C307" s="442">
        <v>4116</v>
      </c>
      <c r="D307" s="150"/>
      <c r="E307" s="48" t="s">
        <v>234</v>
      </c>
      <c r="F307" s="219"/>
      <c r="G307" s="170">
        <v>200</v>
      </c>
      <c r="H307" s="170">
        <v>200</v>
      </c>
      <c r="I307" s="17">
        <f t="shared" ref="I307:I308" si="43">(H307/G307)*100</f>
        <v>100</v>
      </c>
      <c r="K307" s="209"/>
      <c r="L307" s="209"/>
      <c r="M307" s="209"/>
      <c r="N307" s="335"/>
    </row>
    <row r="308" spans="1:14" s="151" customFormat="1" x14ac:dyDescent="0.2">
      <c r="A308" s="152" t="s">
        <v>298</v>
      </c>
      <c r="B308" s="226"/>
      <c r="C308" s="160"/>
      <c r="D308" s="211" t="s">
        <v>299</v>
      </c>
      <c r="E308" s="158" t="s">
        <v>301</v>
      </c>
      <c r="F308" s="219"/>
      <c r="G308" s="159">
        <v>200</v>
      </c>
      <c r="H308" s="159">
        <v>200</v>
      </c>
      <c r="I308" s="1">
        <f t="shared" si="43"/>
        <v>100</v>
      </c>
      <c r="K308" s="209"/>
      <c r="L308" s="209"/>
      <c r="M308" s="209"/>
      <c r="N308" s="335"/>
    </row>
    <row r="309" spans="1:14" s="151" customFormat="1" ht="15" x14ac:dyDescent="0.25">
      <c r="A309" s="152" t="s">
        <v>298</v>
      </c>
      <c r="B309" s="226">
        <v>6409</v>
      </c>
      <c r="C309" s="153">
        <v>2328</v>
      </c>
      <c r="D309" s="150"/>
      <c r="E309" s="43" t="s">
        <v>14</v>
      </c>
      <c r="F309" s="219"/>
      <c r="G309" s="219"/>
      <c r="H309" s="219">
        <v>2</v>
      </c>
      <c r="I309" s="443">
        <v>0</v>
      </c>
      <c r="K309" s="209"/>
      <c r="L309" s="209"/>
      <c r="M309" s="209"/>
      <c r="N309" s="335"/>
    </row>
    <row r="310" spans="1:14" s="113" customFormat="1" x14ac:dyDescent="0.2">
      <c r="A310" s="340" t="s">
        <v>298</v>
      </c>
      <c r="B310" s="118"/>
      <c r="C310" s="118"/>
      <c r="D310" s="120"/>
      <c r="E310" s="111" t="s">
        <v>97</v>
      </c>
      <c r="F310" s="337">
        <v>0</v>
      </c>
      <c r="G310" s="337">
        <v>200</v>
      </c>
      <c r="H310" s="337">
        <v>202</v>
      </c>
      <c r="I310" s="114">
        <v>0</v>
      </c>
      <c r="K310" s="420">
        <v>0</v>
      </c>
      <c r="L310" s="420">
        <v>200000</v>
      </c>
      <c r="M310" s="420">
        <v>202000.12</v>
      </c>
      <c r="N310" s="374"/>
    </row>
    <row r="311" spans="1:14" ht="15" x14ac:dyDescent="0.25">
      <c r="A311" s="95" t="s">
        <v>93</v>
      </c>
      <c r="B311" s="347">
        <v>6172</v>
      </c>
      <c r="C311" s="108">
        <v>2324</v>
      </c>
      <c r="D311" s="68"/>
      <c r="E311" s="60" t="s">
        <v>22</v>
      </c>
      <c r="F311" s="159"/>
      <c r="G311" s="205"/>
      <c r="H311" s="255">
        <v>18</v>
      </c>
      <c r="I311" s="17">
        <v>0</v>
      </c>
    </row>
    <row r="312" spans="1:14" ht="15" x14ac:dyDescent="0.25">
      <c r="A312" s="95" t="s">
        <v>93</v>
      </c>
      <c r="B312" s="347">
        <v>6310</v>
      </c>
      <c r="C312" s="108">
        <v>2141</v>
      </c>
      <c r="D312" s="68"/>
      <c r="E312" s="55" t="s">
        <v>11</v>
      </c>
      <c r="F312" s="170">
        <v>2</v>
      </c>
      <c r="G312" s="205">
        <v>2</v>
      </c>
      <c r="H312" s="255">
        <v>0</v>
      </c>
      <c r="I312" s="17">
        <f>(H312/G312)*100</f>
        <v>0</v>
      </c>
    </row>
    <row r="313" spans="1:14" ht="15" x14ac:dyDescent="0.25">
      <c r="A313" s="95" t="s">
        <v>93</v>
      </c>
      <c r="B313" s="347">
        <v>6330</v>
      </c>
      <c r="C313" s="108">
        <v>4132</v>
      </c>
      <c r="D313" s="68"/>
      <c r="E313" s="63" t="s">
        <v>29</v>
      </c>
      <c r="F313" s="159"/>
      <c r="G313" s="205"/>
      <c r="H313" s="255">
        <v>838</v>
      </c>
      <c r="I313" s="17">
        <v>0</v>
      </c>
    </row>
    <row r="314" spans="1:14" ht="15" x14ac:dyDescent="0.25">
      <c r="A314" s="95" t="s">
        <v>93</v>
      </c>
      <c r="B314" s="347">
        <v>6330</v>
      </c>
      <c r="C314" s="108">
        <v>4134</v>
      </c>
      <c r="D314" s="68"/>
      <c r="E314" s="59" t="s">
        <v>20</v>
      </c>
      <c r="F314" s="170">
        <v>6766</v>
      </c>
      <c r="G314" s="205">
        <v>6881</v>
      </c>
      <c r="H314" s="255">
        <v>6424</v>
      </c>
      <c r="I314" s="17">
        <f>(H314/G314)*100</f>
        <v>93.358523470425808</v>
      </c>
      <c r="M314" s="133">
        <v>6424200</v>
      </c>
      <c r="N314" s="21" t="s">
        <v>151</v>
      </c>
    </row>
    <row r="315" spans="1:14" s="113" customFormat="1" x14ac:dyDescent="0.2">
      <c r="A315" s="340" t="s">
        <v>93</v>
      </c>
      <c r="B315" s="118"/>
      <c r="C315" s="118"/>
      <c r="D315" s="120"/>
      <c r="E315" s="111" t="s">
        <v>97</v>
      </c>
      <c r="F315" s="337">
        <f>F312+F314</f>
        <v>6768</v>
      </c>
      <c r="G315" s="337">
        <f>G312+G314</f>
        <v>6883</v>
      </c>
      <c r="H315" s="337">
        <f>H311+H312+H313+H314</f>
        <v>7280</v>
      </c>
      <c r="I315" s="114">
        <f>(H315/G315)*100</f>
        <v>105.76783379340404</v>
      </c>
      <c r="K315" s="420">
        <v>6768000</v>
      </c>
      <c r="L315" s="420">
        <v>6882670</v>
      </c>
      <c r="M315" s="420">
        <v>7279633.0800000001</v>
      </c>
      <c r="N315" s="334"/>
    </row>
    <row r="316" spans="1:14" ht="15" x14ac:dyDescent="0.25">
      <c r="A316" s="95" t="s">
        <v>94</v>
      </c>
      <c r="B316" s="347">
        <v>2399</v>
      </c>
      <c r="C316" s="108">
        <v>2342</v>
      </c>
      <c r="D316" s="68"/>
      <c r="E316" s="59" t="s">
        <v>95</v>
      </c>
      <c r="F316" s="170">
        <v>40000</v>
      </c>
      <c r="G316" s="171">
        <v>51000</v>
      </c>
      <c r="H316" s="207">
        <v>63109</v>
      </c>
      <c r="I316" s="61">
        <f>(H316/G316)*100</f>
        <v>123.74313725490195</v>
      </c>
    </row>
    <row r="317" spans="1:14" ht="15" x14ac:dyDescent="0.25">
      <c r="A317" s="95" t="s">
        <v>94</v>
      </c>
      <c r="B317" s="347">
        <v>6402</v>
      </c>
      <c r="C317" s="108">
        <v>2223</v>
      </c>
      <c r="D317" s="68"/>
      <c r="E317" s="60" t="s">
        <v>39</v>
      </c>
      <c r="F317" s="170"/>
      <c r="G317" s="204">
        <v>405</v>
      </c>
      <c r="H317" s="207">
        <v>527</v>
      </c>
      <c r="I317" s="61">
        <v>0</v>
      </c>
    </row>
    <row r="318" spans="1:14" ht="15" x14ac:dyDescent="0.25">
      <c r="A318" s="95" t="s">
        <v>94</v>
      </c>
      <c r="B318" s="347">
        <v>6409</v>
      </c>
      <c r="C318" s="108">
        <v>2328</v>
      </c>
      <c r="D318" s="68"/>
      <c r="E318" s="48" t="s">
        <v>14</v>
      </c>
      <c r="F318" s="170"/>
      <c r="G318" s="204"/>
      <c r="H318" s="207">
        <v>-1</v>
      </c>
      <c r="I318" s="61">
        <v>0</v>
      </c>
    </row>
    <row r="319" spans="1:14" s="113" customFormat="1" ht="15" thickBot="1" x14ac:dyDescent="0.25">
      <c r="A319" s="295" t="s">
        <v>94</v>
      </c>
      <c r="B319" s="297"/>
      <c r="C319" s="297"/>
      <c r="D319" s="298"/>
      <c r="E319" s="299" t="s">
        <v>97</v>
      </c>
      <c r="F319" s="345">
        <f>SUM(F316:F318)</f>
        <v>40000</v>
      </c>
      <c r="G319" s="345">
        <f>G316+G317</f>
        <v>51405</v>
      </c>
      <c r="H319" s="345">
        <f>H316+H317+H318</f>
        <v>63635</v>
      </c>
      <c r="I319" s="302">
        <f>(H319/G319)*100</f>
        <v>123.79145997471063</v>
      </c>
      <c r="K319" s="420">
        <v>40000000</v>
      </c>
      <c r="L319" s="420">
        <v>51405341</v>
      </c>
      <c r="M319" s="420">
        <v>63634870.43</v>
      </c>
      <c r="N319" s="374"/>
    </row>
    <row r="320" spans="1:14" ht="15.75" thickTop="1" x14ac:dyDescent="0.25">
      <c r="A320" s="462"/>
      <c r="B320" s="463"/>
      <c r="C320" s="463"/>
      <c r="D320" s="463"/>
      <c r="E320" s="463"/>
      <c r="F320" s="464">
        <f>F304+F306+F310+F315+F319</f>
        <v>46768</v>
      </c>
      <c r="G320" s="464">
        <f>G304+G306+G310+G315+G319</f>
        <v>79581</v>
      </c>
      <c r="H320" s="464">
        <f>H304+H306+H310+H315+H319</f>
        <v>92223</v>
      </c>
      <c r="I320" s="349"/>
      <c r="K320" s="193">
        <f>K304+K306+K310+K315+K319</f>
        <v>46768000</v>
      </c>
      <c r="L320" s="193">
        <f>L304+L306+L310+L315+L319</f>
        <v>79581299.379999995</v>
      </c>
      <c r="M320" s="193">
        <f>M304+M306+M310+M315+M319</f>
        <v>92222510.300000012</v>
      </c>
    </row>
    <row r="321" spans="1:17" ht="15" x14ac:dyDescent="0.25">
      <c r="A321" s="96"/>
      <c r="B321" s="97"/>
      <c r="C321" s="97"/>
      <c r="D321" s="97"/>
      <c r="E321" s="97"/>
      <c r="F321" s="304"/>
      <c r="G321" s="304"/>
      <c r="H321" s="304"/>
      <c r="I321" s="349"/>
      <c r="K321" s="148"/>
      <c r="L321" s="148"/>
      <c r="M321" s="148"/>
    </row>
    <row r="322" spans="1:17" ht="15" x14ac:dyDescent="0.25">
      <c r="A322" s="96"/>
      <c r="B322" s="97"/>
      <c r="C322" s="97"/>
      <c r="D322" s="97"/>
      <c r="E322" s="97"/>
      <c r="F322" s="304"/>
      <c r="G322" s="304"/>
      <c r="H322" s="304"/>
      <c r="I322" s="349"/>
      <c r="K322" s="148"/>
      <c r="L322" s="148"/>
      <c r="M322" s="148"/>
    </row>
    <row r="323" spans="1:17" s="15" customFormat="1" ht="25.5" customHeight="1" x14ac:dyDescent="0.25">
      <c r="A323" s="98" t="s">
        <v>6</v>
      </c>
      <c r="B323" s="98"/>
      <c r="C323" s="99"/>
      <c r="D323" s="100"/>
      <c r="E323" s="99"/>
      <c r="F323" s="465">
        <f>F320+F297+F221+F146+F71</f>
        <v>3737346</v>
      </c>
      <c r="G323" s="465">
        <f>G320+G297+G221+G146+G71</f>
        <v>11470280</v>
      </c>
      <c r="H323" s="465">
        <f>H320+H297+H221+H146+H71</f>
        <v>12016480</v>
      </c>
      <c r="I323" s="466">
        <f>(H323/G323)*100</f>
        <v>104.76187154977907</v>
      </c>
      <c r="J323" s="445"/>
      <c r="K323" s="471">
        <f>K320+K297+K221+K146+K71</f>
        <v>3737346000</v>
      </c>
      <c r="L323" s="471">
        <f>L320+L297+L221+L146+L71</f>
        <v>11470279956.23</v>
      </c>
      <c r="M323" s="471">
        <f>M320+M297+M221+M146+M71</f>
        <v>12016480425</v>
      </c>
      <c r="N323" s="310"/>
      <c r="O323" s="350" t="s">
        <v>172</v>
      </c>
      <c r="P323" s="228">
        <v>848830655.97000003</v>
      </c>
      <c r="Q323" s="279" t="s">
        <v>173</v>
      </c>
    </row>
    <row r="324" spans="1:17" s="15" customFormat="1" ht="21.75" customHeight="1" x14ac:dyDescent="0.2">
      <c r="A324" s="49" t="s">
        <v>23</v>
      </c>
      <c r="B324" s="49"/>
      <c r="C324" s="28"/>
      <c r="D324" s="29"/>
      <c r="E324" s="390"/>
      <c r="F324" s="173">
        <v>6766</v>
      </c>
      <c r="G324" s="173">
        <v>6881</v>
      </c>
      <c r="H324" s="173">
        <f>H314+H84</f>
        <v>467848</v>
      </c>
      <c r="I324" s="391">
        <f>(H324/G324)*100</f>
        <v>6799.1280337160288</v>
      </c>
      <c r="K324" s="328">
        <v>6766000</v>
      </c>
      <c r="L324" s="328">
        <v>6880670</v>
      </c>
      <c r="M324" s="328">
        <f>M314+P324</f>
        <v>467847905.36000001</v>
      </c>
      <c r="N324" s="310"/>
      <c r="O324" s="351" t="s">
        <v>171</v>
      </c>
      <c r="P324" s="228">
        <v>461423705.36000001</v>
      </c>
      <c r="Q324" s="227" t="s">
        <v>257</v>
      </c>
    </row>
    <row r="325" spans="1:17" s="15" customFormat="1" ht="35.25" customHeight="1" thickBot="1" x14ac:dyDescent="0.3">
      <c r="A325" s="101" t="s">
        <v>96</v>
      </c>
      <c r="B325" s="101"/>
      <c r="C325" s="101"/>
      <c r="D325" s="101"/>
      <c r="E325" s="101"/>
      <c r="F325" s="352">
        <f>SUM(F323-F324)</f>
        <v>3730580</v>
      </c>
      <c r="G325" s="352">
        <f>SUM(G323-G324)</f>
        <v>11463399</v>
      </c>
      <c r="H325" s="352">
        <f>SUM(H323-H324)</f>
        <v>11548632</v>
      </c>
      <c r="I325" s="248">
        <f>(H325/G325)*100</f>
        <v>100.74352292893234</v>
      </c>
      <c r="K325" s="328">
        <f>K323-K324</f>
        <v>3730580000</v>
      </c>
      <c r="L325" s="328">
        <f>L323-L324</f>
        <v>11463399286.23</v>
      </c>
      <c r="M325" s="328">
        <f>M323-M324</f>
        <v>11548632519.639999</v>
      </c>
      <c r="N325" s="328"/>
      <c r="O325" s="353"/>
    </row>
    <row r="326" spans="1:17" ht="15.75" thickTop="1" x14ac:dyDescent="0.25">
      <c r="A326" s="96"/>
      <c r="B326" s="97"/>
      <c r="C326" s="97"/>
      <c r="D326" s="97"/>
      <c r="E326" s="97"/>
      <c r="F326" s="249"/>
      <c r="G326" s="59"/>
      <c r="H326" s="250"/>
      <c r="I326" s="251"/>
    </row>
    <row r="327" spans="1:17" s="15" customFormat="1" ht="15.75" customHeight="1" x14ac:dyDescent="0.25">
      <c r="A327" s="354"/>
      <c r="B327" s="354"/>
      <c r="C327" s="354"/>
      <c r="D327" s="354"/>
      <c r="E327" s="354"/>
      <c r="F327" s="252"/>
      <c r="G327" s="252"/>
      <c r="H327" s="252"/>
      <c r="I327" s="253"/>
      <c r="K327" s="148"/>
      <c r="L327" s="148"/>
      <c r="M327" s="148"/>
      <c r="N327" s="310"/>
    </row>
    <row r="328" spans="1:17" s="15" customFormat="1" ht="18" x14ac:dyDescent="0.25">
      <c r="A328" s="355" t="s">
        <v>26</v>
      </c>
      <c r="B328" s="355"/>
      <c r="C328" s="356"/>
      <c r="D328" s="357"/>
      <c r="E328" s="358"/>
      <c r="F328" s="358"/>
      <c r="G328" s="206"/>
      <c r="H328" s="2"/>
      <c r="I328" s="2"/>
      <c r="K328" s="148"/>
      <c r="L328" s="148"/>
      <c r="M328" s="148"/>
      <c r="N328" s="310"/>
    </row>
    <row r="329" spans="1:17" x14ac:dyDescent="0.2">
      <c r="A329" s="359" t="s">
        <v>27</v>
      </c>
      <c r="B329" s="359"/>
      <c r="C329" s="359"/>
      <c r="D329" s="360"/>
      <c r="E329" s="359"/>
      <c r="F329" s="359"/>
    </row>
    <row r="330" spans="1:17" x14ac:dyDescent="0.2">
      <c r="B330" s="359"/>
      <c r="C330" s="359"/>
      <c r="D330" s="360"/>
      <c r="E330" s="359"/>
      <c r="F330" s="359"/>
      <c r="H330" s="31"/>
    </row>
    <row r="331" spans="1:17" x14ac:dyDescent="0.2">
      <c r="C331" s="264"/>
      <c r="D331" s="243"/>
    </row>
    <row r="332" spans="1:17" x14ac:dyDescent="0.2">
      <c r="C332" s="264"/>
      <c r="D332" s="243"/>
      <c r="E332" s="243"/>
      <c r="G332" s="30"/>
    </row>
    <row r="333" spans="1:17" s="239" customFormat="1" x14ac:dyDescent="0.2">
      <c r="A333" s="361"/>
      <c r="B333" s="362"/>
      <c r="C333" s="245"/>
      <c r="D333" s="240"/>
      <c r="E333" s="240"/>
      <c r="F333" s="235"/>
      <c r="G333" s="235"/>
      <c r="H333" s="235"/>
      <c r="I333" s="235"/>
      <c r="K333" s="238"/>
      <c r="L333" s="238"/>
      <c r="M333" s="238"/>
      <c r="N333" s="363"/>
    </row>
    <row r="334" spans="1:17" s="239" customFormat="1" x14ac:dyDescent="0.2">
      <c r="A334" s="361"/>
      <c r="B334" s="362"/>
      <c r="C334" s="245"/>
      <c r="D334" s="477" t="s">
        <v>139</v>
      </c>
      <c r="E334" s="240"/>
      <c r="F334" s="476">
        <f>SUM(F315)</f>
        <v>6768</v>
      </c>
      <c r="G334" s="476">
        <f>SUM(G315)</f>
        <v>6883</v>
      </c>
      <c r="H334" s="476">
        <f>SUM(H315)</f>
        <v>7280</v>
      </c>
      <c r="I334" s="235"/>
      <c r="K334" s="237">
        <f>SUM(K315)</f>
        <v>6768000</v>
      </c>
      <c r="L334" s="237">
        <f>SUM(L315)</f>
        <v>6882670</v>
      </c>
      <c r="M334" s="237">
        <f>SUM(M315)</f>
        <v>7279633.0800000001</v>
      </c>
      <c r="N334" s="364"/>
    </row>
    <row r="335" spans="1:17" s="239" customFormat="1" x14ac:dyDescent="0.2">
      <c r="A335" s="361"/>
      <c r="B335" s="362"/>
      <c r="C335" s="245"/>
      <c r="D335" s="477" t="s">
        <v>140</v>
      </c>
      <c r="E335" s="478"/>
      <c r="F335" s="476">
        <f>SUM(F319)</f>
        <v>40000</v>
      </c>
      <c r="G335" s="476">
        <f t="shared" ref="G335:H335" si="44">SUM(G319)</f>
        <v>51405</v>
      </c>
      <c r="H335" s="476">
        <f t="shared" si="44"/>
        <v>63635</v>
      </c>
      <c r="I335" s="235"/>
      <c r="J335" s="235"/>
      <c r="K335" s="237">
        <f>SUM(K319)</f>
        <v>40000000</v>
      </c>
      <c r="L335" s="237">
        <f t="shared" ref="L335:M335" si="45">SUM(L319)</f>
        <v>51405341</v>
      </c>
      <c r="M335" s="237">
        <f t="shared" si="45"/>
        <v>63634870.43</v>
      </c>
      <c r="N335" s="364"/>
    </row>
    <row r="336" spans="1:17" s="239" customFormat="1" x14ac:dyDescent="0.2">
      <c r="A336" s="361"/>
      <c r="B336" s="362"/>
      <c r="C336" s="245"/>
      <c r="D336" s="477" t="s">
        <v>134</v>
      </c>
      <c r="E336" s="478"/>
      <c r="F336" s="476">
        <f>SUM(F189,F182,F178,F172,F166,F156,F145,F98,F91,F87,F28,F24,F17,F8,F195,F197)</f>
        <v>3690578</v>
      </c>
      <c r="G336" s="486">
        <f>SUM(G189,G182,G178,G172,G166,G156,G145,G98,G91,G87,G28,G24,G17,G8,G195,G197)</f>
        <v>10484019</v>
      </c>
      <c r="H336" s="486">
        <f>SUM(H189,H182,H178,H172,H166,H156,H145,H98,H91,H87,H28,H24,H17,H8,H195,H197)</f>
        <v>11122604</v>
      </c>
      <c r="I336" s="235"/>
      <c r="J336" s="235"/>
      <c r="K336" s="237">
        <f>SUM(K8,K17,K24,K28,K87,K91,K98,K145,K156,K166,K172,K178,K182,K189,K195,K197)</f>
        <v>3690578000</v>
      </c>
      <c r="L336" s="237">
        <f>SUM(L8,L17,L24,L28,L87,L91,L98,L145,L156,L166,L172,L178,L182,L189,L195,L197)</f>
        <v>10484018033.07</v>
      </c>
      <c r="M336" s="237">
        <f>SUM(M8,M17,M24,M28,M87,M91,M98,M145,M156,M166,M172,M178,M182,M189,M195,M197)</f>
        <v>11122605422.610001</v>
      </c>
      <c r="N336" s="364"/>
    </row>
    <row r="337" spans="1:16" s="239" customFormat="1" x14ac:dyDescent="0.2">
      <c r="A337" s="361"/>
      <c r="B337" s="362"/>
      <c r="C337" s="245"/>
      <c r="D337" s="477" t="s">
        <v>133</v>
      </c>
      <c r="E337" s="479"/>
      <c r="F337" s="476">
        <f>SUM(F199,F201,F208,F217,F220,F228,F239,F244,F251,F256,F262,F267,F275,F277,F281,F226,F285,F287,F296,F304,F306,F310)</f>
        <v>0</v>
      </c>
      <c r="G337" s="476">
        <f>SUM(G199,G201,G208,G217,G220,G228,G239,G244,G251,G256,G262,G267,G275,G277,G281,G226,G285,G287,G296,G304,G306,G310)</f>
        <v>927973</v>
      </c>
      <c r="H337" s="476">
        <f>SUM(H199,H201,H208,H217,H220,H228,H239,H244,H251,H256,H262,H267,H275,H277,H281,H226,H285,H287,H296,H304,H306,H310)</f>
        <v>822961</v>
      </c>
      <c r="I337" s="235"/>
      <c r="J337" s="235"/>
      <c r="K337" s="237">
        <f>SUM(K199,K201,K208,K217,K220,K226,K228,K239,K244,K251,K262,K267,K275,K277,K281,K285,K287,K296,K304,K256,K306,K310)</f>
        <v>0</v>
      </c>
      <c r="L337" s="237">
        <f>SUM(L199,L201,L208,L217,L220,L226,L228,L239,L244,L251,L262,L267,L275,L277,L281,L285,L287,L296,L304,L256,L306,L310)</f>
        <v>927973912.16000009</v>
      </c>
      <c r="M337" s="237">
        <f>SUM(M199,M201,M208,M217,M220,M226,M228,M239,M244,M251,M262,M267,M275,M277,M281,M285,M287,M296,M304,M256,M306,M310)</f>
        <v>822960498.88</v>
      </c>
      <c r="N337" s="235"/>
    </row>
    <row r="338" spans="1:16" s="239" customFormat="1" ht="15" thickBot="1" x14ac:dyDescent="0.25">
      <c r="A338" s="361"/>
      <c r="B338" s="362"/>
      <c r="C338" s="245"/>
      <c r="D338" s="480"/>
      <c r="E338" s="365"/>
      <c r="F338" s="483">
        <f>F334+F335+F336+F337</f>
        <v>3737346</v>
      </c>
      <c r="G338" s="483">
        <f>G334+G335+G336+G337</f>
        <v>11470280</v>
      </c>
      <c r="H338" s="483">
        <f>H334+H335+H336+H337</f>
        <v>12016480</v>
      </c>
      <c r="I338" s="172"/>
      <c r="J338" s="236"/>
      <c r="K338" s="366">
        <f>K334+K335+K336+K337</f>
        <v>3737346000</v>
      </c>
      <c r="L338" s="366">
        <f t="shared" ref="L338:M338" si="46">L334+L335+L336+L337</f>
        <v>11470279956.23</v>
      </c>
      <c r="M338" s="366">
        <f t="shared" si="46"/>
        <v>12016480425</v>
      </c>
      <c r="N338" s="364"/>
    </row>
    <row r="339" spans="1:16" s="239" customFormat="1" ht="15" thickTop="1" x14ac:dyDescent="0.2">
      <c r="A339" s="361"/>
      <c r="B339" s="362"/>
      <c r="C339" s="245"/>
      <c r="D339" s="481" t="s">
        <v>170</v>
      </c>
      <c r="E339" s="367"/>
      <c r="F339" s="484">
        <f>F324</f>
        <v>6766</v>
      </c>
      <c r="G339" s="485">
        <f>G324</f>
        <v>6881</v>
      </c>
      <c r="H339" s="485">
        <f>H324</f>
        <v>467848</v>
      </c>
      <c r="I339" s="172"/>
      <c r="J339" s="368"/>
      <c r="K339" s="467">
        <f>K324</f>
        <v>6766000</v>
      </c>
      <c r="L339" s="467">
        <f>L324</f>
        <v>6880670</v>
      </c>
      <c r="M339" s="467">
        <f>M324</f>
        <v>467847905.36000001</v>
      </c>
      <c r="N339" s="364"/>
    </row>
    <row r="340" spans="1:16" s="239" customFormat="1" ht="15" thickBot="1" x14ac:dyDescent="0.25">
      <c r="A340" s="361"/>
      <c r="B340" s="362"/>
      <c r="C340" s="245"/>
      <c r="D340" s="482" t="s">
        <v>155</v>
      </c>
      <c r="E340" s="369"/>
      <c r="F340" s="483">
        <f>F338-F339</f>
        <v>3730580</v>
      </c>
      <c r="G340" s="483">
        <f>G338-G339</f>
        <v>11463399</v>
      </c>
      <c r="H340" s="483">
        <f>H338-H339</f>
        <v>11548632</v>
      </c>
      <c r="I340" s="172"/>
      <c r="J340" s="370"/>
      <c r="K340" s="246">
        <f>K338-K339</f>
        <v>3730580000</v>
      </c>
      <c r="L340" s="246">
        <f>L338-L339</f>
        <v>11463399286.23</v>
      </c>
      <c r="M340" s="246">
        <f>M338-M339</f>
        <v>11548632519.639999</v>
      </c>
      <c r="N340" s="364"/>
    </row>
    <row r="341" spans="1:16" s="239" customFormat="1" ht="15" thickTop="1" x14ac:dyDescent="0.2">
      <c r="A341" s="361"/>
      <c r="B341" s="362"/>
      <c r="C341" s="245"/>
      <c r="D341" s="240"/>
      <c r="E341" s="241"/>
      <c r="F341" s="235"/>
      <c r="G341" s="242"/>
      <c r="H341" s="235"/>
      <c r="I341" s="172"/>
      <c r="K341" s="238"/>
      <c r="L341" s="238"/>
      <c r="M341" s="238"/>
      <c r="N341" s="364"/>
    </row>
    <row r="342" spans="1:16" s="239" customFormat="1" x14ac:dyDescent="0.2">
      <c r="A342" s="361"/>
      <c r="B342" s="362"/>
      <c r="C342" s="245"/>
      <c r="D342" s="240"/>
      <c r="E342" s="241"/>
      <c r="F342" s="235"/>
      <c r="G342" s="242"/>
      <c r="H342" s="235"/>
      <c r="I342" s="172"/>
      <c r="K342" s="238"/>
      <c r="L342" s="238"/>
      <c r="M342" s="238"/>
      <c r="N342" s="364"/>
    </row>
    <row r="343" spans="1:16" s="239" customFormat="1" x14ac:dyDescent="0.2">
      <c r="A343" s="361"/>
      <c r="B343" s="362"/>
      <c r="C343" s="245"/>
      <c r="D343" s="477" t="s">
        <v>135</v>
      </c>
      <c r="E343" s="487"/>
      <c r="F343" s="476">
        <f>SUM(F179,F173,F157,F99,F92,F29:F35,F25)</f>
        <v>3365867</v>
      </c>
      <c r="G343" s="476">
        <f>SUM(G179,G173,G157:G157,G99,G92,G29:G35,G25)</f>
        <v>3378059</v>
      </c>
      <c r="H343" s="476">
        <f>SUM(H179,H173,H157:H157,H99,H92,H29:H35,H25)</f>
        <v>3542251</v>
      </c>
      <c r="I343" s="172"/>
      <c r="K343" s="237">
        <v>3365867000</v>
      </c>
      <c r="L343" s="237">
        <v>3378058710</v>
      </c>
      <c r="M343" s="237">
        <v>3542251244.5500002</v>
      </c>
      <c r="N343" s="364"/>
    </row>
    <row r="344" spans="1:16" s="239" customFormat="1" x14ac:dyDescent="0.2">
      <c r="A344" s="361"/>
      <c r="B344" s="362"/>
      <c r="C344" s="245"/>
      <c r="D344" s="477" t="s">
        <v>136</v>
      </c>
      <c r="E344" s="487"/>
      <c r="F344" s="476">
        <f>SUM(F7,F9:F14,F16,F18:F21,F26:F27,F77:F82,F85:F86,F89:F90,F93:F96,F139:F144,F153:F155,F158:F165,F167:F171,F174:F177,F180:F181,F186:F188,F190:F194,F196,F198,F200,F207,F218:F219,F225,F227,F238,F243,F248:F250,F257:F261,F263:F266,F271:F274,F276,F286,F303,F305,F309,F311:F312,F316:F318,)</f>
        <v>275059</v>
      </c>
      <c r="G344" s="476">
        <f>SUM(G7,G9:G14,G16,G18:G21,G26:G27,G77:G82,G85:G86,G89:G90,G93:G96,G139:G144,G153:G155,G158:G165,G167:G171,G174:G177,G180:G181,G186:G188,G190:G194,G196,G198,G200,G207,G218:G219,G225,G227,G238,G243,G248:G250,G257:G261,G263:G266,G271:G274,G276,G286,G303,G305,G309,G311:G312,G316:G318)</f>
        <v>352418</v>
      </c>
      <c r="H344" s="476">
        <f>SUM(H7,H9:H14,H16,H18:H21,H26:H27,H77:H82,H85:H86,H89:H90,H93:H96,H139:H144,H153:H155,H158:H165,H167:H171,H174:H177,H180:H181,H186:H188,H190:H194,H196,H198,H200,H207,H218:H219,H225,H227,H238,H243,H248:H250,H257:H261,H263:H266,H271:H274,H276,H286,H303,H305,H309,H311:H312,H316:H318,H97)</f>
        <v>372945</v>
      </c>
      <c r="I344" s="172"/>
      <c r="K344" s="237">
        <v>275059000</v>
      </c>
      <c r="L344" s="237">
        <v>352418113.07999998</v>
      </c>
      <c r="M344" s="237">
        <v>372945035.06</v>
      </c>
      <c r="N344" s="364"/>
    </row>
    <row r="345" spans="1:16" s="239" customFormat="1" x14ac:dyDescent="0.2">
      <c r="A345" s="361"/>
      <c r="B345" s="362"/>
      <c r="C345" s="245"/>
      <c r="D345" s="477" t="s">
        <v>137</v>
      </c>
      <c r="E345" s="487"/>
      <c r="F345" s="476">
        <f>SUM(F22:F23)</f>
        <v>15800</v>
      </c>
      <c r="G345" s="476">
        <f>SUM(G22:G23,G15)</f>
        <v>15875</v>
      </c>
      <c r="H345" s="476">
        <f>SUM(H22:H23,H15)</f>
        <v>15270</v>
      </c>
      <c r="I345" s="172"/>
      <c r="K345" s="237">
        <v>15800000</v>
      </c>
      <c r="L345" s="237">
        <v>15875001</v>
      </c>
      <c r="M345" s="237">
        <v>15269916.1</v>
      </c>
      <c r="N345" s="364"/>
      <c r="O345" s="364"/>
    </row>
    <row r="346" spans="1:16" s="239" customFormat="1" x14ac:dyDescent="0.2">
      <c r="A346" s="361"/>
      <c r="B346" s="362"/>
      <c r="C346" s="245"/>
      <c r="D346" s="477" t="s">
        <v>138</v>
      </c>
      <c r="E346" s="487"/>
      <c r="F346" s="476">
        <f>F42+F36+F43+F150+F204+F64+F66+F75+F88+F100+F205+F213+F215+F229+F231+F233+F236+F240+F245+F252+F268+F278+F282+F286+F288+F290+F294+F300+F303+F314</f>
        <v>80620</v>
      </c>
      <c r="G346" s="476">
        <f>G42+G36+G43+G150+G204+G64+G66+G75+G88+G100+G205+G213+G215+G229+G231+G233+G236+G240+G245+G252+G268+G278+G282+G286+G288+G290+G294+G300+G307+G314+G183+G185+G202+G209+G211+G292+G313+G83</f>
        <v>7723928</v>
      </c>
      <c r="H346" s="476">
        <f>H42+H36+H43+H150+H64+H66+H75+H88+H100+H205+H213+H215+H229+H231+H233+H236+H240+H245+H252+H268+H278+H282+H286+H288+H290+H294+H300+H307+H314+H183+H202+H209+H211+H292+H313+H185+H204+H83+H84</f>
        <v>8086014</v>
      </c>
      <c r="I346" s="172"/>
      <c r="K346" s="237">
        <v>80620000</v>
      </c>
      <c r="L346" s="237">
        <v>7723928132.1499996</v>
      </c>
      <c r="M346" s="237">
        <v>8086014229.29</v>
      </c>
      <c r="N346" s="364">
        <v>7637905.2300000004</v>
      </c>
      <c r="O346" s="364">
        <v>7530851865.8999996</v>
      </c>
      <c r="P346" s="364" t="s">
        <v>258</v>
      </c>
    </row>
    <row r="347" spans="1:16" s="239" customFormat="1" ht="15" thickBot="1" x14ac:dyDescent="0.25">
      <c r="A347" s="361"/>
      <c r="B347" s="362"/>
      <c r="C347" s="245"/>
      <c r="D347" s="480"/>
      <c r="E347" s="488"/>
      <c r="F347" s="483">
        <f>F343+F344+F345+F346</f>
        <v>3737346</v>
      </c>
      <c r="G347" s="483">
        <f>G343+G344+G345+G346</f>
        <v>11470280</v>
      </c>
      <c r="H347" s="483">
        <f>H343+H344+H345+H346</f>
        <v>12016480</v>
      </c>
      <c r="I347" s="172"/>
      <c r="J347" s="236"/>
      <c r="K347" s="366">
        <f>K343+K344+K345+K346</f>
        <v>3737346000</v>
      </c>
      <c r="L347" s="366">
        <f>L343+L344+L345+L346</f>
        <v>11470279956.23</v>
      </c>
      <c r="M347" s="366">
        <f>M343+M344+M345+M346</f>
        <v>12016480425</v>
      </c>
      <c r="N347" s="364"/>
    </row>
    <row r="348" spans="1:16" s="239" customFormat="1" ht="15" thickTop="1" x14ac:dyDescent="0.2">
      <c r="A348" s="361"/>
      <c r="B348" s="362"/>
      <c r="C348" s="245"/>
      <c r="D348" s="240"/>
      <c r="E348" s="241"/>
      <c r="F348" s="235"/>
      <c r="G348" s="242"/>
      <c r="H348" s="235"/>
      <c r="I348" s="172"/>
      <c r="K348" s="238"/>
      <c r="L348" s="238"/>
      <c r="M348" s="238"/>
      <c r="N348" s="364"/>
    </row>
    <row r="349" spans="1:16" s="239" customFormat="1" x14ac:dyDescent="0.2">
      <c r="A349" s="361"/>
      <c r="B349" s="362"/>
      <c r="C349" s="245"/>
      <c r="D349" s="240" t="s">
        <v>152</v>
      </c>
      <c r="E349" s="446">
        <v>8113</v>
      </c>
      <c r="F349" s="235">
        <v>0</v>
      </c>
      <c r="G349" s="242">
        <v>36656</v>
      </c>
      <c r="H349" s="235">
        <v>36656</v>
      </c>
      <c r="I349" s="172"/>
      <c r="K349" s="237">
        <v>0</v>
      </c>
      <c r="L349" s="237">
        <v>36656433.740000002</v>
      </c>
      <c r="M349" s="237">
        <v>36656433.740000002</v>
      </c>
      <c r="N349" s="364"/>
    </row>
    <row r="350" spans="1:16" s="239" customFormat="1" x14ac:dyDescent="0.2">
      <c r="A350" s="361"/>
      <c r="B350" s="362"/>
      <c r="C350" s="245"/>
      <c r="D350" s="240"/>
      <c r="E350" s="245">
        <v>8115</v>
      </c>
      <c r="F350" s="235">
        <v>307323</v>
      </c>
      <c r="G350" s="242">
        <v>818235</v>
      </c>
      <c r="H350" s="235">
        <v>818235</v>
      </c>
      <c r="I350" s="172"/>
      <c r="K350" s="237">
        <v>307323000</v>
      </c>
      <c r="L350" s="237">
        <v>818234559.83000004</v>
      </c>
      <c r="M350" s="237">
        <v>818234559.83000004</v>
      </c>
      <c r="N350" s="364"/>
    </row>
    <row r="351" spans="1:16" s="239" customFormat="1" x14ac:dyDescent="0.2">
      <c r="A351" s="361"/>
      <c r="B351" s="362"/>
      <c r="C351" s="245"/>
      <c r="D351" s="240"/>
      <c r="E351" s="245">
        <v>8905</v>
      </c>
      <c r="F351" s="468">
        <v>200000</v>
      </c>
      <c r="G351" s="469">
        <v>0</v>
      </c>
      <c r="H351" s="468">
        <v>0</v>
      </c>
      <c r="I351" s="172"/>
      <c r="K351" s="470">
        <v>200000000</v>
      </c>
      <c r="L351" s="470">
        <v>0</v>
      </c>
      <c r="M351" s="470">
        <v>0</v>
      </c>
      <c r="N351" s="364"/>
    </row>
    <row r="352" spans="1:16" s="239" customFormat="1" x14ac:dyDescent="0.2">
      <c r="A352" s="361"/>
      <c r="B352" s="362"/>
      <c r="C352" s="245"/>
      <c r="D352" s="244" t="s">
        <v>153</v>
      </c>
      <c r="E352" s="241"/>
      <c r="F352" s="235">
        <f>F347+F349+F350+F351</f>
        <v>4244669</v>
      </c>
      <c r="G352" s="235">
        <f>G347+G349+G350+G351</f>
        <v>12325171</v>
      </c>
      <c r="H352" s="235">
        <f>H347+H349+H350+H351</f>
        <v>12871371</v>
      </c>
      <c r="I352" s="235"/>
      <c r="J352" s="235"/>
      <c r="K352" s="237">
        <f>K347+K349+K350+K351</f>
        <v>4244669000</v>
      </c>
      <c r="L352" s="237">
        <f>L347+L349+L350+L351</f>
        <v>12325170949.799999</v>
      </c>
      <c r="M352" s="237">
        <f>M347+M349+M350+M351</f>
        <v>12871371418.57</v>
      </c>
      <c r="N352" s="363"/>
    </row>
    <row r="353" spans="1:14" s="239" customFormat="1" x14ac:dyDescent="0.2">
      <c r="A353" s="361"/>
      <c r="B353" s="362"/>
      <c r="C353" s="245"/>
      <c r="D353" s="240" t="s">
        <v>154</v>
      </c>
      <c r="E353" s="241"/>
      <c r="F353" s="468">
        <f>F324</f>
        <v>6766</v>
      </c>
      <c r="G353" s="468">
        <f>G324</f>
        <v>6881</v>
      </c>
      <c r="H353" s="468">
        <f>H324</f>
        <v>467848</v>
      </c>
      <c r="I353" s="172"/>
      <c r="K353" s="237">
        <f>K324</f>
        <v>6766000</v>
      </c>
      <c r="L353" s="237">
        <f>L324</f>
        <v>6880670</v>
      </c>
      <c r="M353" s="237">
        <f>M324</f>
        <v>467847905.36000001</v>
      </c>
      <c r="N353" s="363"/>
    </row>
    <row r="354" spans="1:14" s="239" customFormat="1" ht="15" thickBot="1" x14ac:dyDescent="0.25">
      <c r="A354" s="361"/>
      <c r="B354" s="362"/>
      <c r="C354" s="245"/>
      <c r="D354" s="244" t="s">
        <v>155</v>
      </c>
      <c r="F354" s="236">
        <f>F352-F353</f>
        <v>4237903</v>
      </c>
      <c r="G354" s="236">
        <f>G352-G353</f>
        <v>12318290</v>
      </c>
      <c r="H354" s="236">
        <f>H352-H353</f>
        <v>12403523</v>
      </c>
      <c r="I354" s="172"/>
      <c r="J354" s="236"/>
      <c r="K354" s="246">
        <f t="shared" ref="K354:L354" si="47">K352-K353</f>
        <v>4237903000</v>
      </c>
      <c r="L354" s="246">
        <f t="shared" si="47"/>
        <v>12318290279.799999</v>
      </c>
      <c r="M354" s="246">
        <f>M352-M353</f>
        <v>12403523513.209999</v>
      </c>
      <c r="N354" s="363"/>
    </row>
    <row r="355" spans="1:14" s="239" customFormat="1" ht="15" thickTop="1" x14ac:dyDescent="0.2">
      <c r="A355" s="361"/>
      <c r="B355" s="362"/>
      <c r="C355" s="245"/>
      <c r="D355" s="240"/>
      <c r="F355" s="235"/>
      <c r="G355" s="242"/>
      <c r="H355" s="235"/>
      <c r="I355" s="235"/>
      <c r="K355" s="238"/>
      <c r="L355" s="238"/>
      <c r="M355" s="238"/>
      <c r="N355" s="363"/>
    </row>
    <row r="356" spans="1:14" s="239" customFormat="1" x14ac:dyDescent="0.2">
      <c r="A356" s="361"/>
      <c r="B356" s="362"/>
      <c r="C356" s="245"/>
      <c r="D356" s="240"/>
      <c r="F356" s="235"/>
      <c r="G356" s="242"/>
      <c r="H356" s="235"/>
      <c r="I356" s="235"/>
      <c r="K356" s="238"/>
      <c r="L356" s="238"/>
      <c r="M356" s="238"/>
      <c r="N356" s="363"/>
    </row>
    <row r="357" spans="1:14" s="239" customFormat="1" x14ac:dyDescent="0.2">
      <c r="A357" s="361"/>
      <c r="B357" s="362"/>
      <c r="C357" s="245"/>
      <c r="D357" s="240"/>
      <c r="F357" s="235"/>
      <c r="G357" s="242"/>
      <c r="H357" s="235"/>
      <c r="I357" s="235"/>
      <c r="K357" s="238"/>
      <c r="L357" s="238"/>
      <c r="M357" s="238"/>
      <c r="N357" s="363"/>
    </row>
    <row r="358" spans="1:14" s="239" customFormat="1" x14ac:dyDescent="0.2">
      <c r="A358" s="361"/>
      <c r="B358" s="362"/>
      <c r="C358" s="245"/>
      <c r="D358" s="244"/>
      <c r="F358" s="235"/>
      <c r="G358" s="242"/>
      <c r="H358" s="235"/>
      <c r="I358" s="235"/>
      <c r="K358" s="238"/>
      <c r="L358" s="238"/>
      <c r="M358" s="238"/>
      <c r="N358" s="363"/>
    </row>
    <row r="359" spans="1:14" s="239" customFormat="1" x14ac:dyDescent="0.2">
      <c r="A359" s="361"/>
      <c r="B359" s="362"/>
      <c r="C359" s="245"/>
      <c r="D359" s="244"/>
      <c r="F359" s="235"/>
      <c r="G359" s="242"/>
      <c r="H359" s="235"/>
      <c r="I359" s="235"/>
      <c r="K359" s="238"/>
      <c r="L359" s="238"/>
      <c r="M359" s="238"/>
      <c r="N359" s="363"/>
    </row>
    <row r="360" spans="1:14" x14ac:dyDescent="0.2">
      <c r="C360" s="264"/>
      <c r="D360" s="243"/>
    </row>
    <row r="361" spans="1:14" x14ac:dyDescent="0.2">
      <c r="C361" s="264"/>
      <c r="D361" s="243"/>
    </row>
    <row r="362" spans="1:14" x14ac:dyDescent="0.2">
      <c r="C362" s="264"/>
      <c r="D362" s="243"/>
    </row>
    <row r="363" spans="1:14" x14ac:dyDescent="0.2">
      <c r="C363" s="264"/>
      <c r="D363" s="243"/>
    </row>
    <row r="364" spans="1:14" x14ac:dyDescent="0.2">
      <c r="C364" s="264"/>
      <c r="D364" s="243"/>
    </row>
    <row r="365" spans="1:14" x14ac:dyDescent="0.2">
      <c r="C365" s="264"/>
      <c r="D365" s="243"/>
    </row>
    <row r="366" spans="1:14" x14ac:dyDescent="0.2">
      <c r="C366" s="264"/>
      <c r="D366" s="243"/>
    </row>
    <row r="367" spans="1:14" x14ac:dyDescent="0.2">
      <c r="C367" s="264"/>
      <c r="D367" s="243"/>
    </row>
    <row r="368" spans="1:14" x14ac:dyDescent="0.2">
      <c r="C368" s="264"/>
      <c r="D368" s="243"/>
    </row>
    <row r="369" spans="3:4" x14ac:dyDescent="0.2">
      <c r="C369" s="264"/>
      <c r="D369" s="243"/>
    </row>
    <row r="370" spans="3:4" x14ac:dyDescent="0.2">
      <c r="C370" s="264"/>
      <c r="D370" s="243"/>
    </row>
    <row r="371" spans="3:4" x14ac:dyDescent="0.2">
      <c r="C371" s="264"/>
      <c r="D371" s="243"/>
    </row>
    <row r="372" spans="3:4" x14ac:dyDescent="0.2">
      <c r="C372" s="264"/>
      <c r="D372" s="243"/>
    </row>
    <row r="373" spans="3:4" x14ac:dyDescent="0.2">
      <c r="C373" s="264"/>
      <c r="D373" s="243"/>
    </row>
    <row r="374" spans="3:4" x14ac:dyDescent="0.2">
      <c r="C374" s="264"/>
      <c r="D374" s="243"/>
    </row>
    <row r="375" spans="3:4" x14ac:dyDescent="0.2">
      <c r="C375" s="264"/>
      <c r="D375" s="243"/>
    </row>
    <row r="376" spans="3:4" x14ac:dyDescent="0.2">
      <c r="C376" s="264"/>
      <c r="D376" s="243"/>
    </row>
    <row r="377" spans="3:4" x14ac:dyDescent="0.2">
      <c r="C377" s="264"/>
      <c r="D377" s="243"/>
    </row>
    <row r="378" spans="3:4" x14ac:dyDescent="0.2">
      <c r="C378" s="264"/>
      <c r="D378" s="243"/>
    </row>
    <row r="379" spans="3:4" x14ac:dyDescent="0.2">
      <c r="C379" s="264"/>
      <c r="D379" s="243"/>
    </row>
    <row r="380" spans="3:4" x14ac:dyDescent="0.2">
      <c r="C380" s="264"/>
      <c r="D380" s="243"/>
    </row>
    <row r="381" spans="3:4" x14ac:dyDescent="0.2">
      <c r="C381" s="264"/>
      <c r="D381" s="243"/>
    </row>
    <row r="382" spans="3:4" x14ac:dyDescent="0.2">
      <c r="C382" s="264"/>
      <c r="D382" s="243"/>
    </row>
    <row r="383" spans="3:4" x14ac:dyDescent="0.2">
      <c r="C383" s="264"/>
      <c r="D383" s="243"/>
    </row>
    <row r="384" spans="3:4" x14ac:dyDescent="0.2">
      <c r="C384" s="264"/>
      <c r="D384" s="243"/>
    </row>
    <row r="385" spans="3:4" x14ac:dyDescent="0.2">
      <c r="C385" s="264"/>
      <c r="D385" s="243"/>
    </row>
    <row r="386" spans="3:4" x14ac:dyDescent="0.2">
      <c r="C386" s="264"/>
      <c r="D386" s="243"/>
    </row>
    <row r="387" spans="3:4" x14ac:dyDescent="0.2">
      <c r="C387" s="264"/>
      <c r="D387" s="243"/>
    </row>
    <row r="388" spans="3:4" x14ac:dyDescent="0.2">
      <c r="C388" s="264"/>
      <c r="D388" s="243"/>
    </row>
    <row r="389" spans="3:4" x14ac:dyDescent="0.2">
      <c r="C389" s="264"/>
      <c r="D389" s="243"/>
    </row>
    <row r="390" spans="3:4" x14ac:dyDescent="0.2">
      <c r="C390" s="264"/>
      <c r="D390" s="243"/>
    </row>
    <row r="391" spans="3:4" x14ac:dyDescent="0.2">
      <c r="C391" s="264"/>
      <c r="D391" s="243"/>
    </row>
    <row r="392" spans="3:4" x14ac:dyDescent="0.2">
      <c r="C392" s="264"/>
      <c r="D392" s="243"/>
    </row>
    <row r="393" spans="3:4" x14ac:dyDescent="0.2">
      <c r="C393" s="264"/>
      <c r="D393" s="243"/>
    </row>
    <row r="394" spans="3:4" x14ac:dyDescent="0.2">
      <c r="C394" s="264"/>
      <c r="D394" s="243"/>
    </row>
    <row r="395" spans="3:4" x14ac:dyDescent="0.2">
      <c r="C395" s="264"/>
      <c r="D395" s="243"/>
    </row>
    <row r="396" spans="3:4" x14ac:dyDescent="0.2">
      <c r="C396" s="264"/>
      <c r="D396" s="243"/>
    </row>
    <row r="397" spans="3:4" x14ac:dyDescent="0.2">
      <c r="C397" s="264"/>
      <c r="D397" s="243"/>
    </row>
    <row r="398" spans="3:4" x14ac:dyDescent="0.2">
      <c r="C398" s="264"/>
      <c r="D398" s="243"/>
    </row>
    <row r="399" spans="3:4" x14ac:dyDescent="0.2">
      <c r="C399" s="264"/>
      <c r="D399" s="243"/>
    </row>
    <row r="400" spans="3:4" x14ac:dyDescent="0.2">
      <c r="C400" s="264"/>
      <c r="D400" s="243"/>
    </row>
    <row r="401" spans="3:4" x14ac:dyDescent="0.2">
      <c r="C401" s="264"/>
      <c r="D401" s="243"/>
    </row>
    <row r="402" spans="3:4" x14ac:dyDescent="0.2">
      <c r="C402" s="264"/>
      <c r="D402" s="243"/>
    </row>
    <row r="403" spans="3:4" x14ac:dyDescent="0.2">
      <c r="C403" s="264"/>
      <c r="D403" s="243"/>
    </row>
    <row r="404" spans="3:4" x14ac:dyDescent="0.2">
      <c r="C404" s="264"/>
      <c r="D404" s="243"/>
    </row>
    <row r="405" spans="3:4" x14ac:dyDescent="0.2">
      <c r="C405" s="264"/>
      <c r="D405" s="243"/>
    </row>
    <row r="406" spans="3:4" x14ac:dyDescent="0.2">
      <c r="C406" s="264"/>
      <c r="D406" s="243"/>
    </row>
    <row r="407" spans="3:4" x14ac:dyDescent="0.2">
      <c r="C407" s="264"/>
      <c r="D407" s="243"/>
    </row>
    <row r="408" spans="3:4" x14ac:dyDescent="0.2">
      <c r="C408" s="264"/>
      <c r="D408" s="243"/>
    </row>
    <row r="409" spans="3:4" x14ac:dyDescent="0.2">
      <c r="C409" s="264"/>
      <c r="D409" s="243"/>
    </row>
    <row r="410" spans="3:4" x14ac:dyDescent="0.2">
      <c r="C410" s="264"/>
      <c r="D410" s="243"/>
    </row>
    <row r="411" spans="3:4" x14ac:dyDescent="0.2">
      <c r="C411" s="264"/>
      <c r="D411" s="243"/>
    </row>
    <row r="412" spans="3:4" x14ac:dyDescent="0.2">
      <c r="C412" s="264"/>
      <c r="D412" s="243"/>
    </row>
    <row r="413" spans="3:4" x14ac:dyDescent="0.2">
      <c r="C413" s="264"/>
      <c r="D413" s="243"/>
    </row>
    <row r="414" spans="3:4" x14ac:dyDescent="0.2">
      <c r="C414" s="264"/>
      <c r="D414" s="243"/>
    </row>
    <row r="415" spans="3:4" x14ac:dyDescent="0.2">
      <c r="C415" s="264"/>
      <c r="D415" s="243"/>
    </row>
    <row r="416" spans="3:4" x14ac:dyDescent="0.2">
      <c r="C416" s="264"/>
      <c r="D416" s="243"/>
    </row>
    <row r="417" spans="3:4" x14ac:dyDescent="0.2">
      <c r="C417" s="264"/>
      <c r="D417" s="243"/>
    </row>
    <row r="418" spans="3:4" x14ac:dyDescent="0.2">
      <c r="C418" s="264"/>
      <c r="D418" s="243"/>
    </row>
    <row r="419" spans="3:4" x14ac:dyDescent="0.2">
      <c r="C419" s="264"/>
      <c r="D419" s="243"/>
    </row>
    <row r="420" spans="3:4" x14ac:dyDescent="0.2">
      <c r="C420" s="264"/>
      <c r="D420" s="243"/>
    </row>
    <row r="421" spans="3:4" x14ac:dyDescent="0.2">
      <c r="C421" s="264"/>
      <c r="D421" s="243"/>
    </row>
    <row r="422" spans="3:4" x14ac:dyDescent="0.2">
      <c r="C422" s="264"/>
      <c r="D422" s="243"/>
    </row>
    <row r="423" spans="3:4" x14ac:dyDescent="0.2">
      <c r="C423" s="264"/>
      <c r="D423" s="243"/>
    </row>
    <row r="424" spans="3:4" x14ac:dyDescent="0.2">
      <c r="C424" s="264"/>
      <c r="D424" s="243"/>
    </row>
    <row r="425" spans="3:4" x14ac:dyDescent="0.2">
      <c r="C425" s="264"/>
      <c r="D425" s="243"/>
    </row>
    <row r="426" spans="3:4" x14ac:dyDescent="0.2">
      <c r="C426" s="264"/>
      <c r="D426" s="243"/>
    </row>
    <row r="427" spans="3:4" x14ac:dyDescent="0.2">
      <c r="C427" s="264"/>
      <c r="D427" s="243"/>
    </row>
    <row r="428" spans="3:4" x14ac:dyDescent="0.2">
      <c r="C428" s="264"/>
      <c r="D428" s="243"/>
    </row>
    <row r="429" spans="3:4" x14ac:dyDescent="0.2">
      <c r="C429" s="264"/>
      <c r="D429" s="243"/>
    </row>
    <row r="430" spans="3:4" x14ac:dyDescent="0.2">
      <c r="C430" s="264"/>
      <c r="D430" s="243"/>
    </row>
    <row r="431" spans="3:4" x14ac:dyDescent="0.2">
      <c r="C431" s="264"/>
      <c r="D431" s="243"/>
    </row>
    <row r="432" spans="3:4" x14ac:dyDescent="0.2">
      <c r="C432" s="264"/>
      <c r="D432" s="243"/>
    </row>
    <row r="433" spans="3:4" x14ac:dyDescent="0.2">
      <c r="C433" s="264"/>
      <c r="D433" s="243"/>
    </row>
    <row r="434" spans="3:4" x14ac:dyDescent="0.2">
      <c r="C434" s="264"/>
      <c r="D434" s="243"/>
    </row>
    <row r="435" spans="3:4" x14ac:dyDescent="0.2">
      <c r="C435" s="264"/>
      <c r="D435" s="243"/>
    </row>
    <row r="436" spans="3:4" x14ac:dyDescent="0.2">
      <c r="C436" s="264"/>
      <c r="D436" s="243"/>
    </row>
    <row r="437" spans="3:4" x14ac:dyDescent="0.2">
      <c r="C437" s="264"/>
      <c r="D437" s="243"/>
    </row>
    <row r="438" spans="3:4" x14ac:dyDescent="0.2">
      <c r="C438" s="264"/>
      <c r="D438" s="243"/>
    </row>
    <row r="439" spans="3:4" x14ac:dyDescent="0.2">
      <c r="C439" s="264"/>
      <c r="D439" s="243"/>
    </row>
    <row r="440" spans="3:4" x14ac:dyDescent="0.2">
      <c r="C440" s="264"/>
      <c r="D440" s="243"/>
    </row>
    <row r="441" spans="3:4" x14ac:dyDescent="0.2">
      <c r="C441" s="264"/>
      <c r="D441" s="243"/>
    </row>
  </sheetData>
  <mergeCells count="34">
    <mergeCell ref="A53:A54"/>
    <mergeCell ref="A107:A108"/>
    <mergeCell ref="E132:E133"/>
    <mergeCell ref="D107:D108"/>
    <mergeCell ref="E107:E108"/>
    <mergeCell ref="E122:E123"/>
    <mergeCell ref="D122:D123"/>
    <mergeCell ref="A122:A123"/>
    <mergeCell ref="E69:E70"/>
    <mergeCell ref="A37:A38"/>
    <mergeCell ref="E37:E38"/>
    <mergeCell ref="D37:D38"/>
    <mergeCell ref="D47:D48"/>
    <mergeCell ref="E47:E48"/>
    <mergeCell ref="E45:E46"/>
    <mergeCell ref="D45:D46"/>
    <mergeCell ref="A47:A48"/>
    <mergeCell ref="A45:A46"/>
    <mergeCell ref="E190:E191"/>
    <mergeCell ref="A190:A191"/>
    <mergeCell ref="E49:E50"/>
    <mergeCell ref="D49:D50"/>
    <mergeCell ref="D53:D54"/>
    <mergeCell ref="E53:E54"/>
    <mergeCell ref="E55:E56"/>
    <mergeCell ref="D55:D56"/>
    <mergeCell ref="C190:C191"/>
    <mergeCell ref="A49:A50"/>
    <mergeCell ref="D132:D133"/>
    <mergeCell ref="A132:A133"/>
    <mergeCell ref="E115:E116"/>
    <mergeCell ref="D115:D116"/>
    <mergeCell ref="A115:A116"/>
    <mergeCell ref="D69:D70"/>
  </mergeCells>
  <phoneticPr fontId="15" type="noConversion"/>
  <pageMargins left="0.78740157480314965" right="0.78740157480314965" top="0.94488188976377963" bottom="0.98425196850393704" header="0.51181102362204722" footer="0.51181102362204722"/>
  <pageSetup paperSize="9" scale="64" firstPageNumber="14" orientation="portrait" useFirstPageNumber="1" r:id="rId1"/>
  <headerFooter alignWithMargins="0">
    <oddFooter>&amp;L&amp;"Arial CE,Kurzíva"Zastupitelstvo Olomouckého kraje 24.6.2016
4.1. - Rozpočet Olomouckého kraje 2015 - závěrečný  účet 
Příloha č. 2: Plnění rozpočtu příjmů Olomouckého kraje k 31. 12. 2015&amp;R&amp;"Arial CE,Kurzíva"Strana &amp;P (celkem 473)</oddFooter>
  </headerFooter>
  <rowBreaks count="3" manualBreakCount="3">
    <brk id="70" max="8" man="1"/>
    <brk id="145" max="8" man="1"/>
    <brk id="29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workbookViewId="0">
      <selection activeCell="F12" sqref="F12"/>
    </sheetView>
  </sheetViews>
  <sheetFormatPr defaultRowHeight="12.75" x14ac:dyDescent="0.2"/>
  <sheetData/>
  <phoneticPr fontId="1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 </vt:lpstr>
      <vt:lpstr>Příjmy</vt:lpstr>
      <vt:lpstr>List1</vt:lpstr>
      <vt:lpstr>'Rekap '!Názvy_tisku</vt:lpstr>
      <vt:lpstr>Příjmy!Oblast_tisku</vt:lpstr>
      <vt:lpstr>'Rekap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2016-05-26T09:46:04Z</cp:lastPrinted>
  <dcterms:created xsi:type="dcterms:W3CDTF">2011-03-04T08:33:29Z</dcterms:created>
  <dcterms:modified xsi:type="dcterms:W3CDTF">2016-06-01T11:03:47Z</dcterms:modified>
</cp:coreProperties>
</file>