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195" windowHeight="8385" activeTab="2"/>
  </bookViews>
  <sheets>
    <sheet name="Příjmy" sheetId="1" r:id="rId1"/>
    <sheet name="Výdaje" sheetId="2" r:id="rId2"/>
    <sheet name="Rekapitulace" sheetId="3" r:id="rId3"/>
    <sheet name="Výdaje (2)" sheetId="6" state="hidden" r:id="rId4"/>
    <sheet name="List2" sheetId="4" state="hidden" r:id="rId5"/>
    <sheet name="8115-zap.zůst.k 31.12.2011" sheetId="5" state="hidden" r:id="rId6"/>
    <sheet name="Rekapitulace (2)" sheetId="8" state="hidden" r:id="rId7"/>
    <sheet name="List1" sheetId="7" r:id="rId8"/>
    <sheet name="List4" sheetId="9" state="hidden" r:id="rId9"/>
  </sheets>
  <definedNames>
    <definedName name="_xlnm.Print_Area" localSheetId="0">Příjmy!$A$1:$F$33</definedName>
    <definedName name="_xlnm.Print_Area" localSheetId="2">Rekapitulace!$A$1:$H$66</definedName>
    <definedName name="_xlnm.Print_Area" localSheetId="6">'Rekapitulace (2)'!$A$1:$H$66</definedName>
    <definedName name="_xlnm.Print_Area" localSheetId="1">Výdaje!$A$1:$F$229</definedName>
    <definedName name="_xlnm.Print_Area" localSheetId="3">'Výdaje (2)'!$A$1:$F$53</definedName>
  </definedNames>
  <calcPr calcId="145621"/>
</workbook>
</file>

<file path=xl/calcChain.xml><?xml version="1.0" encoding="utf-8"?>
<calcChain xmlns="http://schemas.openxmlformats.org/spreadsheetml/2006/main">
  <c r="F46" i="2" l="1"/>
  <c r="E219" i="2"/>
  <c r="I166" i="2"/>
  <c r="J219" i="2"/>
  <c r="I219" i="2"/>
  <c r="J176" i="2"/>
  <c r="I176" i="2"/>
  <c r="J123" i="2"/>
  <c r="I123" i="2"/>
  <c r="J49" i="2"/>
  <c r="I49" i="2"/>
  <c r="D219" i="2"/>
  <c r="E81" i="2" l="1"/>
  <c r="H48" i="2"/>
  <c r="D76" i="2" l="1"/>
  <c r="C76" i="2"/>
  <c r="I175" i="2"/>
  <c r="H175" i="2"/>
  <c r="H218" i="2"/>
  <c r="I157" i="2"/>
  <c r="H157" i="2"/>
  <c r="I152" i="2"/>
  <c r="H152" i="2"/>
  <c r="H166" i="2"/>
  <c r="J143" i="2"/>
  <c r="I143" i="2"/>
  <c r="J111" i="2"/>
  <c r="I111" i="2"/>
  <c r="D159" i="2"/>
  <c r="C13" i="1" l="1"/>
  <c r="C15" i="1" s="1"/>
  <c r="C175" i="2" l="1"/>
  <c r="F166" i="2"/>
  <c r="F159" i="2"/>
  <c r="E159" i="2"/>
  <c r="C159" i="2"/>
  <c r="J175" i="2" l="1"/>
  <c r="F162" i="2"/>
  <c r="F161" i="2"/>
  <c r="F167" i="2" l="1"/>
  <c r="D34" i="2" l="1"/>
  <c r="D12" i="2"/>
  <c r="H176" i="2"/>
  <c r="E54" i="2" l="1"/>
  <c r="D54" i="2"/>
  <c r="C54" i="2"/>
  <c r="E53" i="2"/>
  <c r="D53" i="2"/>
  <c r="C53" i="2"/>
  <c r="E52" i="2"/>
  <c r="D52" i="2"/>
  <c r="C52" i="2"/>
  <c r="E51" i="2"/>
  <c r="D51" i="2"/>
  <c r="C51" i="2"/>
  <c r="E50" i="2"/>
  <c r="D50" i="2"/>
  <c r="C50" i="2"/>
  <c r="H49" i="2"/>
  <c r="J48" i="2"/>
  <c r="I48" i="2"/>
  <c r="B33" i="1"/>
  <c r="F110" i="2" l="1"/>
  <c r="F121" i="2" l="1"/>
  <c r="E154" i="2" l="1"/>
  <c r="D154" i="2"/>
  <c r="F154" i="2" l="1"/>
  <c r="F14" i="2"/>
  <c r="I122" i="2" l="1"/>
  <c r="I218" i="2" s="1"/>
  <c r="F156" i="2"/>
  <c r="F15" i="2"/>
  <c r="I99" i="2" l="1"/>
  <c r="B13" i="1" l="1"/>
  <c r="F139" i="2" l="1"/>
  <c r="C154" i="2"/>
  <c r="F95" i="2"/>
  <c r="E12" i="2" l="1"/>
  <c r="E175" i="2" s="1"/>
  <c r="E179" i="2" l="1"/>
  <c r="E177" i="2"/>
  <c r="E45" i="2"/>
  <c r="D45" i="2"/>
  <c r="E39" i="2"/>
  <c r="D39" i="2"/>
  <c r="E34" i="2"/>
  <c r="E29" i="2"/>
  <c r="D29" i="2"/>
  <c r="E23" i="2"/>
  <c r="D23" i="2"/>
  <c r="E18" i="2"/>
  <c r="D18" i="2"/>
  <c r="E7" i="2"/>
  <c r="D7" i="2"/>
  <c r="E57" i="2" l="1"/>
  <c r="D57" i="2"/>
  <c r="E76" i="2"/>
  <c r="D81" i="2"/>
  <c r="D86" i="2"/>
  <c r="E86" i="2"/>
  <c r="D92" i="2"/>
  <c r="E92" i="2"/>
  <c r="D97" i="2"/>
  <c r="E97" i="2"/>
  <c r="D103" i="2"/>
  <c r="E103" i="2"/>
  <c r="D108" i="2"/>
  <c r="E108" i="2"/>
  <c r="D114" i="2"/>
  <c r="E114" i="2"/>
  <c r="D119" i="2"/>
  <c r="E119" i="2"/>
  <c r="D113" i="2" l="1"/>
  <c r="E91" i="2"/>
  <c r="F76" i="2"/>
  <c r="E113" i="2"/>
  <c r="E102" i="2"/>
  <c r="D102" i="2"/>
  <c r="D91" i="2"/>
  <c r="E75" i="2"/>
  <c r="D75" i="2"/>
  <c r="F8" i="2"/>
  <c r="F75" i="2" l="1"/>
  <c r="D13" i="1" l="1"/>
  <c r="J121" i="2" l="1"/>
  <c r="J99" i="2"/>
  <c r="J89" i="2"/>
  <c r="J47" i="2"/>
  <c r="I47" i="2"/>
  <c r="I15" i="2"/>
  <c r="I89" i="2" l="1"/>
  <c r="D141" i="2" l="1"/>
  <c r="D136" i="2" l="1"/>
  <c r="H10" i="2" l="1"/>
  <c r="D176" i="2" l="1"/>
  <c r="C176" i="2"/>
  <c r="F155" i="2"/>
  <c r="C44" i="5" l="1"/>
  <c r="G38" i="5"/>
  <c r="G37" i="5"/>
  <c r="G34" i="5"/>
  <c r="G33" i="5"/>
  <c r="D15" i="1" l="1"/>
  <c r="F9" i="6" l="1"/>
  <c r="I7" i="6"/>
  <c r="H7" i="6"/>
  <c r="F7" i="6"/>
  <c r="F6" i="6"/>
  <c r="F5" i="6"/>
  <c r="E4" i="6"/>
  <c r="D4" i="6"/>
  <c r="C4" i="6"/>
  <c r="F4" i="6" l="1"/>
  <c r="E11" i="6"/>
  <c r="E10" i="6"/>
  <c r="D163" i="2" l="1"/>
  <c r="E163" i="2" l="1"/>
  <c r="E176" i="2"/>
  <c r="F87" i="2" l="1"/>
  <c r="H123" i="2" l="1"/>
  <c r="H43" i="2"/>
  <c r="H37" i="2" l="1"/>
  <c r="C29" i="2" l="1"/>
  <c r="C48" i="5" l="1"/>
  <c r="G30" i="5"/>
  <c r="C3" i="5" l="1"/>
  <c r="F92" i="2" l="1"/>
  <c r="E136" i="2"/>
  <c r="F47" i="2"/>
  <c r="I121" i="2"/>
  <c r="J122" i="2"/>
  <c r="I43" i="2"/>
  <c r="H219" i="2"/>
  <c r="C219" i="2" s="1"/>
  <c r="F17" i="2"/>
  <c r="F144" i="2"/>
  <c r="F12" i="2"/>
  <c r="C12" i="2"/>
  <c r="H15" i="2"/>
  <c r="I10" i="2"/>
  <c r="I37" i="2"/>
  <c r="I32" i="2"/>
  <c r="I27" i="2"/>
  <c r="I21" i="2"/>
  <c r="D149" i="2"/>
  <c r="D175" i="2" s="1"/>
  <c r="D169" i="2"/>
  <c r="F114" i="2"/>
  <c r="E141" i="2"/>
  <c r="F18" i="2"/>
  <c r="E149" i="2"/>
  <c r="E169" i="2"/>
  <c r="E172" i="2"/>
  <c r="C172" i="2"/>
  <c r="H122" i="2"/>
  <c r="C163" i="2"/>
  <c r="D172" i="2"/>
  <c r="C149" i="2"/>
  <c r="C97" i="2"/>
  <c r="C92" i="2"/>
  <c r="C141" i="2"/>
  <c r="C136" i="2"/>
  <c r="C119" i="2"/>
  <c r="C114" i="2"/>
  <c r="C108" i="2"/>
  <c r="C103" i="2"/>
  <c r="C86" i="2"/>
  <c r="C81" i="2"/>
  <c r="C7" i="2"/>
  <c r="C18" i="2"/>
  <c r="C23" i="2"/>
  <c r="C34" i="2"/>
  <c r="C39" i="2"/>
  <c r="C45" i="2"/>
  <c r="C169" i="2"/>
  <c r="C223" i="2" s="1"/>
  <c r="H21" i="2"/>
  <c r="H27" i="2"/>
  <c r="H32" i="2"/>
  <c r="F35" i="2"/>
  <c r="B15" i="1"/>
  <c r="B17" i="1" s="1"/>
  <c r="E7" i="8" s="1"/>
  <c r="E32" i="1"/>
  <c r="F176" i="2"/>
  <c r="F178" i="2"/>
  <c r="F222" i="2"/>
  <c r="F221" i="2"/>
  <c r="F173" i="2"/>
  <c r="F171" i="2"/>
  <c r="F170" i="2"/>
  <c r="F165" i="2"/>
  <c r="F164" i="2"/>
  <c r="F151" i="2"/>
  <c r="F150" i="2"/>
  <c r="F143" i="2"/>
  <c r="F142" i="2"/>
  <c r="F137" i="2"/>
  <c r="F120" i="2"/>
  <c r="F115" i="2"/>
  <c r="F109" i="2"/>
  <c r="F105" i="2"/>
  <c r="F104" i="2"/>
  <c r="F100" i="2"/>
  <c r="F98" i="2"/>
  <c r="F93" i="2"/>
  <c r="F89" i="2"/>
  <c r="F84" i="2"/>
  <c r="F82" i="2"/>
  <c r="F77" i="2"/>
  <c r="F42" i="2"/>
  <c r="F41" i="2"/>
  <c r="F30" i="2"/>
  <c r="F25" i="2"/>
  <c r="F20" i="2"/>
  <c r="F19" i="2"/>
  <c r="F13" i="2"/>
  <c r="E30" i="1"/>
  <c r="E9" i="1"/>
  <c r="E14" i="1"/>
  <c r="E16" i="1"/>
  <c r="E11" i="1"/>
  <c r="E12" i="1"/>
  <c r="E10" i="1"/>
  <c r="C180" i="2"/>
  <c r="C183" i="2" s="1"/>
  <c r="D180" i="2"/>
  <c r="D183" i="2" s="1"/>
  <c r="K180" i="2"/>
  <c r="K183" i="2" s="1"/>
  <c r="C181" i="2"/>
  <c r="D181" i="2"/>
  <c r="K181" i="2"/>
  <c r="C182" i="2"/>
  <c r="D182" i="2"/>
  <c r="K182" i="2"/>
  <c r="K185" i="2" s="1"/>
  <c r="K184" i="2"/>
  <c r="C186" i="2"/>
  <c r="C188" i="2" s="1"/>
  <c r="D186" i="2"/>
  <c r="D188" i="2" s="1"/>
  <c r="K186" i="2"/>
  <c r="K188" i="2" s="1"/>
  <c r="D17" i="1"/>
  <c r="D28" i="1" s="1"/>
  <c r="C57" i="2" l="1"/>
  <c r="C75" i="2"/>
  <c r="C102" i="2"/>
  <c r="E135" i="2"/>
  <c r="C184" i="2"/>
  <c r="C113" i="2"/>
  <c r="D33" i="1"/>
  <c r="G41" i="3" s="1"/>
  <c r="F169" i="2"/>
  <c r="F97" i="2"/>
  <c r="G7" i="8"/>
  <c r="F81" i="2"/>
  <c r="C91" i="2"/>
  <c r="F108" i="2"/>
  <c r="D135" i="2"/>
  <c r="F172" i="2"/>
  <c r="E223" i="2"/>
  <c r="D223" i="2"/>
  <c r="F103" i="2"/>
  <c r="C135" i="2"/>
  <c r="F119" i="2"/>
  <c r="D184" i="2"/>
  <c r="F29" i="2"/>
  <c r="F23" i="2"/>
  <c r="F39" i="2"/>
  <c r="F149" i="2"/>
  <c r="F45" i="2"/>
  <c r="F34" i="2"/>
  <c r="D55" i="2"/>
  <c r="C55" i="2"/>
  <c r="F7" i="2"/>
  <c r="G7" i="3"/>
  <c r="B6" i="4" s="1"/>
  <c r="C17" i="1"/>
  <c r="C33" i="1" s="1"/>
  <c r="E15" i="1"/>
  <c r="E13" i="1"/>
  <c r="E7" i="3"/>
  <c r="B4" i="4" s="1"/>
  <c r="E41" i="8"/>
  <c r="F86" i="2"/>
  <c r="F102" i="2"/>
  <c r="F136" i="2"/>
  <c r="F163" i="2"/>
  <c r="F141" i="2"/>
  <c r="F113" i="2"/>
  <c r="F91" i="2"/>
  <c r="J218" i="2"/>
  <c r="E55" i="2"/>
  <c r="C179" i="2" l="1"/>
  <c r="C218" i="2" s="1"/>
  <c r="E9" i="3" s="1"/>
  <c r="I221" i="2"/>
  <c r="D179" i="2"/>
  <c r="F135" i="2"/>
  <c r="B35" i="4"/>
  <c r="G41" i="8"/>
  <c r="J221" i="2"/>
  <c r="F223" i="2"/>
  <c r="F7" i="8"/>
  <c r="H7" i="8" s="1"/>
  <c r="E17" i="1"/>
  <c r="B33" i="4"/>
  <c r="E41" i="3"/>
  <c r="D218" i="2" l="1"/>
  <c r="D177" i="2"/>
  <c r="F175" i="2"/>
  <c r="C4" i="4"/>
  <c r="E9" i="8"/>
  <c r="C177" i="2"/>
  <c r="C224" i="2"/>
  <c r="E28" i="1"/>
  <c r="F41" i="8"/>
  <c r="H41" i="8" s="1"/>
  <c r="F7" i="3"/>
  <c r="F9" i="8" l="1"/>
  <c r="D224" i="2"/>
  <c r="F42" i="8" s="1"/>
  <c r="F219" i="2"/>
  <c r="E218" i="2"/>
  <c r="E224" i="2" s="1"/>
  <c r="F177" i="2"/>
  <c r="F9" i="3"/>
  <c r="C5" i="4" s="1"/>
  <c r="E42" i="3"/>
  <c r="E42" i="8"/>
  <c r="C33" i="4"/>
  <c r="B5" i="4"/>
  <c r="H7" i="3"/>
  <c r="E33" i="1"/>
  <c r="B34" i="4"/>
  <c r="F41" i="3"/>
  <c r="H41" i="3" s="1"/>
  <c r="F179" i="2"/>
  <c r="F42" i="3" l="1"/>
  <c r="C34" i="4"/>
  <c r="G42" i="8"/>
  <c r="G9" i="8"/>
  <c r="F218" i="2"/>
  <c r="G9" i="3"/>
  <c r="C6" i="4" s="1"/>
  <c r="G42" i="3" l="1"/>
  <c r="G43" i="3" s="1"/>
  <c r="H42" i="8"/>
  <c r="G43" i="8"/>
  <c r="F224" i="2"/>
  <c r="C35" i="4"/>
  <c r="H9" i="8"/>
  <c r="G11" i="8"/>
  <c r="G11" i="3"/>
  <c r="H9" i="3"/>
  <c r="H42" i="3" l="1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>
      <text>
        <r>
          <rPr>
            <sz val="8"/>
            <color indexed="81"/>
            <rFont val="Tahoma"/>
            <family val="2"/>
            <charset val="238"/>
          </rPr>
          <t xml:space="preserve">ř.4040-ř.4140 převody z rozpočt.účtů+ konsolidace
</t>
        </r>
      </text>
    </comment>
    <comment ref="F14" authorId="1">
      <text>
        <r>
          <rPr>
            <sz val="8"/>
            <color indexed="81"/>
            <rFont val="Tahoma"/>
            <family val="2"/>
            <charset val="238"/>
          </rPr>
          <t xml:space="preserve">konsolidace ze sestavy, pol 5345 výdaje
UCRSB 041
</t>
        </r>
      </text>
    </comment>
    <comment ref="F16" authorId="0">
      <text>
        <r>
          <rPr>
            <sz val="8"/>
            <color indexed="81"/>
            <rFont val="Tahoma"/>
            <family val="2"/>
            <charset val="238"/>
          </rPr>
          <t xml:space="preserve">8123,8223,8115-z RU
</t>
        </r>
      </text>
    </comment>
    <comment ref="F28" authorId="0">
      <text>
        <r>
          <rPr>
            <sz val="8"/>
            <color indexed="81"/>
            <rFont val="Tahoma"/>
            <family val="2"/>
            <charset val="238"/>
          </rPr>
          <t>příjmy OK-účel.ldot.-fin.-vodní zákon</t>
        </r>
      </text>
    </comment>
    <comment ref="F30" authorId="0">
      <text>
        <r>
          <rPr>
            <sz val="8"/>
            <color indexed="81"/>
            <rFont val="Tahoma"/>
            <family val="2"/>
            <charset val="238"/>
          </rPr>
          <t>dle sestavy bil.st.dot.
- SFDI</t>
        </r>
      </text>
    </comment>
    <comment ref="F31" authorId="0">
      <text>
        <r>
          <rPr>
            <sz val="8"/>
            <color indexed="81"/>
            <rFont val="Tahoma"/>
            <family val="2"/>
            <charset val="238"/>
          </rPr>
          <t xml:space="preserve"> U SR - 8123,8223, 
včetně SFDI, 8115-zapojení tranže z ÚR u KB a EIB nevyčerpané v roce předcházejícím (zbytek z 8115 jde do vl.příjmů-přebytek hospodaření)</t>
        </r>
      </text>
    </comment>
    <comment ref="F32" authorId="0">
      <text>
        <r>
          <rPr>
            <sz val="8"/>
            <color indexed="81"/>
            <rFont val="Tahoma"/>
            <family val="2"/>
            <charset val="238"/>
          </rPr>
          <t xml:space="preserve">2342
</t>
        </r>
      </text>
    </comment>
  </commentList>
</comments>
</file>

<file path=xl/comments2.xml><?xml version="1.0" encoding="utf-8"?>
<comments xmlns="http://schemas.openxmlformats.org/spreadsheetml/2006/main">
  <authors>
    <author>balabuch</author>
    <author>Hradilová Alice</author>
    <author>Ing. Alice Hradilová</author>
    <author>Balabuch Petr</author>
  </authors>
  <commentList>
    <comment ref="G34" authorId="0">
      <text>
        <r>
          <rPr>
            <sz val="8"/>
            <color indexed="81"/>
            <rFont val="Tahoma"/>
            <family val="2"/>
            <charset val="238"/>
          </rPr>
          <t xml:space="preserve">celkem ORJ 7 - pol.5345
</t>
        </r>
      </text>
    </comment>
    <comment ref="D115" authorId="1">
      <text>
        <r>
          <rPr>
            <sz val="9"/>
            <color indexed="81"/>
            <rFont val="Tahoma"/>
            <family val="2"/>
            <charset val="238"/>
          </rPr>
          <t xml:space="preserve">příspěvek pod ÚZ 212 školské PO  ORG 1301
</t>
        </r>
      </text>
    </comment>
    <comment ref="G164" authorId="2">
      <text>
        <r>
          <rPr>
            <sz val="8"/>
            <color indexed="81"/>
            <rFont val="Tahoma"/>
            <family val="2"/>
            <charset val="238"/>
          </rPr>
          <t xml:space="preserve">mínus konsolidace, tj.pol.5345
</t>
        </r>
      </text>
    </comment>
    <comment ref="G176" authorId="1">
      <text>
        <r>
          <rPr>
            <sz val="8"/>
            <color indexed="81"/>
            <rFont val="Tahoma"/>
            <family val="2"/>
            <charset val="238"/>
          </rPr>
          <t>5345 za ORJ 30-75 + 5345 za ORJ 11 + rozdíl mezi 4134 a 5345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78" authorId="3">
      <text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8" authorId="2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219" authorId="2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G221" authorId="2">
      <text>
        <r>
          <rPr>
            <sz val="8"/>
            <color indexed="81"/>
            <rFont val="Tahoma"/>
            <family val="2"/>
            <charset val="238"/>
          </rPr>
          <t xml:space="preserve">EIB-úroky+KB(bez pol.5141)+SFDI+ČSP(ÚZ xx891, 51 rezerva)
</t>
        </r>
      </text>
    </comment>
    <comment ref="G222" authorId="2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3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<sst xmlns="http://schemas.openxmlformats.org/spreadsheetml/2006/main" count="358" uniqueCount="151">
  <si>
    <t>v tis. Kč</t>
  </si>
  <si>
    <t>Příjmy</t>
  </si>
  <si>
    <t>schválený rozp.</t>
  </si>
  <si>
    <t>upravený rozp.</t>
  </si>
  <si>
    <t>skutečnost</t>
  </si>
  <si>
    <t>%</t>
  </si>
  <si>
    <t>5=4/3</t>
  </si>
  <si>
    <t>Konsolidace *</t>
  </si>
  <si>
    <t xml:space="preserve">Příjmy Olomouckého kraje                                (po konsolidaci)                </t>
  </si>
  <si>
    <t>Příjmy Olomouckého kraje (po konsolidaci a včetně financování)</t>
  </si>
  <si>
    <t>Příjmy celkem</t>
  </si>
  <si>
    <t>* Konsolidace je očištění údajů o rozpočtu a skutečnosti o interní přesuny peněžních prostředků uvnitř organizace mezi jednotlivými účty.</t>
  </si>
  <si>
    <r>
      <t>•</t>
    </r>
    <r>
      <rPr>
        <sz val="11"/>
        <rFont val="Arial CE"/>
        <charset val="238"/>
      </rPr>
      <t xml:space="preserve"> Daňové příjmy</t>
    </r>
  </si>
  <si>
    <r>
      <t>•</t>
    </r>
    <r>
      <rPr>
        <sz val="11"/>
        <rFont val="Arial CE"/>
        <charset val="238"/>
      </rPr>
      <t xml:space="preserve"> Nedaňové příjmy</t>
    </r>
  </si>
  <si>
    <r>
      <t>•</t>
    </r>
    <r>
      <rPr>
        <sz val="11"/>
        <rFont val="Arial CE"/>
        <charset val="238"/>
      </rPr>
      <t xml:space="preserve"> Kapitálové příjmy</t>
    </r>
  </si>
  <si>
    <r>
      <t>•</t>
    </r>
    <r>
      <rPr>
        <sz val="11"/>
        <rFont val="Arial CE"/>
        <charset val="238"/>
      </rPr>
      <t xml:space="preserve"> Přijaté dotace</t>
    </r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</si>
  <si>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</si>
  <si>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</si>
  <si>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</si>
  <si>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</si>
  <si>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</si>
  <si>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</si>
  <si>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</si>
  <si>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</si>
  <si>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</si>
  <si>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</si>
  <si>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majetkový a právní</t>
  </si>
  <si>
    <t>Odbor ekonomický</t>
  </si>
  <si>
    <t>Odbor životního prostředí a zemědělství</t>
  </si>
  <si>
    <t>provoz</t>
  </si>
  <si>
    <t>inv.</t>
  </si>
  <si>
    <t>neinv.dot.</t>
  </si>
  <si>
    <t>inv.dot</t>
  </si>
  <si>
    <t>konsolidace</t>
  </si>
  <si>
    <t xml:space="preserve">celkem </t>
  </si>
  <si>
    <t>kontr.součet</t>
  </si>
  <si>
    <t>Odbor školství, mládeže a tělovýchovy</t>
  </si>
  <si>
    <t>odbor</t>
  </si>
  <si>
    <t>celkem</t>
  </si>
  <si>
    <t>příspěvkové organizace</t>
  </si>
  <si>
    <t>Odbor sociálních věcí</t>
  </si>
  <si>
    <t>Odbor dopravy a silničního hospodářství</t>
  </si>
  <si>
    <t>Odbor kultury a památkové péče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</si>
  <si>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</si>
  <si>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</si>
  <si>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</si>
  <si>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</si>
  <si>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</si>
  <si>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</si>
  <si>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investice</t>
  </si>
  <si>
    <t>celkem 30-199</t>
  </si>
  <si>
    <t>kontrolní součet</t>
  </si>
  <si>
    <t>konsolidace-kontr.součet</t>
  </si>
  <si>
    <t>splátky</t>
  </si>
  <si>
    <t>* Konsolidace</t>
  </si>
  <si>
    <t>Konsolidace je očištění údajů  rozpočtu a skutečnosti o interní přesuny peněžních prostředků uvnitř organizace mezi jednotlivými účty.</t>
  </si>
  <si>
    <t>Rekapitulace:</t>
  </si>
  <si>
    <t>Rekapitulace (po konsolidaci):</t>
  </si>
  <si>
    <t xml:space="preserve">Příjmy celkem </t>
  </si>
  <si>
    <r>
      <t>Příjmy - vlastní  (</t>
    </r>
    <r>
      <rPr>
        <sz val="9"/>
        <rFont val="Arial CE"/>
        <charset val="238"/>
      </rPr>
      <t>daňové,nedaňové,kapitálové,souhrnný fin.vztah</t>
    </r>
    <r>
      <rPr>
        <sz val="11"/>
        <rFont val="Arial CE"/>
        <charset val="238"/>
      </rPr>
      <t>)</t>
    </r>
  </si>
  <si>
    <t xml:space="preserve">Výdaje celkem </t>
  </si>
  <si>
    <t>soukromé a obecní školy</t>
  </si>
  <si>
    <r>
      <t>Výdaje - účelové dotace (</t>
    </r>
    <r>
      <rPr>
        <sz val="9"/>
        <rFont val="Arial"/>
        <family val="2"/>
        <charset val="238"/>
      </rPr>
      <t>hrazené  z dotací, ost.přijatých transferů</t>
    </r>
    <r>
      <rPr>
        <sz val="11"/>
        <rFont val="Arial"/>
        <family val="2"/>
        <charset val="238"/>
      </rPr>
      <t>)</t>
    </r>
  </si>
  <si>
    <t>Výdaje Olomouckého kraje celkem                       (po konsolidaci a včetně financování)</t>
  </si>
  <si>
    <r>
      <t>Financování (</t>
    </r>
    <r>
      <rPr>
        <sz val="9"/>
        <rFont val="Arial"/>
        <family val="2"/>
        <charset val="238"/>
      </rPr>
      <t>splátky úvěrů, úroky</t>
    </r>
    <r>
      <rPr>
        <sz val="11"/>
        <rFont val="Arial"/>
        <family val="2"/>
        <charset val="238"/>
      </rPr>
      <t>)</t>
    </r>
  </si>
  <si>
    <t>Výdaje - odběr podzemní vody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</si>
  <si>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</si>
  <si>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</si>
  <si>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</si>
  <si>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</si>
  <si>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- odběr podzemní vody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</si>
  <si>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</si>
  <si>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</si>
  <si>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</si>
  <si>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</si>
  <si>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</si>
  <si>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</si>
  <si>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</si>
  <si>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</si>
  <si>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>dotace</t>
  </si>
  <si>
    <t>provoz +inv.-voda</t>
  </si>
  <si>
    <t>provoz +inv.</t>
  </si>
  <si>
    <t>provoz+inv.</t>
  </si>
  <si>
    <t>provoz+inv-voda</t>
  </si>
  <si>
    <t xml:space="preserve"> - konsolidace</t>
  </si>
  <si>
    <t>(daňové,nedaňové,kapitálové,souhrnný fin.vztah, přijaté úvěry)</t>
  </si>
  <si>
    <r>
      <t>Výdaje - vlastní  (</t>
    </r>
    <r>
      <rPr>
        <sz val="9"/>
        <rFont val="Arial"/>
        <family val="2"/>
        <charset val="238"/>
      </rPr>
      <t>hrazené z vl.příjmů</t>
    </r>
    <r>
      <rPr>
        <sz val="11"/>
        <rFont val="Arial"/>
        <family val="2"/>
        <charset val="238"/>
      </rPr>
      <t>)</t>
    </r>
  </si>
  <si>
    <t>(hrazené z vlastních příjmů, z úvěrů, splátky úvěrů, úroky)</t>
  </si>
  <si>
    <t xml:space="preserve">Fond - odběr podzemní vody   </t>
  </si>
  <si>
    <t>SFDI</t>
  </si>
  <si>
    <t>včetně SFDI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</si>
  <si>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</si>
  <si>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</si>
  <si>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</si>
  <si>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</si>
  <si>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</si>
  <si>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</si>
  <si>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</si>
  <si>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</si>
  <si>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</si>
  <si>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</si>
  <si>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</si>
  <si>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</si>
  <si>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</si>
  <si>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</si>
  <si>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</si>
  <si>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</si>
  <si>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</si>
  <si>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</si>
  <si>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</si>
  <si>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</si>
  <si>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</si>
  <si>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</si>
  <si>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</si>
  <si>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</si>
  <si>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</si>
  <si>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</si>
  <si>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</si>
  <si>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</si>
  <si>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6=5/4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</si>
  <si>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</si>
  <si>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</si>
  <si>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</si>
  <si>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</si>
  <si>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</si>
  <si>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</si>
  <si>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</si>
  <si>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</si>
  <si>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</si>
  <si>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</si>
  <si>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t>Odbor tajemníka hejtmana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</si>
  <si>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</si>
  <si>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</si>
  <si>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informačních technologií</t>
  </si>
  <si>
    <r>
      <t>Příjmy - účelové dotace                     (</t>
    </r>
    <r>
      <rPr>
        <sz val="9"/>
        <rFont val="Arial CE"/>
        <charset val="238"/>
      </rPr>
      <t>účelové dotace ze SR,ostatní přijaté transfery</t>
    </r>
    <r>
      <rPr>
        <sz val="11"/>
        <rFont val="Arial CE"/>
        <charset val="238"/>
      </rPr>
      <t>)</t>
    </r>
  </si>
  <si>
    <r>
      <t xml:space="preserve">Financování   </t>
    </r>
    <r>
      <rPr>
        <sz val="13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</t>
    </r>
    <r>
      <rPr>
        <sz val="13"/>
        <rFont val="Arial"/>
        <family val="2"/>
        <charset val="238"/>
      </rPr>
      <t>s</t>
    </r>
    <r>
      <rPr>
        <sz val="9"/>
        <rFont val="Arial"/>
        <family val="2"/>
        <charset val="238"/>
      </rPr>
      <t>plátky úvěrů)</t>
    </r>
  </si>
  <si>
    <t>30-75</t>
  </si>
  <si>
    <r>
      <t xml:space="preserve">Financování celkem                                  </t>
    </r>
    <r>
      <rPr>
        <sz val="11"/>
        <rFont val="Arial CE"/>
        <charset val="238"/>
      </rPr>
      <t xml:space="preserve"> (přijaté úvěry, zůst.na BÚ)</t>
    </r>
  </si>
  <si>
    <r>
      <t>Financování  (</t>
    </r>
    <r>
      <rPr>
        <sz val="9"/>
        <rFont val="Arial CE"/>
        <charset val="238"/>
      </rPr>
      <t>úvěr u KB, EIB, ČSP, zůst.na BÚ</t>
    </r>
    <r>
      <rPr>
        <sz val="11"/>
        <rFont val="Arial CE"/>
        <charset val="238"/>
      </rPr>
      <t>)</t>
    </r>
  </si>
  <si>
    <t>1. Plnění rozpočtu příjmů Olomouckého kraje k 31. 3. 2015</t>
  </si>
  <si>
    <t>2. Plnění rozpočtu výdajů Olomouckého kraje k 31. 3. 2015</t>
  </si>
  <si>
    <t>Rekapitulace příjmů a výdajů k 31. 3. 2015:</t>
  </si>
  <si>
    <t>Odbor správní, legislativní a Krajský živnostenský úřad</t>
  </si>
  <si>
    <t>Odbor strategického rozvoje kraje, územního plánování a stavebního řádu</t>
  </si>
  <si>
    <t>Odbor veřejných zakázek a investic</t>
  </si>
  <si>
    <t>Odbor podpory řízení příspěvkových organizací</t>
  </si>
  <si>
    <t>Odbor kancelář ředitele</t>
  </si>
  <si>
    <t>Odbor Krajský živnostenský úřad</t>
  </si>
  <si>
    <t>(ukončeno k 28.2.2015 a sloučeno pod ORJ 05)</t>
  </si>
  <si>
    <r>
      <t xml:space="preserve">Financování (inv.akce hrazené </t>
    </r>
    <r>
      <rPr>
        <sz val="9"/>
        <rFont val="Arial"/>
        <family val="2"/>
        <charset val="238"/>
      </rPr>
      <t>z úvěru u KB,EIB,ČSP</t>
    </r>
    <r>
      <rPr>
        <sz val="11"/>
        <rFont val="Arial"/>
        <family val="2"/>
        <charset val="238"/>
      </rPr>
      <t>)</t>
    </r>
  </si>
  <si>
    <t>Přehled celkových příjmů Olomouckého kraje, které zahrnují  příjmy běžné (daňové, nedaňové, kapitálové) přijaté účelové dotace ze státního rozpočtu, zapojení úvěrů (úvěr z EIB,  z KB, z  ČSP), zapojení přebytku hospodaření.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</si>
</sst>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,000"/>
    <numFmt numFmtId="166" formatCode="0#,##0"/>
  </numFmts>
  <fonts count="66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sz val="10"/>
      <color indexed="49"/>
      <name val="Arial"/>
      <family val="2"/>
      <charset val="238"/>
    </font>
    <font>
      <sz val="10"/>
      <color indexed="14"/>
      <name val="Arial"/>
      <family val="2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8"/>
      <color indexed="81"/>
      <name val="Tahoma"/>
      <family val="2"/>
      <charset val="238"/>
    </font>
    <font>
      <sz val="13"/>
      <name val="Arial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3" fontId="0" fillId="0" borderId="0"/>
    <xf numFmtId="0" fontId="16" fillId="0" borderId="0"/>
  </cellStyleXfs>
  <cellXfs count="385">
    <xf numFmtId="3" fontId="0" fillId="0" borderId="0" xfId="0"/>
    <xf numFmtId="3" fontId="6" fillId="0" borderId="0" xfId="0" applyFont="1" applyFill="1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2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3" xfId="0" applyFont="1" applyFill="1" applyBorder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3" fontId="1" fillId="0" borderId="0" xfId="0" applyFont="1" applyFill="1"/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4" fillId="0" borderId="3" xfId="0" applyFont="1" applyFill="1" applyBorder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0" fontId="20" fillId="0" borderId="13" xfId="1" applyFont="1" applyFill="1" applyBorder="1"/>
    <xf numFmtId="164" fontId="20" fillId="0" borderId="0" xfId="1" applyNumberFormat="1" applyFont="1" applyFill="1" applyBorder="1"/>
    <xf numFmtId="4" fontId="20" fillId="0" borderId="0" xfId="1" applyNumberFormat="1" applyFont="1" applyFill="1"/>
    <xf numFmtId="0" fontId="16" fillId="0" borderId="5" xfId="1" applyFont="1" applyFill="1" applyBorder="1"/>
    <xf numFmtId="166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3" fontId="7" fillId="0" borderId="9" xfId="1" applyNumberFormat="1" applyFont="1" applyFill="1" applyBorder="1"/>
    <xf numFmtId="0" fontId="20" fillId="0" borderId="15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0" fontId="4" fillId="0" borderId="17" xfId="1" applyFont="1" applyFill="1" applyBorder="1"/>
    <xf numFmtId="166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20" fillId="0" borderId="7" xfId="1" applyFont="1" applyFill="1" applyBorder="1"/>
    <xf numFmtId="0" fontId="16" fillId="0" borderId="7" xfId="1" applyFont="1" applyFill="1" applyBorder="1"/>
    <xf numFmtId="166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0" fontId="4" fillId="0" borderId="18" xfId="1" applyFont="1" applyFill="1" applyBorder="1"/>
    <xf numFmtId="3" fontId="7" fillId="0" borderId="19" xfId="1" applyNumberFormat="1" applyFont="1" applyFill="1" applyBorder="1"/>
    <xf numFmtId="0" fontId="4" fillId="0" borderId="0" xfId="1" applyFont="1" applyFill="1" applyBorder="1"/>
    <xf numFmtId="166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3" fontId="21" fillId="0" borderId="6" xfId="1" applyNumberFormat="1" applyFont="1" applyFill="1" applyBorder="1" applyAlignment="1">
      <alignment horizontal="center"/>
    </xf>
    <xf numFmtId="3" fontId="25" fillId="0" borderId="6" xfId="1" applyNumberFormat="1" applyFont="1" applyFill="1" applyBorder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166" fontId="16" fillId="0" borderId="6" xfId="1" applyNumberFormat="1" applyFont="1" applyFill="1" applyBorder="1" applyAlignment="1">
      <alignment horizontal="center"/>
    </xf>
    <xf numFmtId="164" fontId="25" fillId="0" borderId="0" xfId="1" applyNumberFormat="1" applyFont="1" applyFill="1" applyBorder="1"/>
    <xf numFmtId="0" fontId="4" fillId="0" borderId="20" xfId="1" applyFont="1" applyFill="1" applyBorder="1"/>
    <xf numFmtId="166" fontId="16" fillId="0" borderId="19" xfId="1" applyNumberFormat="1" applyFont="1" applyFill="1" applyBorder="1" applyAlignment="1">
      <alignment horizontal="center"/>
    </xf>
    <xf numFmtId="3" fontId="16" fillId="0" borderId="0" xfId="1" applyNumberFormat="1" applyFont="1" applyFill="1" applyBorder="1"/>
    <xf numFmtId="0" fontId="20" fillId="0" borderId="5" xfId="1" applyFont="1" applyFill="1" applyBorder="1"/>
    <xf numFmtId="0" fontId="20" fillId="0" borderId="21" xfId="1" applyFont="1" applyFill="1" applyBorder="1"/>
    <xf numFmtId="3" fontId="21" fillId="0" borderId="0" xfId="1" applyNumberFormat="1" applyFont="1" applyFill="1"/>
    <xf numFmtId="4" fontId="19" fillId="2" borderId="0" xfId="1" applyNumberFormat="1" applyFont="1" applyFill="1"/>
    <xf numFmtId="3" fontId="21" fillId="0" borderId="9" xfId="1" applyNumberFormat="1" applyFont="1" applyFill="1" applyBorder="1" applyAlignment="1">
      <alignment horizontal="center"/>
    </xf>
    <xf numFmtId="0" fontId="19" fillId="0" borderId="0" xfId="1" applyFont="1" applyFill="1" applyBorder="1"/>
    <xf numFmtId="0" fontId="16" fillId="0" borderId="0" xfId="1" applyFont="1" applyFill="1" applyBorder="1"/>
    <xf numFmtId="4" fontId="16" fillId="0" borderId="0" xfId="1" applyNumberFormat="1" applyFont="1" applyFill="1" applyBorder="1"/>
    <xf numFmtId="0" fontId="20" fillId="0" borderId="5" xfId="1" applyFont="1" applyFill="1" applyBorder="1" applyAlignment="1">
      <alignment wrapText="1"/>
    </xf>
    <xf numFmtId="4" fontId="7" fillId="0" borderId="0" xfId="1" applyNumberFormat="1" applyFont="1" applyFill="1" applyBorder="1"/>
    <xf numFmtId="3" fontId="16" fillId="0" borderId="0" xfId="1" applyNumberFormat="1" applyFill="1"/>
    <xf numFmtId="3" fontId="35" fillId="0" borderId="0" xfId="1" applyNumberFormat="1" applyFont="1" applyFill="1"/>
    <xf numFmtId="3" fontId="20" fillId="0" borderId="0" xfId="1" applyNumberFormat="1" applyFont="1" applyFill="1"/>
    <xf numFmtId="3" fontId="36" fillId="0" borderId="0" xfId="1" applyNumberFormat="1" applyFont="1" applyFill="1"/>
    <xf numFmtId="4" fontId="37" fillId="0" borderId="0" xfId="1" applyNumberFormat="1" applyFont="1" applyFill="1"/>
    <xf numFmtId="4" fontId="38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9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40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25" fillId="0" borderId="0" xfId="1" applyNumberFormat="1" applyFont="1" applyFill="1" applyBorder="1"/>
    <xf numFmtId="4" fontId="19" fillId="2" borderId="0" xfId="1" applyNumberFormat="1" applyFont="1" applyFill="1" applyBorder="1"/>
    <xf numFmtId="4" fontId="21" fillId="2" borderId="0" xfId="1" applyNumberFormat="1" applyFont="1" applyFill="1" applyBorder="1"/>
    <xf numFmtId="4" fontId="34" fillId="0" borderId="0" xfId="1" applyNumberFormat="1" applyFont="1" applyFill="1" applyBorder="1"/>
    <xf numFmtId="4" fontId="33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3" fontId="19" fillId="2" borderId="0" xfId="1" applyNumberFormat="1" applyFont="1" applyFill="1" applyBorder="1"/>
    <xf numFmtId="4" fontId="24" fillId="2" borderId="0" xfId="1" applyNumberFormat="1" applyFont="1" applyFill="1" applyBorder="1"/>
    <xf numFmtId="3" fontId="16" fillId="2" borderId="0" xfId="1" applyNumberFormat="1" applyFont="1" applyFill="1" applyBorder="1"/>
    <xf numFmtId="4" fontId="20" fillId="2" borderId="0" xfId="1" applyNumberFormat="1" applyFont="1" applyFill="1" applyBorder="1"/>
    <xf numFmtId="4" fontId="33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4" fontId="29" fillId="0" borderId="0" xfId="1" applyNumberFormat="1" applyFont="1" applyFill="1" applyBorder="1"/>
    <xf numFmtId="4" fontId="30" fillId="0" borderId="0" xfId="1" applyNumberFormat="1" applyFont="1" applyFill="1" applyBorder="1"/>
    <xf numFmtId="0" fontId="31" fillId="0" borderId="0" xfId="1" applyFont="1" applyFill="1" applyBorder="1"/>
    <xf numFmtId="0" fontId="20" fillId="0" borderId="12" xfId="1" applyFont="1" applyFill="1" applyBorder="1"/>
    <xf numFmtId="3" fontId="9" fillId="0" borderId="23" xfId="0" applyFont="1" applyBorder="1" applyAlignment="1">
      <alignment horizontal="right"/>
    </xf>
    <xf numFmtId="3" fontId="9" fillId="0" borderId="24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13" fillId="0" borderId="25" xfId="0" applyFont="1" applyBorder="1" applyAlignment="1">
      <alignment horizontal="right"/>
    </xf>
    <xf numFmtId="3" fontId="13" fillId="0" borderId="26" xfId="0" applyFont="1" applyBorder="1" applyAlignment="1">
      <alignment horizontal="right"/>
    </xf>
    <xf numFmtId="3" fontId="13" fillId="0" borderId="27" xfId="0" applyFont="1" applyBorder="1" applyAlignment="1">
      <alignment horizontal="right"/>
    </xf>
    <xf numFmtId="3" fontId="9" fillId="0" borderId="28" xfId="0" applyFont="1" applyBorder="1" applyAlignment="1">
      <alignment horizontal="right"/>
    </xf>
    <xf numFmtId="3" fontId="9" fillId="0" borderId="25" xfId="0" applyFont="1" applyBorder="1" applyAlignment="1">
      <alignment horizontal="right"/>
    </xf>
    <xf numFmtId="3" fontId="33" fillId="0" borderId="11" xfId="1" applyNumberFormat="1" applyFont="1" applyFill="1" applyBorder="1"/>
    <xf numFmtId="3" fontId="33" fillId="0" borderId="29" xfId="1" applyNumberFormat="1" applyFont="1" applyFill="1" applyBorder="1"/>
    <xf numFmtId="3" fontId="20" fillId="0" borderId="30" xfId="1" applyNumberFormat="1" applyFont="1" applyFill="1" applyBorder="1"/>
    <xf numFmtId="0" fontId="32" fillId="0" borderId="32" xfId="1" applyFont="1" applyFill="1" applyBorder="1" applyAlignment="1">
      <alignment vertical="top"/>
    </xf>
    <xf numFmtId="3" fontId="45" fillId="0" borderId="0" xfId="1" applyNumberFormat="1" applyFont="1" applyFill="1" applyBorder="1"/>
    <xf numFmtId="3" fontId="7" fillId="0" borderId="0" xfId="1" applyNumberFormat="1" applyFont="1" applyFill="1" applyBorder="1"/>
    <xf numFmtId="3" fontId="44" fillId="0" borderId="0" xfId="1" applyNumberFormat="1" applyFont="1" applyFill="1" applyBorder="1"/>
    <xf numFmtId="3" fontId="46" fillId="0" borderId="0" xfId="1" applyNumberFormat="1" applyFont="1" applyFill="1"/>
    <xf numFmtId="0" fontId="16" fillId="0" borderId="0" xfId="1" applyFont="1" applyFill="1" applyAlignment="1">
      <alignment horizontal="right"/>
    </xf>
    <xf numFmtId="3" fontId="47" fillId="0" borderId="0" xfId="1" applyNumberFormat="1" applyFont="1" applyFill="1"/>
    <xf numFmtId="164" fontId="48" fillId="0" borderId="0" xfId="1" applyNumberFormat="1" applyFont="1" applyFill="1" applyBorder="1"/>
    <xf numFmtId="1" fontId="49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22" xfId="0" applyFont="1" applyFill="1" applyBorder="1" applyAlignment="1"/>
    <xf numFmtId="3" fontId="3" fillId="3" borderId="22" xfId="0" applyFont="1" applyFill="1" applyBorder="1" applyAlignment="1">
      <alignment horizontal="right"/>
    </xf>
    <xf numFmtId="3" fontId="2" fillId="4" borderId="22" xfId="0" applyFont="1" applyFill="1" applyBorder="1" applyAlignment="1">
      <alignment horizontal="right"/>
    </xf>
    <xf numFmtId="3" fontId="3" fillId="3" borderId="33" xfId="0" applyFont="1" applyFill="1" applyBorder="1" applyAlignment="1">
      <alignment horizontal="right"/>
    </xf>
    <xf numFmtId="3" fontId="8" fillId="0" borderId="0" xfId="0" applyFont="1" applyFill="1" applyBorder="1"/>
    <xf numFmtId="3" fontId="8" fillId="0" borderId="0" xfId="0" applyFont="1" applyBorder="1" applyAlignment="1"/>
    <xf numFmtId="3" fontId="0" fillId="0" borderId="31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51" fillId="5" borderId="34" xfId="0" applyNumberFormat="1" applyFont="1" applyFill="1" applyBorder="1" applyAlignment="1">
      <alignment horizontal="left"/>
    </xf>
    <xf numFmtId="3" fontId="52" fillId="5" borderId="35" xfId="0" applyFont="1" applyFill="1" applyBorder="1"/>
    <xf numFmtId="3" fontId="53" fillId="5" borderId="35" xfId="0" applyFont="1" applyFill="1" applyBorder="1"/>
    <xf numFmtId="1" fontId="51" fillId="5" borderId="7" xfId="0" applyNumberFormat="1" applyFont="1" applyFill="1" applyBorder="1" applyAlignment="1">
      <alignment horizontal="left"/>
    </xf>
    <xf numFmtId="3" fontId="52" fillId="5" borderId="0" xfId="0" applyFont="1" applyFill="1" applyBorder="1"/>
    <xf numFmtId="3" fontId="53" fillId="5" borderId="0" xfId="0" applyFont="1" applyFill="1" applyBorder="1"/>
    <xf numFmtId="4" fontId="55" fillId="0" borderId="0" xfId="1" applyNumberFormat="1" applyFont="1" applyFill="1" applyBorder="1"/>
    <xf numFmtId="166" fontId="16" fillId="0" borderId="0" xfId="1" applyNumberFormat="1" applyFont="1" applyFill="1" applyAlignment="1">
      <alignment horizontal="center"/>
    </xf>
    <xf numFmtId="166" fontId="21" fillId="0" borderId="30" xfId="1" applyNumberFormat="1" applyFont="1" applyFill="1" applyBorder="1" applyAlignment="1">
      <alignment horizontal="center"/>
    </xf>
    <xf numFmtId="166" fontId="21" fillId="0" borderId="16" xfId="1" applyNumberFormat="1" applyFont="1" applyFill="1" applyBorder="1" applyAlignment="1">
      <alignment horizontal="center"/>
    </xf>
    <xf numFmtId="3" fontId="21" fillId="0" borderId="16" xfId="1" applyNumberFormat="1" applyFont="1" applyFill="1" applyBorder="1" applyAlignment="1">
      <alignment horizontal="center"/>
    </xf>
    <xf numFmtId="3" fontId="21" fillId="0" borderId="31" xfId="1" applyNumberFormat="1" applyFont="1" applyFill="1" applyBorder="1" applyAlignment="1">
      <alignment horizontal="center"/>
    </xf>
    <xf numFmtId="1" fontId="21" fillId="0" borderId="6" xfId="1" applyNumberFormat="1" applyFont="1" applyFill="1" applyBorder="1" applyAlignment="1">
      <alignment horizontal="center"/>
    </xf>
    <xf numFmtId="1" fontId="13" fillId="6" borderId="34" xfId="0" applyNumberFormat="1" applyFont="1" applyFill="1" applyBorder="1" applyAlignment="1">
      <alignment horizontal="left"/>
    </xf>
    <xf numFmtId="3" fontId="4" fillId="6" borderId="35" xfId="0" applyFont="1" applyFill="1" applyBorder="1"/>
    <xf numFmtId="3" fontId="8" fillId="5" borderId="36" xfId="0" applyNumberFormat="1" applyFont="1" applyFill="1" applyBorder="1" applyAlignment="1">
      <alignment horizontal="right"/>
    </xf>
    <xf numFmtId="1" fontId="50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7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7" xfId="0" applyNumberFormat="1" applyFont="1" applyFill="1" applyBorder="1" applyAlignment="1">
      <alignment horizontal="right"/>
    </xf>
    <xf numFmtId="3" fontId="4" fillId="6" borderId="7" xfId="0" applyFont="1" applyFill="1" applyBorder="1" applyAlignment="1"/>
    <xf numFmtId="3" fontId="1" fillId="6" borderId="37" xfId="0" applyFont="1" applyFill="1" applyBorder="1" applyAlignment="1">
      <alignment horizontal="right"/>
    </xf>
    <xf numFmtId="3" fontId="19" fillId="0" borderId="0" xfId="1" applyNumberFormat="1" applyFont="1" applyFill="1"/>
    <xf numFmtId="3" fontId="7" fillId="0" borderId="0" xfId="1" applyNumberFormat="1" applyFont="1" applyFill="1"/>
    <xf numFmtId="164" fontId="37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6" fontId="16" fillId="0" borderId="14" xfId="1" applyNumberFormat="1" applyFont="1" applyFill="1" applyBorder="1" applyAlignment="1">
      <alignment horizontal="center"/>
    </xf>
    <xf numFmtId="0" fontId="34" fillId="0" borderId="10" xfId="1" applyFont="1" applyFill="1" applyBorder="1" applyAlignment="1">
      <alignment wrapText="1"/>
    </xf>
    <xf numFmtId="166" fontId="33" fillId="0" borderId="38" xfId="1" applyNumberFormat="1" applyFont="1" applyFill="1" applyBorder="1" applyAlignment="1">
      <alignment horizontal="center"/>
    </xf>
    <xf numFmtId="0" fontId="32" fillId="0" borderId="34" xfId="1" applyFont="1" applyFill="1" applyBorder="1" applyAlignment="1">
      <alignment vertical="top"/>
    </xf>
    <xf numFmtId="4" fontId="7" fillId="0" borderId="0" xfId="1" applyNumberFormat="1" applyFont="1" applyFill="1"/>
    <xf numFmtId="3" fontId="7" fillId="0" borderId="6" xfId="1" applyNumberFormat="1" applyFont="1" applyFill="1" applyBorder="1" applyProtection="1">
      <protection locked="0"/>
    </xf>
    <xf numFmtId="3" fontId="21" fillId="0" borderId="0" xfId="1" applyNumberFormat="1" applyFont="1" applyFill="1" applyBorder="1" applyProtection="1">
      <protection locked="0"/>
    </xf>
    <xf numFmtId="4" fontId="16" fillId="2" borderId="0" xfId="1" applyNumberFormat="1" applyFont="1" applyFill="1" applyBorder="1"/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8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9" fillId="0" borderId="36" xfId="0" applyFont="1" applyBorder="1" applyAlignment="1">
      <alignment horizontal="right"/>
    </xf>
    <xf numFmtId="3" fontId="9" fillId="0" borderId="37" xfId="0" applyFont="1" applyBorder="1" applyAlignment="1">
      <alignment horizontal="right"/>
    </xf>
    <xf numFmtId="1" fontId="12" fillId="0" borderId="7" xfId="0" applyNumberFormat="1" applyFont="1" applyBorder="1" applyAlignment="1">
      <alignment horizontal="left"/>
    </xf>
    <xf numFmtId="3" fontId="13" fillId="0" borderId="33" xfId="0" applyFont="1" applyBorder="1" applyAlignment="1">
      <alignment horizontal="right"/>
    </xf>
    <xf numFmtId="1" fontId="9" fillId="0" borderId="5" xfId="0" applyNumberFormat="1" applyFont="1" applyBorder="1" applyAlignment="1">
      <alignment horizontal="left"/>
    </xf>
    <xf numFmtId="1" fontId="12" fillId="0" borderId="5" xfId="0" applyNumberFormat="1" applyFont="1" applyBorder="1" applyAlignment="1">
      <alignment horizontal="left"/>
    </xf>
    <xf numFmtId="3" fontId="13" fillId="0" borderId="42" xfId="0" applyFont="1" applyFill="1" applyBorder="1"/>
    <xf numFmtId="3" fontId="5" fillId="0" borderId="43" xfId="0" applyFont="1" applyFill="1" applyBorder="1" applyAlignment="1">
      <alignment horizontal="center" vertical="center"/>
    </xf>
    <xf numFmtId="3" fontId="17" fillId="0" borderId="4" xfId="1" applyNumberFormat="1" applyFont="1" applyFill="1" applyBorder="1" applyAlignment="1">
      <alignment horizontal="center" vertical="center"/>
    </xf>
    <xf numFmtId="0" fontId="7" fillId="0" borderId="7" xfId="1" applyFont="1" applyFill="1" applyBorder="1" applyAlignment="1"/>
    <xf numFmtId="0" fontId="20" fillId="0" borderId="10" xfId="1" applyFont="1" applyFill="1" applyBorder="1"/>
    <xf numFmtId="166" fontId="16" fillId="0" borderId="32" xfId="1" applyNumberFormat="1" applyFont="1" applyFill="1" applyBorder="1" applyAlignment="1">
      <alignment horizontal="center"/>
    </xf>
    <xf numFmtId="166" fontId="16" fillId="0" borderId="38" xfId="1" applyNumberFormat="1" applyFont="1" applyFill="1" applyBorder="1" applyAlignment="1">
      <alignment horizontal="center"/>
    </xf>
    <xf numFmtId="3" fontId="7" fillId="0" borderId="30" xfId="1" applyNumberFormat="1" applyFont="1" applyFill="1" applyBorder="1"/>
    <xf numFmtId="3" fontId="20" fillId="0" borderId="11" xfId="1" applyNumberFormat="1" applyFont="1" applyFill="1" applyBorder="1"/>
    <xf numFmtId="3" fontId="5" fillId="0" borderId="44" xfId="0" applyFont="1" applyFill="1" applyBorder="1" applyAlignment="1">
      <alignment horizontal="center"/>
    </xf>
    <xf numFmtId="3" fontId="16" fillId="0" borderId="0" xfId="1" applyNumberFormat="1" applyFont="1" applyFill="1" applyAlignment="1">
      <alignment horizontal="center"/>
    </xf>
    <xf numFmtId="3" fontId="4" fillId="6" borderId="32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5" xfId="0" applyFont="1" applyFill="1" applyBorder="1" applyAlignment="1"/>
    <xf numFmtId="3" fontId="8" fillId="6" borderId="30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7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52" fillId="5" borderId="48" xfId="0" applyFont="1" applyFill="1" applyBorder="1" applyAlignment="1">
      <alignment horizontal="right"/>
    </xf>
    <xf numFmtId="3" fontId="52" fillId="5" borderId="49" xfId="0" applyFont="1" applyFill="1" applyBorder="1" applyAlignment="1">
      <alignment horizontal="right"/>
    </xf>
    <xf numFmtId="3" fontId="54" fillId="5" borderId="24" xfId="0" applyFont="1" applyFill="1" applyBorder="1" applyAlignment="1">
      <alignment horizontal="right"/>
    </xf>
    <xf numFmtId="3" fontId="54" fillId="5" borderId="23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0" fontId="17" fillId="0" borderId="44" xfId="1" applyFont="1" applyFill="1" applyBorder="1" applyAlignment="1">
      <alignment horizontal="center" vertical="center"/>
    </xf>
    <xf numFmtId="166" fontId="17" fillId="0" borderId="43" xfId="1" applyNumberFormat="1" applyFont="1" applyFill="1" applyBorder="1" applyAlignment="1">
      <alignment horizontal="center" vertical="center"/>
    </xf>
    <xf numFmtId="1" fontId="59" fillId="0" borderId="44" xfId="0" applyNumberFormat="1" applyFont="1" applyFill="1" applyBorder="1" applyAlignment="1">
      <alignment horizontal="left"/>
    </xf>
    <xf numFmtId="3" fontId="5" fillId="0" borderId="47" xfId="0" applyFont="1" applyFill="1" applyBorder="1"/>
    <xf numFmtId="3" fontId="5" fillId="0" borderId="43" xfId="0" applyFont="1" applyFill="1" applyBorder="1"/>
    <xf numFmtId="3" fontId="0" fillId="0" borderId="0" xfId="0" applyFont="1" applyFill="1" applyAlignment="1">
      <alignment horizontal="center"/>
    </xf>
    <xf numFmtId="3" fontId="13" fillId="0" borderId="0" xfId="0" applyFont="1" applyFill="1" applyBorder="1"/>
    <xf numFmtId="164" fontId="56" fillId="0" borderId="0" xfId="1" applyNumberFormat="1" applyFont="1" applyFill="1" applyBorder="1"/>
    <xf numFmtId="3" fontId="57" fillId="0" borderId="0" xfId="1" applyNumberFormat="1" applyFont="1" applyFill="1" applyBorder="1"/>
    <xf numFmtId="3" fontId="56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5" fillId="7" borderId="1" xfId="0" applyFont="1" applyFill="1" applyBorder="1" applyAlignment="1">
      <alignment horizontal="center" vertical="center"/>
    </xf>
    <xf numFmtId="3" fontId="9" fillId="7" borderId="6" xfId="0" applyNumberFormat="1" applyFont="1" applyFill="1" applyBorder="1"/>
    <xf numFmtId="3" fontId="8" fillId="7" borderId="9" xfId="0" applyNumberFormat="1" applyFont="1" applyFill="1" applyBorder="1"/>
    <xf numFmtId="3" fontId="8" fillId="7" borderId="11" xfId="0" applyNumberFormat="1" applyFont="1" applyFill="1" applyBorder="1"/>
    <xf numFmtId="3" fontId="9" fillId="7" borderId="6" xfId="0" applyFont="1" applyFill="1" applyBorder="1"/>
    <xf numFmtId="3" fontId="13" fillId="3" borderId="38" xfId="0" applyFont="1" applyFill="1" applyBorder="1" applyAlignment="1"/>
    <xf numFmtId="3" fontId="62" fillId="4" borderId="11" xfId="0" applyFont="1" applyFill="1" applyBorder="1" applyAlignment="1">
      <alignment horizontal="right"/>
    </xf>
    <xf numFmtId="3" fontId="54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63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5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6" fillId="0" borderId="0" xfId="1" applyNumberFormat="1" applyFont="1" applyFill="1" applyBorder="1"/>
    <xf numFmtId="3" fontId="37" fillId="0" borderId="0" xfId="1" applyNumberFormat="1" applyFont="1" applyFill="1" applyBorder="1"/>
    <xf numFmtId="4" fontId="37" fillId="0" borderId="0" xfId="1" applyNumberFormat="1" applyFont="1" applyFill="1" applyBorder="1"/>
    <xf numFmtId="3" fontId="38" fillId="0" borderId="0" xfId="1" applyNumberFormat="1" applyFont="1" applyFill="1" applyBorder="1"/>
    <xf numFmtId="4" fontId="38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6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7" fillId="0" borderId="0" xfId="1" applyNumberFormat="1" applyFont="1" applyFill="1" applyBorder="1"/>
    <xf numFmtId="4" fontId="19" fillId="0" borderId="0" xfId="1" applyNumberFormat="1" applyFont="1" applyFill="1" applyBorder="1"/>
    <xf numFmtId="0" fontId="32" fillId="0" borderId="0" xfId="1" applyFont="1" applyFill="1" applyBorder="1" applyAlignment="1">
      <alignment vertical="top"/>
    </xf>
    <xf numFmtId="3" fontId="34" fillId="0" borderId="0" xfId="1" applyNumberFormat="1" applyFont="1" applyFill="1" applyBorder="1" applyAlignment="1"/>
    <xf numFmtId="3" fontId="64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4" fillId="0" borderId="0" xfId="1" applyFont="1" applyFill="1" applyBorder="1" applyAlignment="1">
      <alignment wrapText="1"/>
    </xf>
    <xf numFmtId="166" fontId="33" fillId="0" borderId="0" xfId="1" applyNumberFormat="1" applyFont="1" applyFill="1" applyBorder="1" applyAlignment="1">
      <alignment horizontal="center"/>
    </xf>
    <xf numFmtId="3" fontId="33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6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50" xfId="1" applyFont="1" applyFill="1" applyBorder="1"/>
    <xf numFmtId="3" fontId="13" fillId="0" borderId="51" xfId="0" applyFont="1" applyBorder="1" applyAlignment="1">
      <alignment horizontal="right"/>
    </xf>
    <xf numFmtId="0" fontId="16" fillId="0" borderId="52" xfId="1" applyFont="1" applyFill="1" applyBorder="1"/>
    <xf numFmtId="3" fontId="9" fillId="0" borderId="53" xfId="0" applyFont="1" applyBorder="1" applyAlignment="1">
      <alignment horizontal="right"/>
    </xf>
    <xf numFmtId="0" fontId="4" fillId="0" borderId="54" xfId="1" applyFont="1" applyFill="1" applyBorder="1"/>
    <xf numFmtId="0" fontId="4" fillId="0" borderId="55" xfId="1" applyFont="1" applyFill="1" applyBorder="1"/>
    <xf numFmtId="166" fontId="19" fillId="0" borderId="56" xfId="1" applyNumberFormat="1" applyFont="1" applyFill="1" applyBorder="1" applyAlignment="1">
      <alignment horizontal="center"/>
    </xf>
    <xf numFmtId="3" fontId="7" fillId="0" borderId="56" xfId="1" applyNumberFormat="1" applyFont="1" applyFill="1" applyBorder="1"/>
    <xf numFmtId="3" fontId="9" fillId="0" borderId="57" xfId="0" applyFont="1" applyBorder="1" applyAlignment="1">
      <alignment horizontal="right"/>
    </xf>
    <xf numFmtId="3" fontId="7" fillId="0" borderId="19" xfId="1" applyNumberFormat="1" applyFont="1" applyFill="1" applyBorder="1" applyProtection="1">
      <protection locked="0"/>
    </xf>
    <xf numFmtId="3" fontId="56" fillId="0" borderId="0" xfId="1" applyNumberFormat="1" applyFont="1" applyFill="1"/>
    <xf numFmtId="164" fontId="7" fillId="7" borderId="0" xfId="1" applyNumberFormat="1" applyFont="1" applyFill="1" applyBorder="1"/>
    <xf numFmtId="3" fontId="20" fillId="0" borderId="16" xfId="1" applyNumberFormat="1" applyFont="1" applyFill="1" applyBorder="1"/>
    <xf numFmtId="166" fontId="16" fillId="0" borderId="9" xfId="1" applyNumberFormat="1" applyFont="1" applyFill="1" applyBorder="1" applyAlignment="1">
      <alignment horizontal="center"/>
    </xf>
    <xf numFmtId="3" fontId="20" fillId="0" borderId="6" xfId="1" applyNumberFormat="1" applyFont="1" applyFill="1" applyBorder="1"/>
    <xf numFmtId="3" fontId="0" fillId="6" borderId="7" xfId="0" applyFont="1" applyFill="1" applyBorder="1" applyAlignment="1"/>
    <xf numFmtId="0" fontId="20" fillId="0" borderId="15" xfId="1" applyFont="1" applyFill="1" applyBorder="1" applyAlignment="1"/>
    <xf numFmtId="3" fontId="13" fillId="0" borderId="5" xfId="0" applyFont="1" applyFill="1" applyBorder="1" applyAlignment="1">
      <alignment wrapText="1"/>
    </xf>
    <xf numFmtId="3" fontId="9" fillId="0" borderId="37" xfId="0" applyFont="1" applyBorder="1" applyAlignment="1">
      <alignment horizontal="right" vertical="top"/>
    </xf>
    <xf numFmtId="3" fontId="9" fillId="0" borderId="5" xfId="0" applyFont="1" applyFill="1" applyBorder="1" applyAlignment="1">
      <alignment vertical="top" wrapText="1"/>
    </xf>
    <xf numFmtId="3" fontId="13" fillId="0" borderId="58" xfId="0" applyFont="1" applyBorder="1" applyAlignment="1">
      <alignment horizontal="right"/>
    </xf>
    <xf numFmtId="3" fontId="25" fillId="0" borderId="0" xfId="1" applyNumberFormat="1" applyFont="1" applyFill="1"/>
    <xf numFmtId="3" fontId="9" fillId="7" borderId="9" xfId="0" applyNumberFormat="1" applyFont="1" applyFill="1" applyBorder="1"/>
    <xf numFmtId="3" fontId="13" fillId="7" borderId="6" xfId="0" applyNumberFormat="1" applyFont="1" applyFill="1" applyBorder="1"/>
    <xf numFmtId="3" fontId="9" fillId="7" borderId="30" xfId="0" applyFont="1" applyFill="1" applyBorder="1"/>
    <xf numFmtId="3" fontId="9" fillId="7" borderId="6" xfId="0" applyFont="1" applyFill="1" applyBorder="1" applyAlignment="1">
      <alignment vertical="top"/>
    </xf>
    <xf numFmtId="3" fontId="8" fillId="7" borderId="11" xfId="0" applyFont="1" applyFill="1" applyBorder="1"/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3" fontId="26" fillId="0" borderId="24" xfId="0" applyFont="1" applyBorder="1" applyAlignment="1">
      <alignment horizontal="right"/>
    </xf>
    <xf numFmtId="3" fontId="7" fillId="7" borderId="6" xfId="1" applyNumberFormat="1" applyFont="1" applyFill="1" applyBorder="1"/>
    <xf numFmtId="3" fontId="20" fillId="0" borderId="31" xfId="1" applyNumberFormat="1" applyFont="1" applyFill="1" applyBorder="1"/>
    <xf numFmtId="3" fontId="34" fillId="0" borderId="6" xfId="1" applyNumberFormat="1" applyFont="1" applyFill="1" applyBorder="1" applyAlignment="1"/>
    <xf numFmtId="3" fontId="13" fillId="0" borderId="59" xfId="0" applyFont="1" applyBorder="1" applyAlignment="1">
      <alignment horizontal="right"/>
    </xf>
    <xf numFmtId="0" fontId="16" fillId="0" borderId="8" xfId="1" applyFont="1" applyFill="1" applyBorder="1"/>
    <xf numFmtId="0" fontId="7" fillId="0" borderId="0" xfId="1" applyFont="1" applyFill="1"/>
    <xf numFmtId="3" fontId="20" fillId="0" borderId="16" xfId="1" applyNumberFormat="1" applyFont="1" applyFill="1" applyBorder="1" applyProtection="1">
      <protection locked="0"/>
    </xf>
    <xf numFmtId="3" fontId="25" fillId="7" borderId="6" xfId="1" applyNumberFormat="1" applyFont="1" applyFill="1" applyBorder="1"/>
    <xf numFmtId="0" fontId="7" fillId="0" borderId="34" xfId="1" applyFont="1" applyFill="1" applyBorder="1"/>
    <xf numFmtId="3" fontId="7" fillId="0" borderId="5" xfId="0" applyFont="1" applyFill="1" applyBorder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7" fillId="0" borderId="8" xfId="0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0" borderId="11" xfId="0" applyNumberFormat="1" applyFont="1" applyFill="1" applyBorder="1"/>
    <xf numFmtId="3" fontId="13" fillId="0" borderId="0" xfId="0" applyNumberFormat="1" applyFont="1" applyFill="1" applyBorder="1"/>
    <xf numFmtId="3" fontId="0" fillId="0" borderId="0" xfId="0" applyFont="1" applyFill="1"/>
    <xf numFmtId="3" fontId="0" fillId="7" borderId="0" xfId="0" applyFont="1" applyFill="1"/>
    <xf numFmtId="3" fontId="0" fillId="7" borderId="0" xfId="0" applyFont="1" applyFill="1" applyAlignment="1">
      <alignment horizontal="right"/>
    </xf>
    <xf numFmtId="3" fontId="0" fillId="0" borderId="0" xfId="0" applyFont="1" applyFill="1" applyAlignment="1">
      <alignment horizontal="right"/>
    </xf>
    <xf numFmtId="3" fontId="0" fillId="0" borderId="3" xfId="0" applyFont="1" applyFill="1" applyBorder="1"/>
    <xf numFmtId="3" fontId="9" fillId="0" borderId="30" xfId="0" applyFont="1" applyFill="1" applyBorder="1"/>
    <xf numFmtId="3" fontId="9" fillId="0" borderId="6" xfId="0" applyFont="1" applyFill="1" applyBorder="1"/>
    <xf numFmtId="3" fontId="9" fillId="0" borderId="6" xfId="0" applyFont="1" applyFill="1" applyBorder="1" applyAlignment="1">
      <alignment vertical="top"/>
    </xf>
    <xf numFmtId="165" fontId="9" fillId="0" borderId="6" xfId="0" applyNumberFormat="1" applyFont="1" applyBorder="1" applyAlignment="1">
      <alignment horizontal="right"/>
    </xf>
    <xf numFmtId="3" fontId="8" fillId="0" borderId="11" xfId="0" applyFont="1" applyFill="1" applyBorder="1"/>
    <xf numFmtId="1" fontId="7" fillId="0" borderId="0" xfId="0" applyNumberFormat="1" applyFont="1" applyFill="1" applyAlignment="1">
      <alignment horizontal="justify" wrapText="1"/>
    </xf>
    <xf numFmtId="3" fontId="0" fillId="0" borderId="0" xfId="0" applyFont="1" applyFill="1" applyAlignment="1">
      <alignment wrapText="1"/>
    </xf>
    <xf numFmtId="3" fontId="9" fillId="0" borderId="13" xfId="0" applyFont="1" applyFill="1" applyBorder="1" applyAlignment="1">
      <alignment wrapText="1"/>
    </xf>
    <xf numFmtId="3" fontId="9" fillId="0" borderId="5" xfId="0" applyFont="1" applyFill="1" applyBorder="1" applyAlignment="1">
      <alignment wrapText="1"/>
    </xf>
    <xf numFmtId="0" fontId="32" fillId="0" borderId="39" xfId="1" applyFont="1" applyFill="1" applyBorder="1" applyAlignment="1"/>
    <xf numFmtId="0" fontId="32" fillId="0" borderId="40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0" fontId="7" fillId="0" borderId="7" xfId="1" applyFont="1" applyFill="1" applyBorder="1" applyAlignment="1">
      <alignment wrapText="1"/>
    </xf>
    <xf numFmtId="1" fontId="4" fillId="0" borderId="0" xfId="1" applyNumberFormat="1" applyFont="1" applyFill="1" applyBorder="1" applyAlignment="1">
      <alignment horizontal="left" vertical="top" wrapText="1"/>
    </xf>
    <xf numFmtId="3" fontId="4" fillId="0" borderId="0" xfId="0" applyFont="1" applyAlignment="1">
      <alignment vertical="top" wrapText="1"/>
    </xf>
    <xf numFmtId="0" fontId="20" fillId="0" borderId="15" xfId="1" applyFont="1" applyFill="1" applyBorder="1" applyAlignment="1">
      <alignment wrapText="1"/>
    </xf>
    <xf numFmtId="3" fontId="4" fillId="0" borderId="5" xfId="0" applyFont="1" applyBorder="1" applyAlignment="1">
      <alignment wrapText="1"/>
    </xf>
    <xf numFmtId="0" fontId="13" fillId="0" borderId="15" xfId="1" applyFont="1" applyFill="1" applyBorder="1" applyAlignment="1">
      <alignment wrapText="1"/>
    </xf>
    <xf numFmtId="1" fontId="5" fillId="0" borderId="18" xfId="0" applyNumberFormat="1" applyFont="1" applyFill="1" applyBorder="1" applyAlignment="1">
      <alignment horizontal="center"/>
    </xf>
    <xf numFmtId="3" fontId="5" fillId="0" borderId="41" xfId="0" applyFont="1" applyBorder="1" applyAlignment="1">
      <alignment horizontal="center"/>
    </xf>
    <xf numFmtId="3" fontId="5" fillId="0" borderId="46" xfId="0" applyFont="1" applyBorder="1" applyAlignment="1">
      <alignment horizontal="center"/>
    </xf>
    <xf numFmtId="0" fontId="16" fillId="0" borderId="0" xfId="1" applyFill="1" applyAlignment="1">
      <alignment horizontal="left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</cellXfs>
  <cellStyles count="2">
    <cellStyle name="Normální" xfId="0" builtinId="0"/>
    <cellStyle name="normální_Kopie - 8. - Závěrečný účet 2009 - Příloha č. 3 (výdaje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4197903</c:v>
                </c:pt>
                <c:pt idx="1">
                  <c:v>4197903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4436525</c:v>
                </c:pt>
                <c:pt idx="1">
                  <c:v>4328361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1396465</c:v>
                </c:pt>
                <c:pt idx="1">
                  <c:v>981031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24768"/>
        <c:axId val="101830656"/>
      </c:barChart>
      <c:catAx>
        <c:axId val="10182476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830656"/>
        <c:crosses val="autoZero"/>
        <c:auto val="1"/>
        <c:lblAlgn val="ctr"/>
        <c:lblOffset val="100"/>
        <c:tickMarkSkip val="1"/>
        <c:noMultiLvlLbl val="0"/>
      </c:catAx>
      <c:valAx>
        <c:axId val="101830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824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09-01-2014
2.4.-Rozpočet Olomouckého kraje 2013-plnění rozpočtu k 30. 11. 2013
Příloha č.2-Plnění rozpočtu výdajů Olomouckého kraje k 30. 11. 2013&amp;R&amp;"Arial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4237903</c:v>
                </c:pt>
                <c:pt idx="1">
                  <c:v>4237903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10601650</c:v>
                </c:pt>
                <c:pt idx="1">
                  <c:v>10601650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3860942</c:v>
                </c:pt>
                <c:pt idx="1">
                  <c:v>3276145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73984"/>
        <c:axId val="101683968"/>
      </c:barChart>
      <c:catAx>
        <c:axId val="10167398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683968"/>
        <c:crosses val="autoZero"/>
        <c:auto val="1"/>
        <c:lblAlgn val="ctr"/>
        <c:lblOffset val="100"/>
        <c:tickMarkSkip val="1"/>
        <c:noMultiLvlLbl val="0"/>
      </c:catAx>
      <c:valAx>
        <c:axId val="101683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6739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4197903</c:v>
                </c:pt>
                <c:pt idx="1">
                  <c:v>4197903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4436525</c:v>
                </c:pt>
                <c:pt idx="1">
                  <c:v>4328361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1396465</c:v>
                </c:pt>
                <c:pt idx="1">
                  <c:v>981031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03744"/>
        <c:axId val="105105280"/>
      </c:barChart>
      <c:catAx>
        <c:axId val="10510374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05280"/>
        <c:crosses val="autoZero"/>
        <c:auto val="1"/>
        <c:lblAlgn val="ctr"/>
        <c:lblOffset val="100"/>
        <c:tickMarkSkip val="1"/>
        <c:noMultiLvlLbl val="0"/>
      </c:catAx>
      <c:valAx>
        <c:axId val="105105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037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4237903</c:v>
                </c:pt>
                <c:pt idx="1">
                  <c:v>4237903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10601650</c:v>
                </c:pt>
                <c:pt idx="1">
                  <c:v>10601650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3860942</c:v>
                </c:pt>
                <c:pt idx="1">
                  <c:v>3276145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65536"/>
        <c:axId val="102871424"/>
      </c:barChart>
      <c:catAx>
        <c:axId val="10286553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871424"/>
        <c:crosses val="autoZero"/>
        <c:auto val="1"/>
        <c:lblAlgn val="ctr"/>
        <c:lblOffset val="100"/>
        <c:tickMarkSkip val="1"/>
        <c:noMultiLvlLbl val="0"/>
      </c:catAx>
      <c:valAx>
        <c:axId val="102871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8655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4197903</c:v>
                </c:pt>
                <c:pt idx="1">
                  <c:v>4197903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4436525</c:v>
                </c:pt>
                <c:pt idx="1">
                  <c:v>4328361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1396465</c:v>
                </c:pt>
                <c:pt idx="1">
                  <c:v>981031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69408"/>
        <c:axId val="106370944"/>
      </c:barChart>
      <c:catAx>
        <c:axId val="10636940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370944"/>
        <c:crosses val="autoZero"/>
        <c:auto val="1"/>
        <c:lblAlgn val="ctr"/>
        <c:lblOffset val="100"/>
        <c:tickMarkSkip val="1"/>
        <c:noMultiLvlLbl val="0"/>
      </c:catAx>
      <c:valAx>
        <c:axId val="106370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3694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4237903</c:v>
                </c:pt>
                <c:pt idx="1">
                  <c:v>4237903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10601650</c:v>
                </c:pt>
                <c:pt idx="1">
                  <c:v>10601650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3860942</c:v>
                </c:pt>
                <c:pt idx="1">
                  <c:v>3276145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11136"/>
        <c:axId val="106412672"/>
      </c:barChart>
      <c:catAx>
        <c:axId val="10641113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412672"/>
        <c:crosses val="autoZero"/>
        <c:auto val="1"/>
        <c:lblAlgn val="ctr"/>
        <c:lblOffset val="100"/>
        <c:tickMarkSkip val="1"/>
        <c:noMultiLvlLbl val="0"/>
      </c:catAx>
      <c:valAx>
        <c:axId val="106412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4111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4875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G40"/>
  <sheetViews>
    <sheetView showGridLines="0" view="pageLayout" topLeftCell="A37" zoomScaleNormal="100" workbookViewId="0">
      <selection activeCell="B49" sqref="B49:B54"/>
    </sheetView>
  </sheetViews>
  <sheetFormatPr defaultRowHeight="12.75" x14ac:dyDescent="0.2"/>
  <cols>
    <col min="1" max="1" width="40.5703125" style="2" customWidth="1"/>
    <col min="2" max="2" width="15.85546875" style="2" customWidth="1"/>
    <col min="3" max="3" width="15.5703125" style="258" customWidth="1"/>
    <col min="4" max="4" width="15.7109375" style="258" customWidth="1"/>
    <col min="5" max="5" width="11.28515625" style="2" customWidth="1"/>
    <col min="6" max="6" width="10.85546875" style="2" bestFit="1" customWidth="1"/>
    <col min="7" max="7" width="10.140625" style="2" bestFit="1" customWidth="1"/>
    <col min="8" max="16384" width="9.140625" style="2"/>
  </cols>
  <sheetData>
    <row r="1" spans="1:7" ht="20.25" x14ac:dyDescent="0.3">
      <c r="A1" s="1" t="s">
        <v>139</v>
      </c>
    </row>
    <row r="3" spans="1:7" x14ac:dyDescent="0.2">
      <c r="A3" s="364" t="s">
        <v>150</v>
      </c>
      <c r="B3" s="364"/>
      <c r="C3" s="364"/>
      <c r="D3" s="364"/>
      <c r="E3" s="364"/>
    </row>
    <row r="4" spans="1:7" ht="30.75" customHeight="1" x14ac:dyDescent="0.2">
      <c r="A4" s="364"/>
      <c r="B4" s="364"/>
      <c r="C4" s="364"/>
      <c r="D4" s="364"/>
      <c r="E4" s="364"/>
    </row>
    <row r="6" spans="1:7" ht="13.5" thickBot="1" x14ac:dyDescent="0.25">
      <c r="B6" s="13"/>
      <c r="C6" s="268"/>
      <c r="D6" s="259"/>
      <c r="E6" s="3" t="s">
        <v>0</v>
      </c>
    </row>
    <row r="7" spans="1:7" s="15" customFormat="1" ht="18.75" customHeight="1" thickTop="1" thickBot="1" x14ac:dyDescent="0.25">
      <c r="A7" s="14" t="s">
        <v>1</v>
      </c>
      <c r="B7" s="4" t="s">
        <v>2</v>
      </c>
      <c r="C7" s="260" t="s">
        <v>3</v>
      </c>
      <c r="D7" s="260" t="s">
        <v>4</v>
      </c>
      <c r="E7" s="5" t="s">
        <v>5</v>
      </c>
    </row>
    <row r="8" spans="1:7" s="6" customFormat="1" thickTop="1" thickBot="1" x14ac:dyDescent="0.25">
      <c r="A8" s="7">
        <v>1</v>
      </c>
      <c r="B8" s="4">
        <v>2</v>
      </c>
      <c r="C8" s="260">
        <v>3</v>
      </c>
      <c r="D8" s="260">
        <v>4</v>
      </c>
      <c r="E8" s="8" t="s">
        <v>6</v>
      </c>
    </row>
    <row r="9" spans="1:7" ht="18.95" customHeight="1" thickTop="1" x14ac:dyDescent="0.2">
      <c r="A9" s="345" t="s">
        <v>12</v>
      </c>
      <c r="B9" s="346">
        <v>3365867</v>
      </c>
      <c r="C9" s="261">
        <v>3365867</v>
      </c>
      <c r="D9" s="261">
        <v>749745</v>
      </c>
      <c r="E9" s="126">
        <f t="shared" ref="E9:E17" si="0">(D9/C9)*100</f>
        <v>22.274944315981589</v>
      </c>
    </row>
    <row r="10" spans="1:7" ht="18.95" customHeight="1" x14ac:dyDescent="0.2">
      <c r="A10" s="345" t="s">
        <v>13</v>
      </c>
      <c r="B10" s="347">
        <v>275059</v>
      </c>
      <c r="C10" s="261">
        <v>279064</v>
      </c>
      <c r="D10" s="261">
        <v>97487</v>
      </c>
      <c r="E10" s="127">
        <f>(D10/C10)*100</f>
        <v>34.933563626981623</v>
      </c>
    </row>
    <row r="11" spans="1:7" ht="18.95" customHeight="1" x14ac:dyDescent="0.2">
      <c r="A11" s="345" t="s">
        <v>14</v>
      </c>
      <c r="B11" s="347">
        <v>15800</v>
      </c>
      <c r="C11" s="261">
        <v>15800</v>
      </c>
      <c r="D11" s="261">
        <v>23</v>
      </c>
      <c r="E11" s="127">
        <f t="shared" si="0"/>
        <v>0.14556962025316456</v>
      </c>
    </row>
    <row r="12" spans="1:7" ht="18.95" customHeight="1" x14ac:dyDescent="0.2">
      <c r="A12" s="348" t="s">
        <v>15</v>
      </c>
      <c r="B12" s="349">
        <v>80620</v>
      </c>
      <c r="C12" s="328">
        <v>6207000</v>
      </c>
      <c r="D12" s="328">
        <v>2509013</v>
      </c>
      <c r="E12" s="127">
        <f t="shared" si="0"/>
        <v>40.422313516996937</v>
      </c>
      <c r="G12" s="16"/>
    </row>
    <row r="13" spans="1:7" ht="18.95" customHeight="1" x14ac:dyDescent="0.25">
      <c r="A13" s="17" t="s">
        <v>10</v>
      </c>
      <c r="B13" s="350">
        <f>SUM(B9:B12)</f>
        <v>3737346</v>
      </c>
      <c r="C13" s="262">
        <f>SUM(C9:C12)</f>
        <v>9867731</v>
      </c>
      <c r="D13" s="262">
        <f>SUM(D9:D12)</f>
        <v>3356268</v>
      </c>
      <c r="E13" s="131">
        <f t="shared" si="0"/>
        <v>34.012560739647242</v>
      </c>
    </row>
    <row r="14" spans="1:7" s="9" customFormat="1" ht="21.75" customHeight="1" x14ac:dyDescent="0.2">
      <c r="A14" s="10" t="s">
        <v>7</v>
      </c>
      <c r="B14" s="346">
        <v>6766</v>
      </c>
      <c r="C14" s="351">
        <v>6766</v>
      </c>
      <c r="D14" s="261">
        <v>36011</v>
      </c>
      <c r="E14" s="127">
        <f t="shared" si="0"/>
        <v>532.23470292639672</v>
      </c>
    </row>
    <row r="15" spans="1:7" s="9" customFormat="1" ht="52.5" customHeight="1" thickBot="1" x14ac:dyDescent="0.3">
      <c r="A15" s="12" t="s">
        <v>8</v>
      </c>
      <c r="B15" s="352">
        <f>B13-B14</f>
        <v>3730580</v>
      </c>
      <c r="C15" s="263">
        <f>C13-C14</f>
        <v>9860965</v>
      </c>
      <c r="D15" s="263">
        <f>D13-D14</f>
        <v>3320257</v>
      </c>
      <c r="E15" s="130">
        <f t="shared" si="0"/>
        <v>33.670710726587103</v>
      </c>
    </row>
    <row r="16" spans="1:7" s="11" customFormat="1" ht="30" customHeight="1" thickTop="1" x14ac:dyDescent="0.25">
      <c r="A16" s="323" t="s">
        <v>137</v>
      </c>
      <c r="B16" s="353">
        <v>507323</v>
      </c>
      <c r="C16" s="329">
        <v>740685</v>
      </c>
      <c r="D16" s="329">
        <v>540685</v>
      </c>
      <c r="E16" s="326">
        <f t="shared" si="0"/>
        <v>72.997968097099303</v>
      </c>
    </row>
    <row r="17" spans="1:7" s="9" customFormat="1" ht="34.5" customHeight="1" thickBot="1" x14ac:dyDescent="0.3">
      <c r="A17" s="12" t="s">
        <v>9</v>
      </c>
      <c r="B17" s="352">
        <f>B15+B16</f>
        <v>4237903</v>
      </c>
      <c r="C17" s="263">
        <f>C15+C16</f>
        <v>10601650</v>
      </c>
      <c r="D17" s="263">
        <f>D15+D16</f>
        <v>3860942</v>
      </c>
      <c r="E17" s="129">
        <f t="shared" si="0"/>
        <v>36.418312243848831</v>
      </c>
    </row>
    <row r="18" spans="1:7" ht="13.5" thickTop="1" x14ac:dyDescent="0.2">
      <c r="A18" s="354"/>
      <c r="B18" s="354"/>
      <c r="C18" s="355"/>
      <c r="D18" s="355"/>
      <c r="E18" s="354"/>
    </row>
    <row r="19" spans="1:7" x14ac:dyDescent="0.2">
      <c r="A19" s="354"/>
      <c r="B19" s="354"/>
      <c r="C19" s="355"/>
      <c r="D19" s="355"/>
      <c r="E19" s="354"/>
    </row>
    <row r="20" spans="1:7" x14ac:dyDescent="0.2">
      <c r="A20" s="365" t="s">
        <v>11</v>
      </c>
      <c r="B20" s="365"/>
      <c r="C20" s="365"/>
      <c r="D20" s="365"/>
      <c r="E20" s="365"/>
    </row>
    <row r="21" spans="1:7" x14ac:dyDescent="0.2">
      <c r="A21" s="365"/>
      <c r="B21" s="365"/>
      <c r="C21" s="365"/>
      <c r="D21" s="365"/>
      <c r="E21" s="365"/>
      <c r="F21" s="18"/>
      <c r="G21" s="18"/>
    </row>
    <row r="22" spans="1:7" x14ac:dyDescent="0.2">
      <c r="A22" s="354"/>
      <c r="B22" s="354"/>
      <c r="C22" s="355"/>
      <c r="D22" s="355"/>
      <c r="E22" s="354"/>
      <c r="F22" s="18"/>
      <c r="G22" s="18"/>
    </row>
    <row r="23" spans="1:7" x14ac:dyDescent="0.2">
      <c r="A23" s="354"/>
      <c r="B23" s="354"/>
      <c r="C23" s="355"/>
      <c r="D23" s="355"/>
      <c r="E23" s="354"/>
      <c r="F23" s="18"/>
      <c r="G23" s="18"/>
    </row>
    <row r="24" spans="1:7" ht="15" x14ac:dyDescent="0.25">
      <c r="A24" s="254" t="s">
        <v>57</v>
      </c>
      <c r="B24" s="354"/>
      <c r="C24" s="355"/>
      <c r="D24" s="355"/>
      <c r="E24" s="354"/>
    </row>
    <row r="25" spans="1:7" ht="13.5" thickBot="1" x14ac:dyDescent="0.25">
      <c r="A25" s="354"/>
      <c r="B25" s="354"/>
      <c r="C25" s="356"/>
      <c r="D25" s="355"/>
      <c r="E25" s="357" t="s">
        <v>0</v>
      </c>
    </row>
    <row r="26" spans="1:7" s="15" customFormat="1" ht="18.75" customHeight="1" thickTop="1" thickBot="1" x14ac:dyDescent="0.25">
      <c r="A26" s="358"/>
      <c r="B26" s="4" t="s">
        <v>2</v>
      </c>
      <c r="C26" s="260" t="s">
        <v>3</v>
      </c>
      <c r="D26" s="260" t="s">
        <v>4</v>
      </c>
      <c r="E26" s="8" t="s">
        <v>5</v>
      </c>
    </row>
    <row r="27" spans="1:7" s="6" customFormat="1" thickTop="1" thickBot="1" x14ac:dyDescent="0.25">
      <c r="A27" s="7">
        <v>1</v>
      </c>
      <c r="B27" s="4">
        <v>2</v>
      </c>
      <c r="C27" s="260">
        <v>3</v>
      </c>
      <c r="D27" s="260">
        <v>4</v>
      </c>
      <c r="E27" s="8" t="s">
        <v>6</v>
      </c>
    </row>
    <row r="28" spans="1:7" ht="15.75" customHeight="1" thickTop="1" x14ac:dyDescent="0.2">
      <c r="A28" s="366" t="s">
        <v>59</v>
      </c>
      <c r="B28" s="359">
        <v>3966915</v>
      </c>
      <c r="C28" s="330">
        <v>4236525</v>
      </c>
      <c r="D28" s="330">
        <f>D17-D32-D31-D30</f>
        <v>1396465</v>
      </c>
      <c r="E28" s="209">
        <f t="shared" ref="E28:E33" si="1">(D28/C28)*100</f>
        <v>32.962510548149723</v>
      </c>
    </row>
    <row r="29" spans="1:7" ht="14.25" x14ac:dyDescent="0.2">
      <c r="A29" s="367"/>
      <c r="B29" s="360"/>
      <c r="C29" s="264"/>
      <c r="D29" s="264"/>
      <c r="E29" s="210"/>
    </row>
    <row r="30" spans="1:7" ht="28.5" customHeight="1" x14ac:dyDescent="0.2">
      <c r="A30" s="325" t="s">
        <v>134</v>
      </c>
      <c r="B30" s="361">
        <v>0</v>
      </c>
      <c r="C30" s="331">
        <v>6125125</v>
      </c>
      <c r="D30" s="331">
        <v>2451115</v>
      </c>
      <c r="E30" s="324">
        <f t="shared" si="1"/>
        <v>40.017387400257135</v>
      </c>
    </row>
    <row r="31" spans="1:7" ht="16.5" customHeight="1" x14ac:dyDescent="0.2">
      <c r="A31" s="213" t="s">
        <v>138</v>
      </c>
      <c r="B31" s="360">
        <v>230988</v>
      </c>
      <c r="C31" s="264">
        <v>200000</v>
      </c>
      <c r="D31" s="264">
        <v>0</v>
      </c>
      <c r="E31" s="210">
        <v>0</v>
      </c>
    </row>
    <row r="32" spans="1:7" ht="16.5" customHeight="1" x14ac:dyDescent="0.25">
      <c r="A32" s="214" t="s">
        <v>70</v>
      </c>
      <c r="B32" s="362">
        <v>40000</v>
      </c>
      <c r="C32" s="264">
        <v>40000</v>
      </c>
      <c r="D32" s="264">
        <v>13362</v>
      </c>
      <c r="E32" s="210">
        <f t="shared" si="1"/>
        <v>33.405000000000001</v>
      </c>
      <c r="F32" s="157"/>
      <c r="G32" s="158"/>
    </row>
    <row r="33" spans="1:5" ht="16.5" thickBot="1" x14ac:dyDescent="0.3">
      <c r="A33" s="215" t="s">
        <v>58</v>
      </c>
      <c r="B33" s="363">
        <f>B28+B30+B31+B32</f>
        <v>4237903</v>
      </c>
      <c r="C33" s="332">
        <f>C28+C30+C31+C32</f>
        <v>10601650</v>
      </c>
      <c r="D33" s="332">
        <f>D28+D30+D31+D32</f>
        <v>3860942</v>
      </c>
      <c r="E33" s="212">
        <f t="shared" si="1"/>
        <v>36.418312243848831</v>
      </c>
    </row>
    <row r="34" spans="1:5" ht="13.5" thickTop="1" x14ac:dyDescent="0.2">
      <c r="A34" s="354"/>
      <c r="B34" s="354"/>
      <c r="C34" s="355"/>
      <c r="D34" s="355"/>
      <c r="E34" s="354"/>
    </row>
    <row r="40" spans="1:5" x14ac:dyDescent="0.2">
      <c r="C40" s="2"/>
      <c r="D40" s="2"/>
    </row>
  </sheetData>
  <mergeCells count="3">
    <mergeCell ref="A3:E4"/>
    <mergeCell ref="A20:E21"/>
    <mergeCell ref="A28:A29"/>
  </mergeCells>
  <phoneticPr fontId="5" type="noConversion"/>
  <pageMargins left="0.98425196850393704" right="0" top="0.98425196850393704" bottom="0.98425196850393704" header="0.51181102362204722" footer="0.51181102362204722"/>
  <pageSetup paperSize="9" scale="80" firstPageNumber="2" orientation="portrait" cellComments="asDisplayed" useFirstPageNumber="1" r:id="rId1"/>
  <headerFooter alignWithMargins="0">
    <oddHeader>&amp;C&amp;"Arial CE,Kurzíva"Příloha č. 1 - Plnění rozpočtu příjmů Olomouckého kraje k 31. 3. 2015</oddHeader>
    <oddFooter xml:space="preserve">&amp;L&amp;"Arial CE,Kurzíva"Zastupitelstvo Olomouckého kraje 24-04-2015
5.3.-Rozpočet Olomouckého kraje 2015-plnění rozpočtu k 31. 3. 2015
Příloha č. 1-Plnění rozpočtu příjmů Olomouckého kraje k 31. 3. 2015&amp;R&amp;"Arial CE,Kurzíva"Strana &amp;P (Celkem 7)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O225"/>
  <sheetViews>
    <sheetView showGridLines="0" view="pageLayout" topLeftCell="A133" zoomScaleNormal="100" workbookViewId="0">
      <selection activeCell="A62" sqref="A62:B62"/>
    </sheetView>
  </sheetViews>
  <sheetFormatPr defaultRowHeight="14.25" x14ac:dyDescent="0.2"/>
  <cols>
    <col min="1" max="1" width="42" style="341" customWidth="1"/>
    <col min="2" max="2" width="5.140625" style="169" customWidth="1"/>
    <col min="3" max="3" width="14.85546875" style="187" customWidth="1"/>
    <col min="4" max="4" width="17.140625" style="187" customWidth="1"/>
    <col min="5" max="5" width="15.7109375" style="187" customWidth="1"/>
    <col min="6" max="6" width="7.28515625" style="187" customWidth="1"/>
    <col min="7" max="8" width="16.28515625" style="25" customWidth="1"/>
    <col min="9" max="9" width="16.7109375" style="25" customWidth="1"/>
    <col min="10" max="10" width="18.140625" style="20" customWidth="1"/>
    <col min="11" max="11" width="21" style="26" customWidth="1"/>
    <col min="12" max="12" width="2.7109375" style="22" customWidth="1"/>
    <col min="13" max="13" width="16.5703125" style="22" customWidth="1"/>
    <col min="14" max="14" width="17.5703125" style="21" customWidth="1"/>
    <col min="15" max="16" width="9.140625" style="22"/>
    <col min="17" max="17" width="11.140625" style="22" bestFit="1" customWidth="1"/>
    <col min="18" max="16384" width="9.140625" style="22"/>
  </cols>
  <sheetData>
    <row r="1" spans="1:14" ht="23.25" x14ac:dyDescent="0.35">
      <c r="A1" s="370" t="s">
        <v>140</v>
      </c>
      <c r="B1" s="371"/>
      <c r="C1" s="371"/>
      <c r="D1" s="371"/>
      <c r="E1" s="371"/>
      <c r="F1" s="371"/>
      <c r="G1" s="19"/>
      <c r="H1" s="19"/>
      <c r="I1" s="19"/>
      <c r="K1" s="21"/>
    </row>
    <row r="2" spans="1:14" ht="23.25" x14ac:dyDescent="0.35">
      <c r="A2" s="372"/>
      <c r="B2" s="372"/>
      <c r="C2" s="372"/>
      <c r="D2" s="372"/>
      <c r="E2" s="372"/>
      <c r="F2" s="372"/>
      <c r="G2" s="23"/>
      <c r="H2" s="23"/>
      <c r="I2" s="23"/>
      <c r="K2" s="21"/>
    </row>
    <row r="3" spans="1:14" ht="15" x14ac:dyDescent="0.25">
      <c r="A3" s="24"/>
    </row>
    <row r="4" spans="1:14" ht="15" thickBot="1" x14ac:dyDescent="0.25">
      <c r="F4" s="28" t="s">
        <v>0</v>
      </c>
      <c r="G4" s="28"/>
      <c r="H4" s="28"/>
      <c r="I4" s="28"/>
    </row>
    <row r="5" spans="1:14" s="30" customFormat="1" thickTop="1" thickBot="1" x14ac:dyDescent="0.25">
      <c r="A5" s="244" t="s">
        <v>16</v>
      </c>
      <c r="B5" s="245" t="s">
        <v>17</v>
      </c>
      <c r="C5" s="246" t="s">
        <v>18</v>
      </c>
      <c r="D5" s="246" t="s">
        <v>19</v>
      </c>
      <c r="E5" s="246" t="s">
        <v>4</v>
      </c>
      <c r="F5" s="247" t="s">
        <v>5</v>
      </c>
      <c r="G5" s="29"/>
      <c r="H5" s="29"/>
      <c r="I5" s="29"/>
      <c r="J5" s="110"/>
      <c r="K5" s="101"/>
      <c r="N5" s="31"/>
    </row>
    <row r="6" spans="1:14" s="30" customFormat="1" thickTop="1" thickBot="1" x14ac:dyDescent="0.25">
      <c r="A6" s="7">
        <v>1</v>
      </c>
      <c r="B6" s="4">
        <v>2</v>
      </c>
      <c r="C6" s="4">
        <v>3</v>
      </c>
      <c r="D6" s="4">
        <v>4</v>
      </c>
      <c r="E6" s="4">
        <v>5</v>
      </c>
      <c r="F6" s="217" t="s">
        <v>119</v>
      </c>
      <c r="G6" s="29"/>
      <c r="H6" s="29"/>
      <c r="I6" s="29"/>
      <c r="J6" s="110"/>
      <c r="K6" s="101"/>
      <c r="N6" s="31"/>
    </row>
    <row r="7" spans="1:14" s="24" customFormat="1" ht="15.75" thickTop="1" x14ac:dyDescent="0.25">
      <c r="A7" s="32" t="s">
        <v>20</v>
      </c>
      <c r="B7" s="170">
        <v>1</v>
      </c>
      <c r="C7" s="136">
        <f>C8+C9+C10+C11</f>
        <v>29033</v>
      </c>
      <c r="D7" s="136">
        <f>D8+D9+D10+D11</f>
        <v>29033</v>
      </c>
      <c r="E7" s="136">
        <f>E8+E9+E10+E11</f>
        <v>4019</v>
      </c>
      <c r="F7" s="128">
        <f t="shared" ref="F7:F47" si="0">(E7/D7)*100</f>
        <v>13.842868460028242</v>
      </c>
      <c r="G7" s="33"/>
      <c r="H7" s="33"/>
      <c r="I7" s="33"/>
      <c r="J7" s="106"/>
      <c r="K7" s="102"/>
      <c r="N7" s="34"/>
    </row>
    <row r="8" spans="1:14" s="39" customFormat="1" x14ac:dyDescent="0.2">
      <c r="A8" s="35" t="s">
        <v>21</v>
      </c>
      <c r="B8" s="72"/>
      <c r="C8" s="37">
        <v>29033</v>
      </c>
      <c r="D8" s="37">
        <v>29033</v>
      </c>
      <c r="E8" s="37">
        <v>4019</v>
      </c>
      <c r="F8" s="127">
        <f t="shared" si="0"/>
        <v>13.842868460028242</v>
      </c>
      <c r="G8" s="38"/>
      <c r="H8" s="38"/>
      <c r="I8" s="38"/>
      <c r="J8" s="106"/>
      <c r="K8" s="86"/>
      <c r="N8" s="40"/>
    </row>
    <row r="9" spans="1:14" s="39" customFormat="1" x14ac:dyDescent="0.2">
      <c r="A9" s="35" t="s">
        <v>22</v>
      </c>
      <c r="B9" s="190"/>
      <c r="C9" s="37">
        <v>0</v>
      </c>
      <c r="D9" s="37">
        <v>0</v>
      </c>
      <c r="E9" s="37">
        <v>0</v>
      </c>
      <c r="F9" s="127">
        <v>0</v>
      </c>
      <c r="G9" s="38"/>
      <c r="H9" s="38"/>
      <c r="I9" s="38"/>
      <c r="J9" s="106"/>
      <c r="K9" s="86"/>
      <c r="N9" s="40"/>
    </row>
    <row r="10" spans="1:14" s="39" customFormat="1" x14ac:dyDescent="0.2">
      <c r="A10" s="41" t="s">
        <v>23</v>
      </c>
      <c r="B10" s="72"/>
      <c r="C10" s="37">
        <v>0</v>
      </c>
      <c r="D10" s="37">
        <v>0</v>
      </c>
      <c r="E10" s="37">
        <v>0</v>
      </c>
      <c r="F10" s="127">
        <v>0</v>
      </c>
      <c r="G10" s="38"/>
      <c r="H10" s="139">
        <f>D10+D11</f>
        <v>0</v>
      </c>
      <c r="I10" s="139">
        <f>E10+E11</f>
        <v>0</v>
      </c>
      <c r="J10" s="139"/>
      <c r="K10" s="86"/>
      <c r="N10" s="40"/>
    </row>
    <row r="11" spans="1:14" s="39" customFormat="1" x14ac:dyDescent="0.2">
      <c r="A11" s="41" t="s">
        <v>24</v>
      </c>
      <c r="B11" s="72"/>
      <c r="C11" s="37">
        <v>0</v>
      </c>
      <c r="D11" s="37">
        <v>0</v>
      </c>
      <c r="E11" s="37">
        <v>0</v>
      </c>
      <c r="F11" s="132">
        <v>0</v>
      </c>
      <c r="G11" s="38"/>
      <c r="H11" s="38"/>
      <c r="I11" s="38"/>
      <c r="J11" s="38"/>
      <c r="K11" s="86"/>
      <c r="N11" s="40"/>
    </row>
    <row r="12" spans="1:14" s="44" customFormat="1" ht="15" x14ac:dyDescent="0.25">
      <c r="A12" s="43" t="s">
        <v>146</v>
      </c>
      <c r="B12" s="171">
        <v>3</v>
      </c>
      <c r="C12" s="318">
        <f>C13+C14+C15+C16+C17</f>
        <v>319847</v>
      </c>
      <c r="D12" s="318">
        <f>D13+D14+D15+D16+D17</f>
        <v>326197</v>
      </c>
      <c r="E12" s="318">
        <f>E13+E14+E15+E16+E17</f>
        <v>50851</v>
      </c>
      <c r="F12" s="128">
        <f t="shared" si="0"/>
        <v>15.589045883315912</v>
      </c>
      <c r="G12" s="33"/>
      <c r="H12" s="33"/>
      <c r="I12" s="33"/>
      <c r="J12" s="33"/>
      <c r="K12" s="102"/>
      <c r="N12" s="45"/>
    </row>
    <row r="13" spans="1:14" s="44" customFormat="1" x14ac:dyDescent="0.2">
      <c r="A13" s="35" t="s">
        <v>21</v>
      </c>
      <c r="B13" s="47"/>
      <c r="C13" s="37">
        <v>312534</v>
      </c>
      <c r="D13" s="37">
        <v>312586</v>
      </c>
      <c r="E13" s="37">
        <v>49685</v>
      </c>
      <c r="F13" s="127">
        <f t="shared" si="0"/>
        <v>15.894825743955263</v>
      </c>
      <c r="G13" s="38"/>
      <c r="H13" s="38"/>
      <c r="I13" s="38"/>
      <c r="J13" s="38"/>
      <c r="K13" s="86"/>
      <c r="N13" s="45"/>
    </row>
    <row r="14" spans="1:14" s="44" customFormat="1" x14ac:dyDescent="0.2">
      <c r="A14" s="35" t="s">
        <v>22</v>
      </c>
      <c r="B14" s="47"/>
      <c r="C14" s="37">
        <v>820</v>
      </c>
      <c r="D14" s="37">
        <v>988</v>
      </c>
      <c r="E14" s="37">
        <v>136</v>
      </c>
      <c r="F14" s="127">
        <f t="shared" si="0"/>
        <v>13.765182186234817</v>
      </c>
      <c r="G14" s="38"/>
      <c r="H14" s="38"/>
      <c r="I14" s="38"/>
      <c r="J14" s="38"/>
      <c r="K14" s="86"/>
      <c r="N14" s="45"/>
    </row>
    <row r="15" spans="1:14" s="39" customFormat="1" x14ac:dyDescent="0.2">
      <c r="A15" s="41" t="s">
        <v>23</v>
      </c>
      <c r="B15" s="72"/>
      <c r="C15" s="37">
        <v>0</v>
      </c>
      <c r="D15" s="37">
        <v>6130</v>
      </c>
      <c r="E15" s="37">
        <v>75</v>
      </c>
      <c r="F15" s="127">
        <f t="shared" si="0"/>
        <v>1.2234910277324633</v>
      </c>
      <c r="G15" s="38"/>
      <c r="H15" s="139">
        <f>D15+D16</f>
        <v>6130</v>
      </c>
      <c r="I15" s="139">
        <f>E15+E16</f>
        <v>75</v>
      </c>
      <c r="J15" s="139"/>
      <c r="K15" s="86"/>
      <c r="N15" s="40"/>
    </row>
    <row r="16" spans="1:14" s="39" customFormat="1" x14ac:dyDescent="0.2">
      <c r="A16" s="41" t="s">
        <v>24</v>
      </c>
      <c r="B16" s="72"/>
      <c r="C16" s="37">
        <v>0</v>
      </c>
      <c r="D16" s="37">
        <v>0</v>
      </c>
      <c r="E16" s="37">
        <v>0</v>
      </c>
      <c r="F16" s="127">
        <v>0</v>
      </c>
      <c r="G16" s="38"/>
      <c r="H16" s="38"/>
      <c r="I16" s="38"/>
      <c r="J16" s="38"/>
      <c r="K16" s="86"/>
      <c r="N16" s="40"/>
    </row>
    <row r="17" spans="1:14" s="39" customFormat="1" x14ac:dyDescent="0.2">
      <c r="A17" s="46" t="s">
        <v>84</v>
      </c>
      <c r="B17" s="72"/>
      <c r="C17" s="37">
        <v>6493</v>
      </c>
      <c r="D17" s="37">
        <v>6493</v>
      </c>
      <c r="E17" s="37">
        <v>955</v>
      </c>
      <c r="F17" s="132">
        <f t="shared" si="0"/>
        <v>14.708147235484367</v>
      </c>
      <c r="G17" s="38"/>
      <c r="H17" s="38"/>
      <c r="I17" s="38"/>
      <c r="J17" s="38"/>
      <c r="K17" s="86"/>
      <c r="N17" s="40"/>
    </row>
    <row r="18" spans="1:14" s="44" customFormat="1" ht="15" x14ac:dyDescent="0.25">
      <c r="A18" s="43" t="s">
        <v>26</v>
      </c>
      <c r="B18" s="171">
        <v>4</v>
      </c>
      <c r="C18" s="318">
        <f>C19+C20+C21+C22</f>
        <v>35136</v>
      </c>
      <c r="D18" s="318">
        <f>D19+D20+D21+D22</f>
        <v>35936</v>
      </c>
      <c r="E18" s="318">
        <f>E19+E20+E21+E22</f>
        <v>16693</v>
      </c>
      <c r="F18" s="128">
        <f t="shared" si="0"/>
        <v>46.452025823686554</v>
      </c>
      <c r="G18" s="33"/>
      <c r="H18" s="33"/>
      <c r="I18" s="33"/>
      <c r="J18" s="33"/>
      <c r="K18" s="102"/>
      <c r="N18" s="45"/>
    </row>
    <row r="19" spans="1:14" s="44" customFormat="1" x14ac:dyDescent="0.2">
      <c r="A19" s="35" t="s">
        <v>21</v>
      </c>
      <c r="B19" s="47"/>
      <c r="C19" s="37">
        <v>34553</v>
      </c>
      <c r="D19" s="37">
        <v>34753</v>
      </c>
      <c r="E19" s="37">
        <v>16674</v>
      </c>
      <c r="F19" s="127">
        <f t="shared" si="0"/>
        <v>47.978591776249537</v>
      </c>
      <c r="G19" s="38"/>
      <c r="H19" s="38"/>
      <c r="I19" s="38"/>
      <c r="J19" s="38"/>
      <c r="K19" s="86"/>
      <c r="N19" s="45"/>
    </row>
    <row r="20" spans="1:14" s="44" customFormat="1" x14ac:dyDescent="0.2">
      <c r="A20" s="35" t="s">
        <v>22</v>
      </c>
      <c r="B20" s="47"/>
      <c r="C20" s="37">
        <v>583</v>
      </c>
      <c r="D20" s="37">
        <v>1183</v>
      </c>
      <c r="E20" s="37">
        <v>19</v>
      </c>
      <c r="F20" s="127">
        <f t="shared" si="0"/>
        <v>1.6060862214708367</v>
      </c>
      <c r="G20" s="38"/>
      <c r="H20" s="38"/>
      <c r="I20" s="38"/>
      <c r="J20" s="38"/>
      <c r="K20" s="86"/>
      <c r="N20" s="45"/>
    </row>
    <row r="21" spans="1:14" s="39" customFormat="1" x14ac:dyDescent="0.2">
      <c r="A21" s="41" t="s">
        <v>23</v>
      </c>
      <c r="B21" s="72"/>
      <c r="C21" s="37">
        <v>0</v>
      </c>
      <c r="D21" s="37">
        <v>0</v>
      </c>
      <c r="E21" s="37">
        <v>0</v>
      </c>
      <c r="F21" s="127">
        <v>0</v>
      </c>
      <c r="G21" s="38"/>
      <c r="H21" s="139">
        <f>D21+D22</f>
        <v>0</v>
      </c>
      <c r="I21" s="139">
        <f>E21+E22</f>
        <v>0</v>
      </c>
      <c r="J21" s="139"/>
      <c r="K21" s="86"/>
      <c r="N21" s="40"/>
    </row>
    <row r="22" spans="1:14" s="39" customFormat="1" x14ac:dyDescent="0.2">
      <c r="A22" s="48" t="s">
        <v>24</v>
      </c>
      <c r="B22" s="319"/>
      <c r="C22" s="42">
        <v>0</v>
      </c>
      <c r="D22" s="42">
        <v>0</v>
      </c>
      <c r="E22" s="42">
        <v>0</v>
      </c>
      <c r="F22" s="132">
        <v>0</v>
      </c>
      <c r="G22" s="38"/>
      <c r="H22" s="38"/>
      <c r="I22" s="38"/>
      <c r="J22" s="38"/>
      <c r="K22" s="86"/>
      <c r="N22" s="40"/>
    </row>
    <row r="23" spans="1:14" s="44" customFormat="1" ht="15" x14ac:dyDescent="0.25">
      <c r="A23" s="376" t="s">
        <v>142</v>
      </c>
      <c r="B23" s="171">
        <v>5</v>
      </c>
      <c r="C23" s="318">
        <f>C25+C26+C27+C28</f>
        <v>74</v>
      </c>
      <c r="D23" s="318">
        <f>D25+D26+D27+D28</f>
        <v>89</v>
      </c>
      <c r="E23" s="318">
        <f>E25+E26+E27+E28</f>
        <v>0</v>
      </c>
      <c r="F23" s="128">
        <f t="shared" si="0"/>
        <v>0</v>
      </c>
      <c r="G23" s="38"/>
      <c r="H23" s="38"/>
      <c r="I23" s="38"/>
      <c r="J23" s="38"/>
      <c r="K23" s="102"/>
      <c r="N23" s="45"/>
    </row>
    <row r="24" spans="1:14" s="44" customFormat="1" ht="15" x14ac:dyDescent="0.25">
      <c r="A24" s="377"/>
      <c r="B24" s="47"/>
      <c r="C24" s="320"/>
      <c r="D24" s="320"/>
      <c r="E24" s="320"/>
      <c r="F24" s="128"/>
      <c r="G24" s="38"/>
      <c r="H24" s="38"/>
      <c r="I24" s="38"/>
      <c r="J24" s="38"/>
      <c r="K24" s="102"/>
      <c r="N24" s="45"/>
    </row>
    <row r="25" spans="1:14" s="44" customFormat="1" x14ac:dyDescent="0.2">
      <c r="A25" s="50" t="s">
        <v>21</v>
      </c>
      <c r="B25" s="47"/>
      <c r="C25" s="37">
        <v>74</v>
      </c>
      <c r="D25" s="37">
        <v>89</v>
      </c>
      <c r="E25" s="37">
        <v>0</v>
      </c>
      <c r="F25" s="127">
        <f t="shared" si="0"/>
        <v>0</v>
      </c>
      <c r="G25" s="38"/>
      <c r="H25" s="38"/>
      <c r="I25" s="38"/>
      <c r="J25" s="38"/>
      <c r="K25" s="86"/>
      <c r="N25" s="45"/>
    </row>
    <row r="26" spans="1:14" s="44" customFormat="1" x14ac:dyDescent="0.2">
      <c r="A26" s="50" t="s">
        <v>22</v>
      </c>
      <c r="B26" s="47"/>
      <c r="C26" s="37">
        <v>0</v>
      </c>
      <c r="D26" s="37">
        <v>0</v>
      </c>
      <c r="E26" s="37">
        <v>0</v>
      </c>
      <c r="F26" s="127">
        <v>0</v>
      </c>
      <c r="G26" s="38"/>
      <c r="H26" s="38"/>
      <c r="I26" s="38"/>
      <c r="J26" s="38"/>
      <c r="K26" s="86"/>
      <c r="N26" s="45"/>
    </row>
    <row r="27" spans="1:14" s="44" customFormat="1" x14ac:dyDescent="0.2">
      <c r="A27" s="41" t="s">
        <v>23</v>
      </c>
      <c r="B27" s="47"/>
      <c r="C27" s="37">
        <v>0</v>
      </c>
      <c r="D27" s="37">
        <v>0</v>
      </c>
      <c r="E27" s="37">
        <v>0</v>
      </c>
      <c r="F27" s="127">
        <v>0</v>
      </c>
      <c r="G27" s="38"/>
      <c r="H27" s="139">
        <f>D27+D28</f>
        <v>0</v>
      </c>
      <c r="I27" s="139">
        <f>E27+E28</f>
        <v>0</v>
      </c>
      <c r="J27" s="139"/>
      <c r="K27" s="86"/>
      <c r="N27" s="45"/>
    </row>
    <row r="28" spans="1:14" s="44" customFormat="1" x14ac:dyDescent="0.2">
      <c r="A28" s="46" t="s">
        <v>24</v>
      </c>
      <c r="B28" s="51"/>
      <c r="C28" s="42">
        <v>0</v>
      </c>
      <c r="D28" s="42">
        <v>0</v>
      </c>
      <c r="E28" s="42">
        <v>0</v>
      </c>
      <c r="F28" s="132">
        <v>0</v>
      </c>
      <c r="G28" s="38"/>
      <c r="H28" s="38"/>
      <c r="I28" s="38"/>
      <c r="J28" s="38"/>
      <c r="K28" s="86"/>
      <c r="N28" s="45"/>
    </row>
    <row r="29" spans="1:14" s="44" customFormat="1" ht="15" x14ac:dyDescent="0.25">
      <c r="A29" s="43" t="s">
        <v>133</v>
      </c>
      <c r="B29" s="47">
        <v>6</v>
      </c>
      <c r="C29" s="320">
        <f>C30+C31+C32+C33</f>
        <v>27753</v>
      </c>
      <c r="D29" s="320">
        <f>D30+D31+D32+D33</f>
        <v>27753</v>
      </c>
      <c r="E29" s="320">
        <f>E30+E31+E32+E33</f>
        <v>1666</v>
      </c>
      <c r="F29" s="128">
        <f t="shared" si="0"/>
        <v>6.0029546355348966</v>
      </c>
      <c r="G29" s="33"/>
      <c r="H29" s="33"/>
      <c r="I29" s="33"/>
      <c r="J29" s="33"/>
      <c r="K29" s="102"/>
      <c r="N29" s="45"/>
    </row>
    <row r="30" spans="1:14" s="44" customFormat="1" x14ac:dyDescent="0.2">
      <c r="A30" s="35" t="s">
        <v>21</v>
      </c>
      <c r="B30" s="47"/>
      <c r="C30" s="37">
        <v>27753</v>
      </c>
      <c r="D30" s="37">
        <v>27753</v>
      </c>
      <c r="E30" s="37">
        <v>1666</v>
      </c>
      <c r="F30" s="127">
        <f t="shared" si="0"/>
        <v>6.0029546355348966</v>
      </c>
      <c r="G30" s="38"/>
      <c r="H30" s="38"/>
      <c r="I30" s="38"/>
      <c r="J30" s="38"/>
      <c r="K30" s="86"/>
      <c r="N30" s="45"/>
    </row>
    <row r="31" spans="1:14" s="44" customFormat="1" x14ac:dyDescent="0.2">
      <c r="A31" s="35" t="s">
        <v>22</v>
      </c>
      <c r="B31" s="47"/>
      <c r="C31" s="195">
        <v>0</v>
      </c>
      <c r="D31" s="37">
        <v>0</v>
      </c>
      <c r="E31" s="37">
        <v>0</v>
      </c>
      <c r="F31" s="127">
        <v>0</v>
      </c>
      <c r="G31" s="38"/>
      <c r="H31" s="38"/>
      <c r="I31" s="38"/>
      <c r="J31" s="38"/>
      <c r="K31" s="86"/>
      <c r="N31" s="45"/>
    </row>
    <row r="32" spans="1:14" s="39" customFormat="1" x14ac:dyDescent="0.2">
      <c r="A32" s="41" t="s">
        <v>23</v>
      </c>
      <c r="B32" s="72"/>
      <c r="C32" s="37">
        <v>0</v>
      </c>
      <c r="D32" s="37">
        <v>0</v>
      </c>
      <c r="E32" s="37">
        <v>0</v>
      </c>
      <c r="F32" s="127">
        <v>0</v>
      </c>
      <c r="G32" s="38"/>
      <c r="H32" s="139">
        <f>D32+D33</f>
        <v>0</v>
      </c>
      <c r="I32" s="139">
        <f>E32+E33</f>
        <v>0</v>
      </c>
      <c r="J32" s="139"/>
      <c r="K32" s="86"/>
      <c r="N32" s="40"/>
    </row>
    <row r="33" spans="1:14" s="39" customFormat="1" x14ac:dyDescent="0.2">
      <c r="A33" s="46" t="s">
        <v>24</v>
      </c>
      <c r="B33" s="319"/>
      <c r="C33" s="42">
        <v>0</v>
      </c>
      <c r="D33" s="42">
        <v>0</v>
      </c>
      <c r="E33" s="42">
        <v>0</v>
      </c>
      <c r="F33" s="132">
        <v>0</v>
      </c>
      <c r="G33" s="38"/>
      <c r="H33" s="38"/>
      <c r="I33" s="38"/>
      <c r="J33" s="38"/>
      <c r="K33" s="86"/>
      <c r="N33" s="40"/>
    </row>
    <row r="34" spans="1:14" s="44" customFormat="1" ht="15" x14ac:dyDescent="0.25">
      <c r="A34" s="43" t="s">
        <v>27</v>
      </c>
      <c r="B34" s="171">
        <v>7</v>
      </c>
      <c r="C34" s="318">
        <f>C35+C36+C37+C38</f>
        <v>227796</v>
      </c>
      <c r="D34" s="318">
        <f>D35+D36+D37+D38</f>
        <v>230124</v>
      </c>
      <c r="E34" s="318">
        <f>E35+E36+E37+E38</f>
        <v>10219</v>
      </c>
      <c r="F34" s="128">
        <f t="shared" si="0"/>
        <v>4.4406493890250474</v>
      </c>
      <c r="G34" s="33"/>
      <c r="H34" s="33"/>
      <c r="I34" s="33"/>
      <c r="J34" s="33"/>
      <c r="K34" s="102"/>
      <c r="N34" s="45"/>
    </row>
    <row r="35" spans="1:14" s="44" customFormat="1" x14ac:dyDescent="0.2">
      <c r="A35" s="35" t="s">
        <v>21</v>
      </c>
      <c r="B35" s="47"/>
      <c r="C35" s="37">
        <v>142024</v>
      </c>
      <c r="D35" s="37">
        <v>219720</v>
      </c>
      <c r="E35" s="37">
        <v>10219</v>
      </c>
      <c r="F35" s="127">
        <f>(E35/D35)*100</f>
        <v>4.650919351902421</v>
      </c>
      <c r="G35" s="38"/>
      <c r="H35" s="38"/>
      <c r="I35" s="38"/>
      <c r="J35" s="38"/>
      <c r="K35" s="86"/>
      <c r="N35" s="45"/>
    </row>
    <row r="36" spans="1:14" s="44" customFormat="1" x14ac:dyDescent="0.2">
      <c r="A36" s="35" t="s">
        <v>22</v>
      </c>
      <c r="B36" s="47"/>
      <c r="C36" s="37">
        <v>85772</v>
      </c>
      <c r="D36" s="37">
        <v>8951</v>
      </c>
      <c r="E36" s="37">
        <v>0</v>
      </c>
      <c r="F36" s="127">
        <v>0</v>
      </c>
      <c r="G36" s="38"/>
      <c r="H36" s="38"/>
      <c r="I36" s="38"/>
      <c r="J36" s="38"/>
      <c r="K36" s="86"/>
      <c r="N36" s="45"/>
    </row>
    <row r="37" spans="1:14" s="39" customFormat="1" x14ac:dyDescent="0.2">
      <c r="A37" s="41" t="s">
        <v>23</v>
      </c>
      <c r="B37" s="72"/>
      <c r="C37" s="37">
        <v>0</v>
      </c>
      <c r="D37" s="37">
        <v>1453</v>
      </c>
      <c r="E37" s="37">
        <v>0</v>
      </c>
      <c r="F37" s="127">
        <v>0</v>
      </c>
      <c r="G37" s="38"/>
      <c r="H37" s="139">
        <f>D37+D38</f>
        <v>1453</v>
      </c>
      <c r="I37" s="139">
        <f>E37+E38</f>
        <v>0</v>
      </c>
      <c r="J37" s="139"/>
      <c r="K37" s="86"/>
      <c r="N37" s="40"/>
    </row>
    <row r="38" spans="1:14" s="39" customFormat="1" x14ac:dyDescent="0.2">
      <c r="A38" s="41" t="s">
        <v>24</v>
      </c>
      <c r="B38" s="72"/>
      <c r="C38" s="37">
        <v>0</v>
      </c>
      <c r="D38" s="37">
        <v>0</v>
      </c>
      <c r="E38" s="37">
        <v>0</v>
      </c>
      <c r="F38" s="132">
        <v>0</v>
      </c>
      <c r="G38" s="38"/>
      <c r="H38" s="38"/>
      <c r="I38" s="38"/>
      <c r="J38" s="38"/>
      <c r="K38" s="86"/>
      <c r="N38" s="40"/>
    </row>
    <row r="39" spans="1:14" s="44" customFormat="1" ht="15" x14ac:dyDescent="0.25">
      <c r="A39" s="376" t="s">
        <v>143</v>
      </c>
      <c r="B39" s="171">
        <v>8</v>
      </c>
      <c r="C39" s="318">
        <f>C41+C42+C43+C44</f>
        <v>35039</v>
      </c>
      <c r="D39" s="318">
        <f>D41+D42+D43+D44</f>
        <v>34779</v>
      </c>
      <c r="E39" s="318">
        <f>E41+E42+E43+E44</f>
        <v>4268</v>
      </c>
      <c r="F39" s="128">
        <f t="shared" si="0"/>
        <v>12.271773196469134</v>
      </c>
      <c r="G39" s="33"/>
      <c r="H39" s="33"/>
      <c r="I39" s="33"/>
      <c r="J39" s="33"/>
      <c r="K39" s="102"/>
      <c r="N39" s="45"/>
    </row>
    <row r="40" spans="1:14" s="44" customFormat="1" ht="15" x14ac:dyDescent="0.25">
      <c r="A40" s="377"/>
      <c r="B40" s="47"/>
      <c r="C40" s="320"/>
      <c r="D40" s="320"/>
      <c r="E40" s="320"/>
      <c r="F40" s="128"/>
      <c r="G40" s="33"/>
      <c r="H40" s="33"/>
      <c r="I40" s="33"/>
      <c r="J40" s="33"/>
      <c r="K40" s="102"/>
      <c r="N40" s="45"/>
    </row>
    <row r="41" spans="1:14" s="44" customFormat="1" x14ac:dyDescent="0.2">
      <c r="A41" s="35" t="s">
        <v>21</v>
      </c>
      <c r="B41" s="47"/>
      <c r="C41" s="37">
        <v>32412</v>
      </c>
      <c r="D41" s="37">
        <v>32152</v>
      </c>
      <c r="E41" s="37">
        <v>3862</v>
      </c>
      <c r="F41" s="127">
        <f t="shared" si="0"/>
        <v>12.011694451356059</v>
      </c>
      <c r="G41" s="38"/>
      <c r="H41" s="38"/>
      <c r="I41" s="38"/>
      <c r="J41" s="38"/>
      <c r="K41" s="86"/>
      <c r="N41" s="45"/>
    </row>
    <row r="42" spans="1:14" s="44" customFormat="1" x14ac:dyDescent="0.2">
      <c r="A42" s="35" t="s">
        <v>22</v>
      </c>
      <c r="B42" s="47"/>
      <c r="C42" s="37">
        <v>2627</v>
      </c>
      <c r="D42" s="37">
        <v>2627</v>
      </c>
      <c r="E42" s="37">
        <v>406</v>
      </c>
      <c r="F42" s="127">
        <f t="shared" si="0"/>
        <v>15.45489151122954</v>
      </c>
      <c r="G42" s="38"/>
      <c r="H42" s="38"/>
      <c r="I42" s="38"/>
      <c r="J42" s="38"/>
      <c r="K42" s="86"/>
      <c r="N42" s="45"/>
    </row>
    <row r="43" spans="1:14" s="39" customFormat="1" x14ac:dyDescent="0.2">
      <c r="A43" s="41" t="s">
        <v>23</v>
      </c>
      <c r="B43" s="72"/>
      <c r="C43" s="37">
        <v>0</v>
      </c>
      <c r="D43" s="37">
        <v>0</v>
      </c>
      <c r="E43" s="37">
        <v>0</v>
      </c>
      <c r="F43" s="127">
        <v>0</v>
      </c>
      <c r="G43" s="38"/>
      <c r="H43" s="139">
        <f>D43+D44</f>
        <v>0</v>
      </c>
      <c r="I43" s="139">
        <f>E43+E44</f>
        <v>0</v>
      </c>
      <c r="J43" s="139"/>
      <c r="K43" s="86"/>
      <c r="N43" s="40"/>
    </row>
    <row r="44" spans="1:14" s="39" customFormat="1" x14ac:dyDescent="0.2">
      <c r="A44" s="46" t="s">
        <v>24</v>
      </c>
      <c r="B44" s="319"/>
      <c r="C44" s="42">
        <v>0</v>
      </c>
      <c r="D44" s="42">
        <v>0</v>
      </c>
      <c r="E44" s="42">
        <v>0</v>
      </c>
      <c r="F44" s="132">
        <v>0</v>
      </c>
      <c r="G44" s="38"/>
      <c r="H44" s="38"/>
      <c r="I44" s="38"/>
      <c r="J44" s="106"/>
      <c r="K44" s="86"/>
      <c r="N44" s="40"/>
    </row>
    <row r="45" spans="1:14" ht="15" customHeight="1" x14ac:dyDescent="0.25">
      <c r="A45" s="322" t="s">
        <v>28</v>
      </c>
      <c r="B45" s="171">
        <v>9</v>
      </c>
      <c r="C45" s="318">
        <f>C46+C47+C48+C49</f>
        <v>21407</v>
      </c>
      <c r="D45" s="342">
        <f>D46+D47+D48+D49</f>
        <v>21557</v>
      </c>
      <c r="E45" s="318">
        <f>E46+E47+E48+E49</f>
        <v>60</v>
      </c>
      <c r="F45" s="128">
        <f t="shared" si="0"/>
        <v>0.27833186435960477</v>
      </c>
      <c r="G45" s="33"/>
      <c r="H45" s="33"/>
      <c r="I45" s="33"/>
      <c r="J45" s="106"/>
      <c r="K45" s="102"/>
    </row>
    <row r="46" spans="1:14" ht="15" customHeight="1" x14ac:dyDescent="0.2">
      <c r="A46" s="35" t="s">
        <v>21</v>
      </c>
      <c r="B46" s="47"/>
      <c r="C46" s="37">
        <v>20907</v>
      </c>
      <c r="D46" s="195">
        <v>21007</v>
      </c>
      <c r="E46" s="37">
        <v>60</v>
      </c>
      <c r="F46" s="127">
        <f t="shared" si="0"/>
        <v>0.28561907935450093</v>
      </c>
      <c r="G46" s="38"/>
      <c r="H46" s="38"/>
      <c r="I46" s="38"/>
      <c r="J46" s="106"/>
      <c r="K46" s="86"/>
    </row>
    <row r="47" spans="1:14" ht="15" customHeight="1" x14ac:dyDescent="0.2">
      <c r="A47" s="35" t="s">
        <v>22</v>
      </c>
      <c r="B47" s="47"/>
      <c r="C47" s="37">
        <v>500</v>
      </c>
      <c r="D47" s="195">
        <v>550</v>
      </c>
      <c r="E47" s="37">
        <v>0</v>
      </c>
      <c r="F47" s="127">
        <f t="shared" si="0"/>
        <v>0</v>
      </c>
      <c r="G47" s="38"/>
      <c r="H47" s="38"/>
      <c r="I47" s="139">
        <f>D48+D49</f>
        <v>0</v>
      </c>
      <c r="J47" s="139">
        <f>E48+E49</f>
        <v>0</v>
      </c>
      <c r="K47" s="86"/>
    </row>
    <row r="48" spans="1:14" s="39" customFormat="1" x14ac:dyDescent="0.2">
      <c r="A48" s="41" t="s">
        <v>23</v>
      </c>
      <c r="B48" s="72"/>
      <c r="C48" s="37">
        <v>0</v>
      </c>
      <c r="D48" s="195">
        <v>0</v>
      </c>
      <c r="E48" s="37">
        <v>0</v>
      </c>
      <c r="F48" s="127">
        <v>0</v>
      </c>
      <c r="G48" s="38"/>
      <c r="H48" s="139">
        <f>C8+C9+C13+C14+C19+C20+C25+C26+C30+C31+C35+C36+C41+C42+C46+C47</f>
        <v>689592</v>
      </c>
      <c r="I48" s="139">
        <f>D8+D9+D13+D14+D19+D20+D25+D26+D30+D31+D35+D36+D41+D42+D46+D47</f>
        <v>691392</v>
      </c>
      <c r="J48" s="139">
        <f>E8+E9+E13+E14+E19+E20+E25+E26+E30+E31+E35+E36+E41+E42+E46+E47</f>
        <v>86746</v>
      </c>
      <c r="K48" s="86" t="s">
        <v>82</v>
      </c>
      <c r="N48" s="40"/>
    </row>
    <row r="49" spans="1:14" s="39" customFormat="1" ht="15" thickBot="1" x14ac:dyDescent="0.25">
      <c r="A49" s="53" t="s">
        <v>24</v>
      </c>
      <c r="B49" s="75"/>
      <c r="C49" s="54">
        <v>0</v>
      </c>
      <c r="D49" s="315">
        <v>0</v>
      </c>
      <c r="E49" s="315">
        <v>0</v>
      </c>
      <c r="F49" s="133">
        <v>0</v>
      </c>
      <c r="G49" s="38"/>
      <c r="H49" s="140">
        <f>C10+C11+C15+C16+C27+C28+C32+C33+C37+C38+C43+C44+C48+C49+C21+C22</f>
        <v>0</v>
      </c>
      <c r="I49" s="140">
        <f>D10+D11+D15+D16+D27+D28+D32+D33+D37+D38+D43+D44+D48+D49+D21+D22</f>
        <v>7583</v>
      </c>
      <c r="J49" s="140">
        <f>E10+E11+E15+E16+E27+E28+E32+E33+E37+E38+E43+E44+E48+E49+E21+E22</f>
        <v>75</v>
      </c>
      <c r="K49" s="86" t="s">
        <v>79</v>
      </c>
      <c r="N49" s="40"/>
    </row>
    <row r="50" spans="1:14" s="39" customFormat="1" ht="13.5" hidden="1" customHeight="1" thickTop="1" x14ac:dyDescent="0.2">
      <c r="A50" s="55"/>
      <c r="B50" s="56"/>
      <c r="C50" s="28">
        <f t="shared" ref="C50:E53" si="1">SUM(C46,C41,C35,C30,C25,C19,C13,C8)</f>
        <v>599290</v>
      </c>
      <c r="D50" s="28">
        <f t="shared" si="1"/>
        <v>677093</v>
      </c>
      <c r="E50" s="28">
        <f t="shared" si="1"/>
        <v>86185</v>
      </c>
      <c r="F50" s="39" t="s">
        <v>29</v>
      </c>
      <c r="J50" s="111"/>
      <c r="K50" s="84"/>
      <c r="L50" s="57"/>
      <c r="N50" s="40"/>
    </row>
    <row r="51" spans="1:14" s="39" customFormat="1" ht="12.75" hidden="1" customHeight="1" x14ac:dyDescent="0.2">
      <c r="A51" s="55"/>
      <c r="B51" s="56"/>
      <c r="C51" s="28">
        <f t="shared" si="1"/>
        <v>90302</v>
      </c>
      <c r="D51" s="28">
        <f t="shared" si="1"/>
        <v>14299</v>
      </c>
      <c r="E51" s="28">
        <f t="shared" si="1"/>
        <v>561</v>
      </c>
      <c r="F51" s="58" t="s">
        <v>30</v>
      </c>
      <c r="G51" s="58"/>
      <c r="H51" s="58"/>
      <c r="I51" s="58"/>
      <c r="J51" s="106"/>
      <c r="K51" s="84"/>
      <c r="N51" s="40"/>
    </row>
    <row r="52" spans="1:14" s="39" customFormat="1" ht="12.75" hidden="1" customHeight="1" x14ac:dyDescent="0.2">
      <c r="A52" s="55"/>
      <c r="B52" s="56"/>
      <c r="C52" s="28">
        <f t="shared" si="1"/>
        <v>0</v>
      </c>
      <c r="D52" s="28">
        <f t="shared" si="1"/>
        <v>7583</v>
      </c>
      <c r="E52" s="28">
        <f t="shared" si="1"/>
        <v>75</v>
      </c>
      <c r="F52" s="58" t="s">
        <v>31</v>
      </c>
      <c r="G52" s="58"/>
      <c r="H52" s="58"/>
      <c r="I52" s="58"/>
      <c r="J52" s="106"/>
      <c r="K52" s="84"/>
      <c r="N52" s="40"/>
    </row>
    <row r="53" spans="1:14" s="39" customFormat="1" ht="12.75" hidden="1" customHeight="1" x14ac:dyDescent="0.2">
      <c r="A53" s="55"/>
      <c r="B53" s="56"/>
      <c r="C53" s="28">
        <f t="shared" si="1"/>
        <v>0</v>
      </c>
      <c r="D53" s="28">
        <f t="shared" si="1"/>
        <v>0</v>
      </c>
      <c r="E53" s="28">
        <f t="shared" si="1"/>
        <v>0</v>
      </c>
      <c r="F53" s="58" t="s">
        <v>32</v>
      </c>
      <c r="G53" s="58"/>
      <c r="H53" s="58"/>
      <c r="I53" s="58"/>
      <c r="J53" s="106"/>
      <c r="K53" s="84"/>
      <c r="N53" s="40"/>
    </row>
    <row r="54" spans="1:14" s="39" customFormat="1" ht="12.75" hidden="1" customHeight="1" x14ac:dyDescent="0.2">
      <c r="A54" s="55"/>
      <c r="B54" s="56"/>
      <c r="C54" s="28">
        <f>C17</f>
        <v>6493</v>
      </c>
      <c r="D54" s="28">
        <f>D17</f>
        <v>6493</v>
      </c>
      <c r="E54" s="28">
        <f>E17</f>
        <v>955</v>
      </c>
      <c r="F54" s="58" t="s">
        <v>33</v>
      </c>
      <c r="G54" s="58"/>
      <c r="H54" s="58"/>
      <c r="I54" s="58"/>
      <c r="J54" s="106"/>
      <c r="K54" s="84"/>
      <c r="N54" s="40"/>
    </row>
    <row r="55" spans="1:14" s="39" customFormat="1" ht="12.75" hidden="1" customHeight="1" x14ac:dyDescent="0.2">
      <c r="A55" s="55"/>
      <c r="B55" s="56"/>
      <c r="C55" s="59">
        <f>SUM(C50:C54)</f>
        <v>696085</v>
      </c>
      <c r="D55" s="59">
        <f>SUM(D50:D54)</f>
        <v>705468</v>
      </c>
      <c r="E55" s="59">
        <f>SUM(E50:E54)</f>
        <v>87776</v>
      </c>
      <c r="F55" s="58" t="s">
        <v>34</v>
      </c>
      <c r="G55" s="58"/>
      <c r="H55" s="58"/>
      <c r="I55" s="58"/>
      <c r="J55" s="106"/>
      <c r="K55" s="60"/>
      <c r="N55" s="40"/>
    </row>
    <row r="56" spans="1:14" s="39" customFormat="1" ht="12.75" hidden="1" customHeight="1" x14ac:dyDescent="0.2">
      <c r="A56" s="55"/>
      <c r="B56" s="56"/>
      <c r="C56" s="59"/>
      <c r="D56" s="59"/>
      <c r="E56" s="59"/>
      <c r="F56" s="58"/>
      <c r="G56" s="58"/>
      <c r="H56" s="58"/>
      <c r="I56" s="58"/>
      <c r="J56" s="106"/>
      <c r="K56" s="60"/>
      <c r="N56" s="40"/>
    </row>
    <row r="57" spans="1:14" s="39" customFormat="1" ht="12.75" hidden="1" customHeight="1" x14ac:dyDescent="0.2">
      <c r="A57" s="55"/>
      <c r="B57" s="56"/>
      <c r="C57" s="59">
        <f>C7+C12+C18+C23+C29+C34+C39+C45</f>
        <v>696085</v>
      </c>
      <c r="D57" s="59">
        <f>D7+D12+D18+D23+D29+D34+D39+D45</f>
        <v>705468</v>
      </c>
      <c r="E57" s="59">
        <f>E7+E12+E18+E23+E29+E34+E39+E45</f>
        <v>87776</v>
      </c>
      <c r="F57" s="58" t="s">
        <v>35</v>
      </c>
      <c r="G57" s="58"/>
      <c r="H57" s="58"/>
      <c r="I57" s="58"/>
      <c r="J57" s="106"/>
      <c r="K57" s="62"/>
      <c r="N57" s="40"/>
    </row>
    <row r="58" spans="1:14" s="39" customFormat="1" ht="12.75" customHeight="1" thickTop="1" x14ac:dyDescent="0.2">
      <c r="A58" s="55"/>
      <c r="B58" s="56"/>
      <c r="C58" s="59"/>
      <c r="D58" s="59"/>
      <c r="E58" s="59"/>
      <c r="F58" s="58"/>
      <c r="G58" s="58"/>
      <c r="H58" s="58"/>
      <c r="I58" s="58"/>
      <c r="J58" s="106"/>
      <c r="K58" s="62"/>
      <c r="N58" s="40"/>
    </row>
    <row r="59" spans="1:14" s="39" customFormat="1" ht="12.75" customHeight="1" x14ac:dyDescent="0.2">
      <c r="A59" s="55"/>
      <c r="B59" s="56"/>
      <c r="E59" s="59"/>
      <c r="F59" s="58"/>
      <c r="G59" s="58"/>
      <c r="H59" s="58"/>
      <c r="I59" s="58"/>
      <c r="J59" s="106"/>
      <c r="K59" s="62"/>
      <c r="N59" s="40"/>
    </row>
    <row r="60" spans="1:14" s="39" customFormat="1" ht="12.75" customHeight="1" x14ac:dyDescent="0.2">
      <c r="A60" s="55"/>
      <c r="B60" s="56"/>
      <c r="C60" s="59"/>
      <c r="D60" s="59"/>
      <c r="E60" s="59"/>
      <c r="F60" s="59"/>
      <c r="G60" s="58"/>
      <c r="H60" s="58"/>
      <c r="I60" s="58"/>
      <c r="J60" s="106"/>
      <c r="K60" s="62"/>
      <c r="N60" s="40"/>
    </row>
    <row r="61" spans="1:14" s="39" customFormat="1" ht="12.75" customHeight="1" x14ac:dyDescent="0.2">
      <c r="A61" s="55"/>
      <c r="B61" s="56"/>
      <c r="C61" s="59"/>
      <c r="D61" s="59"/>
      <c r="E61" s="59"/>
      <c r="F61" s="58"/>
      <c r="G61" s="58"/>
      <c r="H61" s="58"/>
      <c r="I61" s="58"/>
      <c r="J61" s="106"/>
      <c r="K61" s="62"/>
      <c r="N61" s="40"/>
    </row>
    <row r="62" spans="1:14" s="39" customFormat="1" ht="12.75" customHeight="1" x14ac:dyDescent="0.2">
      <c r="A62" s="55"/>
      <c r="B62" s="56"/>
      <c r="C62" s="59"/>
      <c r="D62" s="59"/>
      <c r="E62" s="59"/>
      <c r="F62" s="58"/>
      <c r="G62" s="58"/>
      <c r="H62" s="58"/>
      <c r="I62" s="58"/>
      <c r="J62" s="106"/>
      <c r="K62" s="62"/>
      <c r="N62" s="40"/>
    </row>
    <row r="63" spans="1:14" s="39" customFormat="1" ht="12.75" customHeight="1" x14ac:dyDescent="0.2">
      <c r="A63" s="55"/>
      <c r="B63" s="56"/>
      <c r="C63" s="59"/>
      <c r="D63" s="59"/>
      <c r="E63" s="59"/>
      <c r="F63" s="58"/>
      <c r="G63" s="58"/>
      <c r="H63" s="58"/>
      <c r="I63" s="58"/>
      <c r="J63" s="106"/>
      <c r="K63" s="62"/>
      <c r="N63" s="40"/>
    </row>
    <row r="64" spans="1:14" s="39" customFormat="1" ht="12.75" customHeight="1" x14ac:dyDescent="0.2">
      <c r="A64" s="55"/>
      <c r="B64" s="56"/>
      <c r="C64" s="59"/>
      <c r="D64" s="196"/>
      <c r="E64" s="196"/>
      <c r="F64" s="58"/>
      <c r="G64" s="58"/>
      <c r="H64" s="58"/>
      <c r="I64" s="58"/>
      <c r="J64" s="106"/>
      <c r="K64" s="62"/>
      <c r="N64" s="40"/>
    </row>
    <row r="65" spans="1:15" s="39" customFormat="1" ht="12.75" customHeight="1" x14ac:dyDescent="0.2">
      <c r="A65" s="55"/>
      <c r="B65" s="56"/>
      <c r="C65" s="59"/>
      <c r="D65" s="196"/>
      <c r="E65" s="196"/>
      <c r="F65" s="58"/>
      <c r="G65" s="58"/>
      <c r="H65" s="58"/>
      <c r="I65" s="58"/>
      <c r="J65" s="106"/>
      <c r="K65" s="62"/>
      <c r="N65" s="40"/>
    </row>
    <row r="66" spans="1:15" s="39" customFormat="1" ht="12.75" customHeight="1" x14ac:dyDescent="0.2">
      <c r="A66" s="55"/>
      <c r="B66" s="56"/>
      <c r="C66" s="59"/>
      <c r="D66" s="196"/>
      <c r="E66" s="196"/>
      <c r="F66" s="58"/>
      <c r="G66" s="58"/>
      <c r="H66" s="58"/>
      <c r="I66" s="58"/>
      <c r="J66" s="106"/>
      <c r="K66" s="62"/>
      <c r="N66" s="40"/>
    </row>
    <row r="67" spans="1:15" s="39" customFormat="1" ht="12.75" customHeight="1" x14ac:dyDescent="0.2">
      <c r="A67" s="55"/>
      <c r="B67" s="56"/>
      <c r="C67" s="59"/>
      <c r="D67" s="196"/>
      <c r="E67" s="196"/>
      <c r="F67" s="58"/>
      <c r="G67" s="58"/>
      <c r="H67" s="58"/>
      <c r="I67" s="58"/>
      <c r="J67" s="106"/>
      <c r="K67" s="62"/>
      <c r="N67" s="40"/>
    </row>
    <row r="68" spans="1:15" s="39" customFormat="1" ht="12.75" customHeight="1" x14ac:dyDescent="0.2">
      <c r="A68" s="55"/>
      <c r="B68" s="56"/>
      <c r="C68" s="59"/>
      <c r="D68" s="196"/>
      <c r="E68" s="196"/>
      <c r="F68" s="58"/>
      <c r="G68" s="58"/>
      <c r="H68" s="58"/>
      <c r="I68" s="58"/>
      <c r="J68" s="106"/>
      <c r="K68" s="62"/>
      <c r="N68" s="40"/>
    </row>
    <row r="69" spans="1:15" s="39" customFormat="1" ht="12.75" customHeight="1" x14ac:dyDescent="0.2">
      <c r="A69" s="55"/>
      <c r="B69" s="56"/>
      <c r="C69" s="59"/>
      <c r="D69" s="196"/>
      <c r="E69" s="196"/>
      <c r="F69" s="58"/>
      <c r="G69" s="58"/>
      <c r="H69" s="58"/>
      <c r="I69" s="58"/>
      <c r="J69" s="106"/>
      <c r="K69" s="62"/>
      <c r="N69" s="40"/>
    </row>
    <row r="70" spans="1:15" s="39" customFormat="1" ht="12.75" customHeight="1" x14ac:dyDescent="0.2">
      <c r="A70" s="55"/>
      <c r="B70" s="56"/>
      <c r="C70" s="59"/>
      <c r="D70" s="196"/>
      <c r="E70" s="196"/>
      <c r="F70" s="58"/>
      <c r="G70" s="58"/>
      <c r="H70" s="58"/>
      <c r="I70" s="58"/>
      <c r="J70" s="106"/>
      <c r="K70" s="62"/>
      <c r="N70" s="40"/>
    </row>
    <row r="71" spans="1:15" s="39" customFormat="1" ht="12.75" customHeight="1" x14ac:dyDescent="0.2">
      <c r="A71" s="55"/>
      <c r="B71" s="56"/>
      <c r="C71" s="59"/>
      <c r="D71" s="196"/>
      <c r="E71" s="196"/>
      <c r="F71" s="58"/>
      <c r="G71" s="58"/>
      <c r="H71" s="58"/>
      <c r="I71" s="58"/>
      <c r="J71" s="106"/>
      <c r="K71" s="62"/>
      <c r="N71" s="40"/>
    </row>
    <row r="72" spans="1:15" ht="15" thickBot="1" x14ac:dyDescent="0.25">
      <c r="F72" s="28" t="s">
        <v>0</v>
      </c>
      <c r="G72" s="28"/>
      <c r="H72" s="28"/>
      <c r="I72" s="28"/>
      <c r="J72" s="106"/>
      <c r="K72" s="103"/>
    </row>
    <row r="73" spans="1:15" s="30" customFormat="1" thickTop="1" thickBot="1" x14ac:dyDescent="0.25">
      <c r="A73" s="244" t="s">
        <v>16</v>
      </c>
      <c r="B73" s="245" t="s">
        <v>17</v>
      </c>
      <c r="C73" s="246" t="s">
        <v>18</v>
      </c>
      <c r="D73" s="246" t="s">
        <v>19</v>
      </c>
      <c r="E73" s="246" t="s">
        <v>4</v>
      </c>
      <c r="F73" s="247" t="s">
        <v>5</v>
      </c>
      <c r="G73" s="29"/>
      <c r="H73" s="29"/>
      <c r="I73" s="29"/>
      <c r="J73" s="110"/>
      <c r="K73" s="101"/>
      <c r="N73" s="31"/>
    </row>
    <row r="74" spans="1:15" s="30" customFormat="1" thickTop="1" thickBot="1" x14ac:dyDescent="0.25">
      <c r="A74" s="7">
        <v>1</v>
      </c>
      <c r="B74" s="4">
        <v>2</v>
      </c>
      <c r="C74" s="4">
        <v>3</v>
      </c>
      <c r="D74" s="4">
        <v>4</v>
      </c>
      <c r="E74" s="4">
        <v>5</v>
      </c>
      <c r="F74" s="217" t="s">
        <v>119</v>
      </c>
      <c r="G74" s="29"/>
      <c r="H74" s="29"/>
      <c r="I74" s="29"/>
      <c r="J74" s="110"/>
      <c r="K74" s="101"/>
      <c r="N74" s="31"/>
    </row>
    <row r="75" spans="1:15" s="64" customFormat="1" ht="15.75" thickTop="1" x14ac:dyDescent="0.25">
      <c r="A75" s="52" t="s">
        <v>36</v>
      </c>
      <c r="B75" s="172">
        <v>10</v>
      </c>
      <c r="C75" s="318">
        <f>C76+C81+C86</f>
        <v>446925</v>
      </c>
      <c r="D75" s="318">
        <f>D76+D81+D86</f>
        <v>5363056</v>
      </c>
      <c r="E75" s="318">
        <f>E76+E81+E86</f>
        <v>1986717</v>
      </c>
      <c r="F75" s="128">
        <f t="shared" ref="F75:F121" si="2">(E75/D75)*100</f>
        <v>37.044494780587783</v>
      </c>
      <c r="G75" s="33"/>
      <c r="H75" s="102"/>
      <c r="I75" s="102"/>
      <c r="J75" s="106"/>
      <c r="K75" s="102"/>
      <c r="N75" s="65"/>
    </row>
    <row r="76" spans="1:15" s="64" customFormat="1" x14ac:dyDescent="0.2">
      <c r="A76" s="66" t="s">
        <v>37</v>
      </c>
      <c r="B76" s="67"/>
      <c r="C76" s="68">
        <f>C77+C78+C79+C80</f>
        <v>80454</v>
      </c>
      <c r="D76" s="68">
        <f>D77+D78+D79+D80</f>
        <v>85245</v>
      </c>
      <c r="E76" s="68">
        <f>E77+E78+E79+E80</f>
        <v>64390</v>
      </c>
      <c r="F76" s="127">
        <f t="shared" si="2"/>
        <v>75.535222007155838</v>
      </c>
      <c r="G76" s="38"/>
      <c r="H76" s="38"/>
      <c r="I76" s="38"/>
      <c r="J76" s="112"/>
      <c r="K76" s="105"/>
      <c r="L76" s="116"/>
      <c r="M76" s="116"/>
      <c r="N76" s="104"/>
      <c r="O76" s="116"/>
    </row>
    <row r="77" spans="1:15" s="64" customFormat="1" x14ac:dyDescent="0.2">
      <c r="A77" s="35" t="s">
        <v>21</v>
      </c>
      <c r="B77" s="333"/>
      <c r="C77" s="37">
        <v>70154</v>
      </c>
      <c r="D77" s="37">
        <v>84595</v>
      </c>
      <c r="E77" s="37">
        <v>64390</v>
      </c>
      <c r="F77" s="127">
        <f t="shared" si="2"/>
        <v>76.115609669602222</v>
      </c>
      <c r="G77" s="38"/>
      <c r="H77" s="38"/>
      <c r="I77" s="38"/>
      <c r="J77" s="112"/>
      <c r="K77" s="86"/>
      <c r="L77" s="57"/>
      <c r="M77" s="116"/>
      <c r="N77" s="104"/>
      <c r="O77" s="116"/>
    </row>
    <row r="78" spans="1:15" s="64" customFormat="1" x14ac:dyDescent="0.2">
      <c r="A78" s="35" t="s">
        <v>22</v>
      </c>
      <c r="B78" s="334"/>
      <c r="C78" s="37">
        <v>10300</v>
      </c>
      <c r="D78" s="37">
        <v>650</v>
      </c>
      <c r="E78" s="37">
        <v>0</v>
      </c>
      <c r="F78" s="127">
        <v>0</v>
      </c>
      <c r="G78" s="38"/>
      <c r="H78" s="38"/>
      <c r="I78" s="38"/>
      <c r="J78" s="112"/>
      <c r="K78" s="86"/>
      <c r="L78" s="82"/>
      <c r="M78" s="116"/>
      <c r="N78" s="104"/>
      <c r="O78" s="116"/>
    </row>
    <row r="79" spans="1:15" s="64" customFormat="1" x14ac:dyDescent="0.2">
      <c r="A79" s="41" t="s">
        <v>23</v>
      </c>
      <c r="B79" s="333"/>
      <c r="C79" s="37">
        <v>0</v>
      </c>
      <c r="D79" s="37">
        <v>0</v>
      </c>
      <c r="E79" s="37">
        <v>0</v>
      </c>
      <c r="F79" s="127">
        <v>0</v>
      </c>
      <c r="G79" s="38"/>
      <c r="H79" s="38"/>
      <c r="I79" s="38"/>
      <c r="J79" s="112"/>
      <c r="K79" s="86"/>
      <c r="L79" s="117"/>
      <c r="M79" s="116"/>
      <c r="N79" s="104"/>
      <c r="O79" s="116"/>
    </row>
    <row r="80" spans="1:15" s="64" customFormat="1" x14ac:dyDescent="0.2">
      <c r="A80" s="70" t="s">
        <v>24</v>
      </c>
      <c r="B80" s="334"/>
      <c r="C80" s="37">
        <v>0</v>
      </c>
      <c r="D80" s="37">
        <v>0</v>
      </c>
      <c r="E80" s="37">
        <v>0</v>
      </c>
      <c r="F80" s="127">
        <v>0</v>
      </c>
      <c r="G80" s="38"/>
      <c r="H80" s="38"/>
      <c r="I80" s="38"/>
      <c r="J80" s="112"/>
      <c r="K80" s="86"/>
      <c r="L80" s="82"/>
      <c r="M80" s="116"/>
      <c r="N80" s="104"/>
      <c r="O80" s="116"/>
    </row>
    <row r="81" spans="1:15" s="64" customFormat="1" x14ac:dyDescent="0.2">
      <c r="A81" s="71" t="s">
        <v>39</v>
      </c>
      <c r="B81" s="334"/>
      <c r="C81" s="68">
        <f>C82+C83+C84+C85</f>
        <v>365121</v>
      </c>
      <c r="D81" s="68">
        <f>D82+D83+D84+D85</f>
        <v>2014477</v>
      </c>
      <c r="E81" s="68">
        <f>E82+E83+E84+E85</f>
        <v>739903</v>
      </c>
      <c r="F81" s="127">
        <f t="shared" si="2"/>
        <v>36.729285070020659</v>
      </c>
      <c r="G81" s="38"/>
      <c r="H81" s="38"/>
      <c r="I81" s="38"/>
      <c r="J81" s="106"/>
      <c r="K81" s="105"/>
      <c r="L81" s="116"/>
      <c r="M81" s="116"/>
      <c r="N81" s="104"/>
      <c r="O81" s="116"/>
    </row>
    <row r="82" spans="1:15" s="64" customFormat="1" x14ac:dyDescent="0.2">
      <c r="A82" s="35" t="s">
        <v>21</v>
      </c>
      <c r="B82" s="334"/>
      <c r="C82" s="37">
        <v>365121</v>
      </c>
      <c r="D82" s="37">
        <v>68445</v>
      </c>
      <c r="E82" s="37">
        <v>60725</v>
      </c>
      <c r="F82" s="127">
        <f t="shared" si="2"/>
        <v>88.720870772152821</v>
      </c>
      <c r="G82" s="144"/>
      <c r="H82" s="144"/>
      <c r="I82" s="38"/>
      <c r="J82" s="106"/>
      <c r="K82" s="86"/>
      <c r="L82" s="116"/>
      <c r="M82" s="116"/>
      <c r="N82" s="104"/>
      <c r="O82" s="116"/>
    </row>
    <row r="83" spans="1:15" s="64" customFormat="1" x14ac:dyDescent="0.2">
      <c r="A83" s="35" t="s">
        <v>22</v>
      </c>
      <c r="B83" s="334"/>
      <c r="C83" s="37">
        <v>0</v>
      </c>
      <c r="D83" s="37">
        <v>0</v>
      </c>
      <c r="E83" s="37">
        <v>0</v>
      </c>
      <c r="F83" s="127">
        <v>0</v>
      </c>
      <c r="G83" s="38"/>
      <c r="H83" s="38"/>
      <c r="I83" s="38"/>
      <c r="J83" s="106"/>
      <c r="K83" s="86"/>
      <c r="L83" s="116"/>
      <c r="M83" s="116"/>
      <c r="N83" s="104"/>
      <c r="O83" s="116"/>
    </row>
    <row r="84" spans="1:15" s="64" customFormat="1" x14ac:dyDescent="0.2">
      <c r="A84" s="70" t="s">
        <v>23</v>
      </c>
      <c r="B84" s="334"/>
      <c r="C84" s="37">
        <v>0</v>
      </c>
      <c r="D84" s="37">
        <v>1946032</v>
      </c>
      <c r="E84" s="37">
        <v>679178</v>
      </c>
      <c r="F84" s="127">
        <f t="shared" si="2"/>
        <v>34.900659393062398</v>
      </c>
      <c r="G84" s="38"/>
      <c r="H84" s="38"/>
      <c r="I84" s="38"/>
      <c r="J84" s="112"/>
      <c r="K84" s="86"/>
      <c r="L84" s="116"/>
      <c r="M84" s="116"/>
      <c r="N84" s="104"/>
      <c r="O84" s="116"/>
    </row>
    <row r="85" spans="1:15" s="64" customFormat="1" x14ac:dyDescent="0.2">
      <c r="A85" s="70" t="s">
        <v>24</v>
      </c>
      <c r="B85" s="334"/>
      <c r="C85" s="37">
        <v>0</v>
      </c>
      <c r="D85" s="37">
        <v>0</v>
      </c>
      <c r="E85" s="37">
        <v>0</v>
      </c>
      <c r="F85" s="127">
        <v>0</v>
      </c>
      <c r="G85" s="38"/>
      <c r="H85" s="38"/>
      <c r="I85" s="38"/>
      <c r="J85" s="112"/>
      <c r="K85" s="86"/>
      <c r="L85" s="116"/>
      <c r="M85" s="116"/>
      <c r="N85" s="104"/>
      <c r="O85" s="116"/>
    </row>
    <row r="86" spans="1:15" s="64" customFormat="1" x14ac:dyDescent="0.2">
      <c r="A86" s="71" t="s">
        <v>61</v>
      </c>
      <c r="B86" s="334"/>
      <c r="C86" s="68">
        <f>C87+C88+C89+C90</f>
        <v>1350</v>
      </c>
      <c r="D86" s="68">
        <f>D87+D88+D89+D90</f>
        <v>3263334</v>
      </c>
      <c r="E86" s="68">
        <f>E87+E88+E89+E90</f>
        <v>1182424</v>
      </c>
      <c r="F86" s="127">
        <f t="shared" si="2"/>
        <v>36.233618746962463</v>
      </c>
      <c r="G86" s="38"/>
      <c r="H86" s="38"/>
      <c r="I86" s="38"/>
      <c r="J86" s="112"/>
      <c r="K86" s="105"/>
      <c r="L86" s="116"/>
      <c r="M86" s="116"/>
      <c r="N86" s="104"/>
      <c r="O86" s="116"/>
    </row>
    <row r="87" spans="1:15" s="64" customFormat="1" x14ac:dyDescent="0.2">
      <c r="A87" s="35" t="s">
        <v>21</v>
      </c>
      <c r="B87" s="334"/>
      <c r="C87" s="37">
        <v>1350</v>
      </c>
      <c r="D87" s="336">
        <v>1350</v>
      </c>
      <c r="E87" s="336">
        <v>0</v>
      </c>
      <c r="F87" s="127">
        <f t="shared" si="2"/>
        <v>0</v>
      </c>
      <c r="G87" s="38"/>
      <c r="H87" s="38"/>
      <c r="I87" s="38"/>
      <c r="J87" s="112"/>
      <c r="K87" s="86"/>
      <c r="L87" s="116"/>
      <c r="M87" s="118"/>
      <c r="N87" s="104"/>
      <c r="O87" s="116"/>
    </row>
    <row r="88" spans="1:15" s="64" customFormat="1" x14ac:dyDescent="0.2">
      <c r="A88" s="35" t="s">
        <v>22</v>
      </c>
      <c r="B88" s="334"/>
      <c r="C88" s="37">
        <v>0</v>
      </c>
      <c r="D88" s="37">
        <v>0</v>
      </c>
      <c r="E88" s="37">
        <v>0</v>
      </c>
      <c r="F88" s="127">
        <v>0</v>
      </c>
      <c r="G88" s="38"/>
      <c r="H88" s="38"/>
      <c r="I88" s="38"/>
      <c r="J88" s="112"/>
      <c r="K88" s="86"/>
      <c r="L88" s="116"/>
      <c r="M88" s="119"/>
      <c r="N88" s="104"/>
      <c r="O88" s="116"/>
    </row>
    <row r="89" spans="1:15" s="64" customFormat="1" x14ac:dyDescent="0.2">
      <c r="A89" s="70" t="s">
        <v>23</v>
      </c>
      <c r="B89" s="334"/>
      <c r="C89" s="37">
        <v>0</v>
      </c>
      <c r="D89" s="37">
        <v>3261984</v>
      </c>
      <c r="E89" s="37">
        <v>1182424</v>
      </c>
      <c r="F89" s="127">
        <f t="shared" si="2"/>
        <v>36.24861434022975</v>
      </c>
      <c r="G89" s="38"/>
      <c r="H89" s="38"/>
      <c r="I89" s="317">
        <f>D79+D80+D84+D85+D89+D90</f>
        <v>5208016</v>
      </c>
      <c r="J89" s="317">
        <f>E79+E80+E84+E85+E89+E90</f>
        <v>1861602</v>
      </c>
      <c r="K89" s="86"/>
      <c r="L89" s="116"/>
      <c r="M89" s="104"/>
      <c r="N89" s="104"/>
      <c r="O89" s="116"/>
    </row>
    <row r="90" spans="1:15" s="64" customFormat="1" x14ac:dyDescent="0.2">
      <c r="A90" s="70" t="s">
        <v>24</v>
      </c>
      <c r="B90" s="334"/>
      <c r="C90" s="37">
        <v>0</v>
      </c>
      <c r="D90" s="37">
        <v>0</v>
      </c>
      <c r="E90" s="37">
        <v>0</v>
      </c>
      <c r="F90" s="132">
        <v>0</v>
      </c>
      <c r="G90" s="38"/>
      <c r="H90" s="38"/>
      <c r="I90" s="255"/>
      <c r="J90" s="112"/>
      <c r="K90" s="86"/>
      <c r="L90" s="116"/>
      <c r="M90" s="104"/>
      <c r="N90" s="104"/>
      <c r="O90" s="116"/>
    </row>
    <row r="91" spans="1:15" ht="15" x14ac:dyDescent="0.25">
      <c r="A91" s="43" t="s">
        <v>40</v>
      </c>
      <c r="B91" s="172">
        <v>11</v>
      </c>
      <c r="C91" s="318">
        <f>C92+C97</f>
        <v>218067</v>
      </c>
      <c r="D91" s="318">
        <f>D92+D97</f>
        <v>816125</v>
      </c>
      <c r="E91" s="318">
        <f>E92+E97</f>
        <v>357919</v>
      </c>
      <c r="F91" s="128">
        <f t="shared" si="2"/>
        <v>43.855904426405267</v>
      </c>
      <c r="G91" s="33"/>
      <c r="H91" s="102"/>
      <c r="I91" s="102"/>
      <c r="J91" s="106"/>
      <c r="K91" s="102"/>
      <c r="L91" s="120"/>
      <c r="M91" s="120"/>
      <c r="N91" s="121"/>
      <c r="O91" s="120"/>
    </row>
    <row r="92" spans="1:15" s="39" customFormat="1" x14ac:dyDescent="0.2">
      <c r="A92" s="66" t="s">
        <v>37</v>
      </c>
      <c r="B92" s="72"/>
      <c r="C92" s="68">
        <f>C93+C94+C95+C96</f>
        <v>22521</v>
      </c>
      <c r="D92" s="68">
        <f>D93+D94+D95+D96</f>
        <v>320691</v>
      </c>
      <c r="E92" s="68">
        <f>E93+E94+E95+E96</f>
        <v>55429</v>
      </c>
      <c r="F92" s="127">
        <f t="shared" si="2"/>
        <v>17.284239345662957</v>
      </c>
      <c r="G92" s="73"/>
      <c r="H92" s="73"/>
      <c r="I92" s="73"/>
      <c r="J92" s="106"/>
      <c r="K92" s="105"/>
      <c r="L92" s="83"/>
      <c r="M92" s="83"/>
      <c r="N92" s="84"/>
      <c r="O92" s="83"/>
    </row>
    <row r="93" spans="1:15" s="39" customFormat="1" x14ac:dyDescent="0.2">
      <c r="A93" s="35" t="s">
        <v>21</v>
      </c>
      <c r="B93" s="72"/>
      <c r="C93" s="37">
        <v>22521</v>
      </c>
      <c r="D93" s="37">
        <v>22621</v>
      </c>
      <c r="E93" s="37">
        <v>1754</v>
      </c>
      <c r="F93" s="127">
        <f t="shared" si="2"/>
        <v>7.7538570354979877</v>
      </c>
      <c r="G93" s="73"/>
      <c r="H93" s="73"/>
      <c r="I93" s="73"/>
      <c r="J93" s="106"/>
      <c r="K93" s="86"/>
      <c r="L93" s="117"/>
      <c r="M93" s="83"/>
      <c r="N93" s="84"/>
      <c r="O93" s="83"/>
    </row>
    <row r="94" spans="1:15" s="39" customFormat="1" x14ac:dyDescent="0.2">
      <c r="A94" s="35" t="s">
        <v>22</v>
      </c>
      <c r="B94" s="72"/>
      <c r="C94" s="37">
        <v>0</v>
      </c>
      <c r="D94" s="37">
        <v>0</v>
      </c>
      <c r="E94" s="37">
        <v>0</v>
      </c>
      <c r="F94" s="127">
        <v>0</v>
      </c>
      <c r="G94" s="73"/>
      <c r="H94" s="73"/>
      <c r="I94" s="73"/>
      <c r="J94" s="106"/>
      <c r="K94" s="86"/>
      <c r="L94" s="83"/>
      <c r="M94" s="83"/>
      <c r="N94" s="84"/>
      <c r="O94" s="83"/>
    </row>
    <row r="95" spans="1:15" s="39" customFormat="1" x14ac:dyDescent="0.2">
      <c r="A95" s="41" t="s">
        <v>23</v>
      </c>
      <c r="B95" s="72"/>
      <c r="C95" s="37">
        <v>0</v>
      </c>
      <c r="D95" s="195">
        <v>298070</v>
      </c>
      <c r="E95" s="37">
        <v>53675</v>
      </c>
      <c r="F95" s="127">
        <f t="shared" si="2"/>
        <v>18.007515013251922</v>
      </c>
      <c r="G95" s="73"/>
      <c r="H95" s="73"/>
      <c r="I95" s="73"/>
      <c r="J95" s="106"/>
      <c r="K95" s="86"/>
      <c r="L95" s="83"/>
      <c r="M95" s="83"/>
      <c r="N95" s="84"/>
      <c r="O95" s="83"/>
    </row>
    <row r="96" spans="1:15" s="39" customFormat="1" x14ac:dyDescent="0.2">
      <c r="A96" s="70" t="s">
        <v>24</v>
      </c>
      <c r="B96" s="72"/>
      <c r="C96" s="37">
        <v>0</v>
      </c>
      <c r="D96" s="37">
        <v>0</v>
      </c>
      <c r="E96" s="37">
        <v>0</v>
      </c>
      <c r="F96" s="127">
        <v>0</v>
      </c>
      <c r="G96" s="73"/>
      <c r="H96" s="73"/>
      <c r="I96" s="73"/>
      <c r="J96" s="106"/>
      <c r="K96" s="86"/>
      <c r="L96" s="83"/>
      <c r="M96" s="83"/>
      <c r="N96" s="84"/>
      <c r="O96" s="83"/>
    </row>
    <row r="97" spans="1:15" s="39" customFormat="1" x14ac:dyDescent="0.2">
      <c r="A97" s="71" t="s">
        <v>39</v>
      </c>
      <c r="B97" s="72"/>
      <c r="C97" s="68">
        <f>C98+C99+C100+C101</f>
        <v>195546</v>
      </c>
      <c r="D97" s="343">
        <f>D98+D99+D100+D101</f>
        <v>495434</v>
      </c>
      <c r="E97" s="68">
        <f>E98+E99+E100+E101</f>
        <v>302490</v>
      </c>
      <c r="F97" s="127">
        <f t="shared" si="2"/>
        <v>61.05555936814995</v>
      </c>
      <c r="G97" s="73"/>
      <c r="H97" s="73"/>
      <c r="I97" s="73"/>
      <c r="J97" s="106"/>
      <c r="K97" s="105"/>
      <c r="L97" s="83"/>
      <c r="M97" s="83"/>
      <c r="N97" s="84"/>
      <c r="O97" s="83"/>
    </row>
    <row r="98" spans="1:15" s="39" customFormat="1" x14ac:dyDescent="0.2">
      <c r="A98" s="35" t="s">
        <v>21</v>
      </c>
      <c r="B98" s="72"/>
      <c r="C98" s="37">
        <v>195546</v>
      </c>
      <c r="D98" s="37">
        <v>196508</v>
      </c>
      <c r="E98" s="37">
        <v>123740</v>
      </c>
      <c r="F98" s="127">
        <f t="shared" si="2"/>
        <v>62.969446536527776</v>
      </c>
      <c r="G98" s="73"/>
      <c r="H98" s="73"/>
      <c r="I98" s="73"/>
      <c r="J98" s="106"/>
      <c r="K98" s="86"/>
      <c r="L98" s="83"/>
      <c r="M98" s="83"/>
      <c r="N98" s="84"/>
      <c r="O98" s="83"/>
    </row>
    <row r="99" spans="1:15" s="39" customFormat="1" x14ac:dyDescent="0.2">
      <c r="A99" s="35" t="s">
        <v>22</v>
      </c>
      <c r="B99" s="72"/>
      <c r="C99" s="37">
        <v>0</v>
      </c>
      <c r="D99" s="37">
        <v>1550</v>
      </c>
      <c r="E99" s="37">
        <v>0</v>
      </c>
      <c r="F99" s="127">
        <v>0</v>
      </c>
      <c r="G99" s="73"/>
      <c r="H99" s="73"/>
      <c r="I99" s="38">
        <f>D95+D96+D100+D101</f>
        <v>595446</v>
      </c>
      <c r="J99" s="38">
        <f>E95+E96+E100+E101</f>
        <v>232425</v>
      </c>
      <c r="K99" s="86"/>
      <c r="L99" s="83"/>
      <c r="M99" s="83"/>
      <c r="N99" s="84"/>
      <c r="O99" s="83"/>
    </row>
    <row r="100" spans="1:15" s="39" customFormat="1" x14ac:dyDescent="0.2">
      <c r="A100" s="70" t="s">
        <v>23</v>
      </c>
      <c r="B100" s="72"/>
      <c r="C100" s="37">
        <v>0</v>
      </c>
      <c r="D100" s="37">
        <v>297376</v>
      </c>
      <c r="E100" s="37">
        <v>178750</v>
      </c>
      <c r="F100" s="127">
        <f t="shared" si="2"/>
        <v>60.109087485203915</v>
      </c>
      <c r="G100" s="73"/>
      <c r="H100" s="73"/>
      <c r="I100" s="73"/>
      <c r="J100" s="106"/>
      <c r="K100" s="86"/>
      <c r="L100" s="83"/>
      <c r="M100" s="83"/>
      <c r="N100" s="84"/>
      <c r="O100" s="83"/>
    </row>
    <row r="101" spans="1:15" s="39" customFormat="1" x14ac:dyDescent="0.2">
      <c r="A101" s="70" t="s">
        <v>24</v>
      </c>
      <c r="B101" s="72"/>
      <c r="C101" s="37">
        <v>0</v>
      </c>
      <c r="D101" s="37">
        <v>0</v>
      </c>
      <c r="E101" s="37">
        <v>0</v>
      </c>
      <c r="F101" s="132">
        <v>0</v>
      </c>
      <c r="G101" s="73"/>
      <c r="H101" s="73"/>
      <c r="I101" s="73"/>
      <c r="J101" s="106"/>
      <c r="K101" s="86"/>
      <c r="L101" s="83"/>
      <c r="M101" s="83"/>
      <c r="N101" s="84"/>
      <c r="O101" s="83"/>
    </row>
    <row r="102" spans="1:15" ht="15" customHeight="1" x14ac:dyDescent="0.25">
      <c r="A102" s="322" t="s">
        <v>41</v>
      </c>
      <c r="B102" s="172">
        <v>12</v>
      </c>
      <c r="C102" s="318">
        <f>C103+C108</f>
        <v>1383352</v>
      </c>
      <c r="D102" s="318">
        <f>D103+D108</f>
        <v>1399902</v>
      </c>
      <c r="E102" s="318">
        <f>E103+E108</f>
        <v>375749</v>
      </c>
      <c r="F102" s="128">
        <f t="shared" si="2"/>
        <v>26.841093162235641</v>
      </c>
      <c r="G102" s="33"/>
      <c r="H102" s="102"/>
      <c r="I102" s="102"/>
      <c r="J102" s="106"/>
      <c r="K102" s="102"/>
      <c r="L102" s="120"/>
      <c r="M102" s="120"/>
      <c r="N102" s="121"/>
      <c r="O102" s="120"/>
    </row>
    <row r="103" spans="1:15" ht="15" customHeight="1" x14ac:dyDescent="0.2">
      <c r="A103" s="66" t="s">
        <v>37</v>
      </c>
      <c r="B103" s="67"/>
      <c r="C103" s="68">
        <f>C104+C105+C106+C107</f>
        <v>30620</v>
      </c>
      <c r="D103" s="68">
        <f>D104+D105+D106+D107</f>
        <v>30620</v>
      </c>
      <c r="E103" s="327">
        <f>E104+E105+E106+E107</f>
        <v>897</v>
      </c>
      <c r="F103" s="127">
        <f t="shared" si="2"/>
        <v>2.929457870672763</v>
      </c>
      <c r="G103" s="73"/>
      <c r="H103" s="73"/>
      <c r="I103" s="73"/>
      <c r="J103" s="106"/>
      <c r="K103" s="105"/>
      <c r="L103" s="120"/>
      <c r="M103" s="120"/>
      <c r="N103" s="121"/>
      <c r="O103" s="120"/>
    </row>
    <row r="104" spans="1:15" ht="15" customHeight="1" x14ac:dyDescent="0.2">
      <c r="A104" s="35" t="s">
        <v>21</v>
      </c>
      <c r="B104" s="67"/>
      <c r="C104" s="37">
        <v>1620</v>
      </c>
      <c r="D104" s="37">
        <v>1620</v>
      </c>
      <c r="E104" s="37">
        <v>897</v>
      </c>
      <c r="F104" s="127">
        <f t="shared" si="2"/>
        <v>55.370370370370367</v>
      </c>
      <c r="G104" s="38"/>
      <c r="H104" s="38"/>
      <c r="I104" s="38"/>
      <c r="J104" s="106"/>
      <c r="K104" s="86"/>
      <c r="L104" s="117"/>
      <c r="M104" s="120"/>
      <c r="N104" s="121"/>
      <c r="O104" s="120"/>
    </row>
    <row r="105" spans="1:15" ht="15" customHeight="1" x14ac:dyDescent="0.2">
      <c r="A105" s="35" t="s">
        <v>22</v>
      </c>
      <c r="B105" s="67"/>
      <c r="C105" s="37">
        <v>29000</v>
      </c>
      <c r="D105" s="37">
        <v>29000</v>
      </c>
      <c r="E105" s="37">
        <v>0</v>
      </c>
      <c r="F105" s="127">
        <f t="shared" si="2"/>
        <v>0</v>
      </c>
      <c r="G105" s="38"/>
      <c r="H105" s="38"/>
      <c r="I105" s="38"/>
      <c r="J105" s="106"/>
      <c r="K105" s="86"/>
      <c r="L105" s="120"/>
      <c r="M105" s="120"/>
      <c r="N105" s="121"/>
      <c r="O105" s="120"/>
    </row>
    <row r="106" spans="1:15" ht="15" customHeight="1" x14ac:dyDescent="0.2">
      <c r="A106" s="41" t="s">
        <v>23</v>
      </c>
      <c r="B106" s="67"/>
      <c r="C106" s="37">
        <v>0</v>
      </c>
      <c r="D106" s="37">
        <v>0</v>
      </c>
      <c r="E106" s="37">
        <v>0</v>
      </c>
      <c r="F106" s="127">
        <v>0</v>
      </c>
      <c r="G106" s="38"/>
      <c r="H106" s="38"/>
      <c r="I106" s="38"/>
      <c r="J106" s="106"/>
      <c r="K106" s="86"/>
      <c r="L106" s="120"/>
      <c r="M106" s="120"/>
      <c r="N106" s="121"/>
      <c r="O106" s="120"/>
    </row>
    <row r="107" spans="1:15" ht="15" customHeight="1" x14ac:dyDescent="0.2">
      <c r="A107" s="70" t="s">
        <v>24</v>
      </c>
      <c r="B107" s="67"/>
      <c r="C107" s="37">
        <v>0</v>
      </c>
      <c r="D107" s="37">
        <v>0</v>
      </c>
      <c r="E107" s="37">
        <v>0</v>
      </c>
      <c r="F107" s="127">
        <v>0</v>
      </c>
      <c r="G107" s="38"/>
      <c r="H107" s="38"/>
      <c r="I107" s="38"/>
      <c r="J107" s="106"/>
      <c r="K107" s="86"/>
      <c r="L107" s="120"/>
      <c r="M107" s="120"/>
      <c r="N107" s="121"/>
      <c r="O107" s="120"/>
    </row>
    <row r="108" spans="1:15" ht="15" customHeight="1" x14ac:dyDescent="0.2">
      <c r="A108" s="71" t="s">
        <v>39</v>
      </c>
      <c r="B108" s="67"/>
      <c r="C108" s="68">
        <f>C109+C110+C111+C112</f>
        <v>1352732</v>
      </c>
      <c r="D108" s="68">
        <f>D109+D110+D111+D112</f>
        <v>1369282</v>
      </c>
      <c r="E108" s="68">
        <f>E109+E110+E111+E112</f>
        <v>374852</v>
      </c>
      <c r="F108" s="127">
        <f t="shared" si="2"/>
        <v>27.375807174855144</v>
      </c>
      <c r="G108" s="73"/>
      <c r="H108" s="73"/>
      <c r="I108" s="73"/>
      <c r="J108" s="106"/>
      <c r="K108" s="105"/>
      <c r="L108" s="120"/>
      <c r="M108" s="120"/>
      <c r="N108" s="121"/>
      <c r="O108" s="120"/>
    </row>
    <row r="109" spans="1:15" ht="15" customHeight="1" x14ac:dyDescent="0.2">
      <c r="A109" s="35" t="s">
        <v>21</v>
      </c>
      <c r="B109" s="67"/>
      <c r="C109" s="37">
        <v>1347018</v>
      </c>
      <c r="D109" s="37">
        <v>1347018</v>
      </c>
      <c r="E109" s="37">
        <v>350157</v>
      </c>
      <c r="F109" s="127">
        <f t="shared" si="2"/>
        <v>25.994975568255214</v>
      </c>
      <c r="G109" s="38"/>
      <c r="H109" s="38"/>
      <c r="I109" s="38"/>
      <c r="J109" s="106"/>
      <c r="K109" s="86"/>
      <c r="L109" s="120"/>
      <c r="M109" s="120"/>
      <c r="N109" s="121"/>
      <c r="O109" s="120"/>
    </row>
    <row r="110" spans="1:15" ht="15" customHeight="1" x14ac:dyDescent="0.2">
      <c r="A110" s="35" t="s">
        <v>22</v>
      </c>
      <c r="B110" s="67"/>
      <c r="C110" s="37">
        <v>5714</v>
      </c>
      <c r="D110" s="37">
        <v>22264</v>
      </c>
      <c r="E110" s="37">
        <v>0</v>
      </c>
      <c r="F110" s="127">
        <f t="shared" si="2"/>
        <v>0</v>
      </c>
      <c r="G110" s="38"/>
      <c r="H110" s="38"/>
      <c r="I110" s="38"/>
      <c r="J110" s="106"/>
      <c r="K110" s="86"/>
      <c r="L110" s="120"/>
      <c r="M110" s="120"/>
      <c r="N110" s="121"/>
      <c r="O110" s="120"/>
    </row>
    <row r="111" spans="1:15" ht="15" customHeight="1" x14ac:dyDescent="0.2">
      <c r="A111" s="70" t="s">
        <v>23</v>
      </c>
      <c r="B111" s="67"/>
      <c r="C111" s="37">
        <v>0</v>
      </c>
      <c r="D111" s="37">
        <v>0</v>
      </c>
      <c r="E111" s="37">
        <v>0</v>
      </c>
      <c r="F111" s="127">
        <v>0</v>
      </c>
      <c r="G111" s="38"/>
      <c r="H111" s="38"/>
      <c r="I111" s="38">
        <f>D106+D107+D111+D112</f>
        <v>0</v>
      </c>
      <c r="J111" s="38">
        <f>E106+E107+E111+E112</f>
        <v>24695</v>
      </c>
      <c r="K111" s="86"/>
      <c r="L111" s="120"/>
      <c r="M111" s="120"/>
      <c r="N111" s="121"/>
      <c r="O111" s="120"/>
    </row>
    <row r="112" spans="1:15" ht="15" customHeight="1" x14ac:dyDescent="0.2">
      <c r="A112" s="70" t="s">
        <v>24</v>
      </c>
      <c r="B112" s="67"/>
      <c r="C112" s="37">
        <v>0</v>
      </c>
      <c r="D112" s="37">
        <v>0</v>
      </c>
      <c r="E112" s="37">
        <v>24695</v>
      </c>
      <c r="F112" s="132">
        <v>0</v>
      </c>
      <c r="G112" s="38"/>
      <c r="H112" s="38"/>
      <c r="I112" s="38"/>
      <c r="J112" s="106"/>
      <c r="K112" s="86"/>
      <c r="L112" s="120"/>
      <c r="M112" s="120"/>
      <c r="N112" s="121"/>
      <c r="O112" s="120"/>
    </row>
    <row r="113" spans="1:15" ht="15" customHeight="1" x14ac:dyDescent="0.25">
      <c r="A113" s="52" t="s">
        <v>42</v>
      </c>
      <c r="B113" s="172">
        <v>13</v>
      </c>
      <c r="C113" s="318">
        <f>C114+C119</f>
        <v>197009</v>
      </c>
      <c r="D113" s="318">
        <f>D114+D119</f>
        <v>203199</v>
      </c>
      <c r="E113" s="318">
        <f>E114+E119</f>
        <v>47826</v>
      </c>
      <c r="F113" s="128">
        <f t="shared" si="2"/>
        <v>23.536533152230081</v>
      </c>
      <c r="G113" s="33"/>
      <c r="H113" s="102"/>
      <c r="I113" s="102"/>
      <c r="J113" s="106"/>
      <c r="K113" s="102"/>
      <c r="L113" s="120"/>
      <c r="M113" s="120"/>
      <c r="N113" s="121"/>
      <c r="O113" s="120"/>
    </row>
    <row r="114" spans="1:15" s="39" customFormat="1" x14ac:dyDescent="0.2">
      <c r="A114" s="66" t="s">
        <v>37</v>
      </c>
      <c r="B114" s="72"/>
      <c r="C114" s="68">
        <f>C115+C116+C117+C118</f>
        <v>61656</v>
      </c>
      <c r="D114" s="68">
        <f>D115+D116+D117+D118</f>
        <v>64726</v>
      </c>
      <c r="E114" s="68">
        <f>E115+E116+E117+E118</f>
        <v>14590</v>
      </c>
      <c r="F114" s="127">
        <f t="shared" si="2"/>
        <v>22.541173562401511</v>
      </c>
      <c r="G114" s="73"/>
      <c r="H114" s="73"/>
      <c r="I114" s="73"/>
      <c r="J114" s="106"/>
      <c r="K114" s="105"/>
      <c r="L114" s="83"/>
      <c r="M114" s="83"/>
      <c r="N114" s="84"/>
      <c r="O114" s="83"/>
    </row>
    <row r="115" spans="1:15" s="39" customFormat="1" x14ac:dyDescent="0.2">
      <c r="A115" s="35" t="s">
        <v>21</v>
      </c>
      <c r="B115" s="72"/>
      <c r="C115" s="37">
        <v>61656</v>
      </c>
      <c r="D115" s="37">
        <v>64326</v>
      </c>
      <c r="E115" s="37">
        <v>14590</v>
      </c>
      <c r="F115" s="127">
        <f t="shared" si="2"/>
        <v>22.68134191462239</v>
      </c>
      <c r="G115" s="38"/>
      <c r="H115" s="38"/>
      <c r="I115" s="38"/>
      <c r="J115" s="106"/>
      <c r="K115" s="86"/>
      <c r="L115" s="117"/>
      <c r="M115" s="83"/>
      <c r="N115" s="84"/>
      <c r="O115" s="83"/>
    </row>
    <row r="116" spans="1:15" s="39" customFormat="1" x14ac:dyDescent="0.2">
      <c r="A116" s="35" t="s">
        <v>22</v>
      </c>
      <c r="B116" s="72"/>
      <c r="C116" s="37">
        <v>0</v>
      </c>
      <c r="D116" s="37">
        <v>400</v>
      </c>
      <c r="E116" s="37">
        <v>0</v>
      </c>
      <c r="F116" s="127">
        <v>0</v>
      </c>
      <c r="G116" s="38"/>
      <c r="H116" s="38"/>
      <c r="I116" s="38"/>
      <c r="J116" s="106"/>
      <c r="K116" s="86"/>
      <c r="L116" s="83"/>
      <c r="M116" s="83"/>
      <c r="N116" s="84"/>
      <c r="O116" s="83"/>
    </row>
    <row r="117" spans="1:15" s="39" customFormat="1" x14ac:dyDescent="0.2">
      <c r="A117" s="41" t="s">
        <v>23</v>
      </c>
      <c r="B117" s="72"/>
      <c r="C117" s="37">
        <v>0</v>
      </c>
      <c r="D117" s="37">
        <v>0</v>
      </c>
      <c r="E117" s="37">
        <v>0</v>
      </c>
      <c r="F117" s="127">
        <v>0</v>
      </c>
      <c r="G117" s="38"/>
      <c r="H117" s="38"/>
      <c r="I117" s="38"/>
      <c r="J117" s="106"/>
      <c r="K117" s="86"/>
      <c r="L117" s="83"/>
      <c r="M117" s="83"/>
      <c r="N117" s="84"/>
      <c r="O117" s="83"/>
    </row>
    <row r="118" spans="1:15" s="39" customFormat="1" x14ac:dyDescent="0.2">
      <c r="A118" s="70" t="s">
        <v>24</v>
      </c>
      <c r="B118" s="72"/>
      <c r="C118" s="37">
        <v>0</v>
      </c>
      <c r="D118" s="37">
        <v>0</v>
      </c>
      <c r="E118" s="37">
        <v>0</v>
      </c>
      <c r="F118" s="127">
        <v>0</v>
      </c>
      <c r="G118" s="38"/>
      <c r="H118" s="38"/>
      <c r="I118" s="38"/>
      <c r="J118" s="106"/>
      <c r="K118" s="86"/>
      <c r="L118" s="83"/>
      <c r="M118" s="83"/>
      <c r="N118" s="84"/>
      <c r="O118" s="83"/>
    </row>
    <row r="119" spans="1:15" s="39" customFormat="1" x14ac:dyDescent="0.2">
      <c r="A119" s="71" t="s">
        <v>39</v>
      </c>
      <c r="B119" s="72"/>
      <c r="C119" s="68">
        <f>C120+C121+C122+C123</f>
        <v>135353</v>
      </c>
      <c r="D119" s="68">
        <f>D120+D121+D122+D123</f>
        <v>138473</v>
      </c>
      <c r="E119" s="68">
        <f>E120+E121+E122+E123</f>
        <v>33236</v>
      </c>
      <c r="F119" s="335">
        <f t="shared" si="2"/>
        <v>24.001790962859186</v>
      </c>
      <c r="G119" s="73"/>
      <c r="H119" s="73"/>
      <c r="I119" s="73"/>
      <c r="J119" s="106"/>
      <c r="K119" s="105"/>
      <c r="L119" s="83"/>
      <c r="M119" s="83"/>
      <c r="N119" s="84"/>
      <c r="O119" s="83"/>
    </row>
    <row r="120" spans="1:15" s="39" customFormat="1" x14ac:dyDescent="0.2">
      <c r="A120" s="35" t="s">
        <v>21</v>
      </c>
      <c r="B120" s="72"/>
      <c r="C120" s="37">
        <v>130813</v>
      </c>
      <c r="D120" s="37">
        <v>131683</v>
      </c>
      <c r="E120" s="37">
        <v>33236</v>
      </c>
      <c r="F120" s="127">
        <f t="shared" si="2"/>
        <v>25.239400681940722</v>
      </c>
      <c r="G120" s="38"/>
      <c r="H120" s="38"/>
      <c r="I120" s="38"/>
      <c r="J120" s="106"/>
      <c r="K120" s="86"/>
      <c r="L120" s="83"/>
      <c r="M120" s="83"/>
      <c r="N120" s="84"/>
      <c r="O120" s="83"/>
    </row>
    <row r="121" spans="1:15" s="39" customFormat="1" x14ac:dyDescent="0.2">
      <c r="A121" s="35" t="s">
        <v>22</v>
      </c>
      <c r="B121" s="72"/>
      <c r="C121" s="37">
        <v>4540</v>
      </c>
      <c r="D121" s="37">
        <v>6790</v>
      </c>
      <c r="E121" s="37">
        <v>0</v>
      </c>
      <c r="F121" s="127">
        <f t="shared" si="2"/>
        <v>0</v>
      </c>
      <c r="G121" s="38"/>
      <c r="H121" s="38"/>
      <c r="I121" s="38">
        <f>D123+D122+D118+D117</f>
        <v>0</v>
      </c>
      <c r="J121" s="38">
        <f>E123+E122+E118+E117</f>
        <v>0</v>
      </c>
      <c r="K121" s="86"/>
      <c r="L121" s="83"/>
      <c r="M121" s="83"/>
      <c r="N121" s="84"/>
      <c r="O121" s="83"/>
    </row>
    <row r="122" spans="1:15" s="39" customFormat="1" x14ac:dyDescent="0.2">
      <c r="A122" s="70" t="s">
        <v>23</v>
      </c>
      <c r="B122" s="72"/>
      <c r="C122" s="37">
        <v>0</v>
      </c>
      <c r="D122" s="37">
        <v>0</v>
      </c>
      <c r="E122" s="37">
        <v>0</v>
      </c>
      <c r="F122" s="127">
        <v>0</v>
      </c>
      <c r="G122" s="38"/>
      <c r="H122" s="139">
        <f>C77+C78+C82+C83+C87+C88+C93+C94+C98+C99+C104+C105+C109+C110+C115+C116+C120+C121</f>
        <v>2245353</v>
      </c>
      <c r="I122" s="139">
        <f>D77+D78+D82+D83+D87+D88+D93+D94+D98+D99+D104+D105+D109+D110+D115+D116+D120+D121</f>
        <v>1978820</v>
      </c>
      <c r="J122" s="139">
        <f>E77+E78+E82+E83+E87+E88+E93+E94+E98+E99+E104+E105+E109+E110+E115+E116+E120+E121</f>
        <v>649489</v>
      </c>
      <c r="K122" s="86" t="s">
        <v>81</v>
      </c>
      <c r="L122" s="83"/>
      <c r="M122" s="83"/>
      <c r="N122" s="84"/>
      <c r="O122" s="83"/>
    </row>
    <row r="123" spans="1:15" s="39" customFormat="1" ht="15" thickBot="1" x14ac:dyDescent="0.25">
      <c r="A123" s="74" t="s">
        <v>24</v>
      </c>
      <c r="B123" s="75"/>
      <c r="C123" s="54">
        <v>0</v>
      </c>
      <c r="D123" s="54">
        <v>0</v>
      </c>
      <c r="E123" s="54">
        <v>0</v>
      </c>
      <c r="F123" s="133">
        <v>0</v>
      </c>
      <c r="G123" s="38"/>
      <c r="H123" s="140">
        <f>C79+C80+C84+C85+C89+C90+C95+C96+C100+C101+C106+C107+C111+C112+C117+C118+C122+C123</f>
        <v>0</v>
      </c>
      <c r="I123" s="140">
        <f>I89+I99+I111+I121</f>
        <v>5803462</v>
      </c>
      <c r="J123" s="140">
        <f>J89+J99+J111+J121</f>
        <v>2118722</v>
      </c>
      <c r="K123" s="86" t="s">
        <v>79</v>
      </c>
      <c r="L123" s="76"/>
      <c r="M123" s="83"/>
      <c r="N123" s="84"/>
      <c r="O123" s="83"/>
    </row>
    <row r="124" spans="1:15" s="39" customFormat="1" ht="15" thickTop="1" x14ac:dyDescent="0.2">
      <c r="A124" s="55"/>
      <c r="B124" s="56"/>
      <c r="C124" s="139"/>
      <c r="D124" s="139"/>
      <c r="E124" s="139"/>
      <c r="F124" s="38"/>
      <c r="G124" s="38"/>
      <c r="H124" s="38"/>
      <c r="I124" s="38"/>
      <c r="J124" s="113"/>
      <c r="K124" s="86"/>
      <c r="L124" s="76"/>
      <c r="M124" s="83"/>
      <c r="N124" s="84"/>
      <c r="O124" s="83"/>
    </row>
    <row r="125" spans="1:15" s="39" customFormat="1" x14ac:dyDescent="0.2">
      <c r="A125" s="55"/>
      <c r="B125" s="56"/>
      <c r="C125" s="139"/>
      <c r="D125" s="139"/>
      <c r="E125" s="139"/>
      <c r="F125" s="38"/>
      <c r="G125" s="38"/>
      <c r="H125" s="38"/>
      <c r="I125" s="38"/>
      <c r="J125" s="113"/>
      <c r="K125" s="86"/>
      <c r="L125" s="76"/>
      <c r="M125" s="83"/>
      <c r="N125" s="84"/>
      <c r="O125" s="83"/>
    </row>
    <row r="126" spans="1:15" s="39" customFormat="1" x14ac:dyDescent="0.2">
      <c r="A126" s="55"/>
      <c r="B126" s="56"/>
      <c r="C126" s="139"/>
      <c r="D126" s="139"/>
      <c r="E126" s="139"/>
      <c r="F126" s="38"/>
      <c r="G126" s="38"/>
      <c r="H126" s="38"/>
      <c r="I126" s="38"/>
      <c r="J126" s="113"/>
      <c r="K126" s="86"/>
      <c r="L126" s="76"/>
      <c r="M126" s="83"/>
      <c r="N126" s="84"/>
      <c r="O126" s="83"/>
    </row>
    <row r="127" spans="1:15" s="39" customFormat="1" x14ac:dyDescent="0.2">
      <c r="A127" s="55"/>
      <c r="B127" s="56"/>
      <c r="C127" s="139"/>
      <c r="D127" s="139"/>
      <c r="E127" s="139"/>
      <c r="F127" s="38"/>
      <c r="G127" s="38"/>
      <c r="H127" s="38"/>
      <c r="I127" s="38"/>
      <c r="J127" s="113"/>
      <c r="K127" s="86"/>
      <c r="L127" s="76"/>
      <c r="M127" s="83"/>
      <c r="N127" s="84"/>
      <c r="O127" s="83"/>
    </row>
    <row r="128" spans="1:15" s="39" customFormat="1" x14ac:dyDescent="0.2">
      <c r="A128" s="55"/>
      <c r="B128" s="56"/>
      <c r="C128" s="139"/>
      <c r="D128" s="139"/>
      <c r="E128" s="139"/>
      <c r="F128" s="38"/>
      <c r="G128" s="38"/>
      <c r="H128" s="38"/>
      <c r="I128" s="38"/>
      <c r="J128" s="113"/>
      <c r="K128" s="86"/>
      <c r="L128" s="76"/>
      <c r="M128" s="83"/>
      <c r="N128" s="84"/>
      <c r="O128" s="83"/>
    </row>
    <row r="129" spans="1:15" s="39" customFormat="1" x14ac:dyDescent="0.2">
      <c r="A129" s="55"/>
      <c r="B129" s="56"/>
      <c r="C129" s="139"/>
      <c r="D129" s="139"/>
      <c r="E129" s="139"/>
      <c r="F129" s="38"/>
      <c r="G129" s="38"/>
      <c r="H129" s="38"/>
      <c r="I129" s="38"/>
      <c r="J129" s="113"/>
      <c r="K129" s="86"/>
      <c r="L129" s="76"/>
      <c r="M129" s="83"/>
      <c r="N129" s="84"/>
      <c r="O129" s="83"/>
    </row>
    <row r="130" spans="1:15" s="39" customFormat="1" x14ac:dyDescent="0.2">
      <c r="A130" s="55"/>
      <c r="B130" s="56"/>
      <c r="C130" s="139"/>
      <c r="D130" s="139"/>
      <c r="E130" s="139"/>
      <c r="F130" s="38"/>
      <c r="G130" s="38"/>
      <c r="H130" s="38"/>
      <c r="I130" s="38"/>
      <c r="J130" s="113"/>
      <c r="K130" s="86"/>
      <c r="L130" s="76"/>
      <c r="M130" s="83"/>
      <c r="N130" s="84"/>
      <c r="O130" s="83"/>
    </row>
    <row r="131" spans="1:15" s="39" customFormat="1" x14ac:dyDescent="0.2">
      <c r="A131" s="55"/>
      <c r="B131" s="56"/>
      <c r="C131" s="139"/>
      <c r="D131" s="139"/>
      <c r="E131" s="139"/>
      <c r="F131" s="38"/>
      <c r="G131" s="38"/>
      <c r="H131" s="38"/>
      <c r="I131" s="38"/>
      <c r="J131" s="113"/>
      <c r="K131" s="86"/>
      <c r="L131" s="76"/>
      <c r="M131" s="83"/>
      <c r="N131" s="84"/>
      <c r="O131" s="83"/>
    </row>
    <row r="132" spans="1:15" ht="15" thickBot="1" x14ac:dyDescent="0.25">
      <c r="F132" s="28" t="s">
        <v>0</v>
      </c>
      <c r="G132" s="28"/>
      <c r="H132" s="28"/>
      <c r="I132" s="28"/>
      <c r="J132" s="106"/>
      <c r="K132" s="103"/>
    </row>
    <row r="133" spans="1:15" s="30" customFormat="1" thickTop="1" thickBot="1" x14ac:dyDescent="0.25">
      <c r="A133" s="244" t="s">
        <v>16</v>
      </c>
      <c r="B133" s="245" t="s">
        <v>17</v>
      </c>
      <c r="C133" s="246" t="s">
        <v>18</v>
      </c>
      <c r="D133" s="246" t="s">
        <v>19</v>
      </c>
      <c r="E133" s="246" t="s">
        <v>4</v>
      </c>
      <c r="F133" s="247" t="s">
        <v>5</v>
      </c>
      <c r="G133" s="29"/>
      <c r="H133" s="29"/>
      <c r="I133" s="29"/>
      <c r="J133" s="110"/>
      <c r="K133" s="101"/>
      <c r="N133" s="31"/>
    </row>
    <row r="134" spans="1:15" s="30" customFormat="1" thickTop="1" thickBot="1" x14ac:dyDescent="0.25">
      <c r="A134" s="7">
        <v>1</v>
      </c>
      <c r="B134" s="4">
        <v>2</v>
      </c>
      <c r="C134" s="4">
        <v>3</v>
      </c>
      <c r="D134" s="4">
        <v>4</v>
      </c>
      <c r="E134" s="4">
        <v>5</v>
      </c>
      <c r="F134" s="217" t="s">
        <v>119</v>
      </c>
      <c r="G134" s="29"/>
      <c r="H134" s="29"/>
      <c r="I134" s="29"/>
      <c r="J134" s="110"/>
      <c r="K134" s="101"/>
      <c r="N134" s="31"/>
    </row>
    <row r="135" spans="1:15" s="44" customFormat="1" ht="15.75" thickTop="1" x14ac:dyDescent="0.25">
      <c r="A135" s="77" t="s">
        <v>43</v>
      </c>
      <c r="B135" s="67">
        <v>14</v>
      </c>
      <c r="C135" s="320">
        <f>C136+C141</f>
        <v>298517</v>
      </c>
      <c r="D135" s="320">
        <f>D136+D141</f>
        <v>308595</v>
      </c>
      <c r="E135" s="320">
        <f>E136+E141</f>
        <v>62840</v>
      </c>
      <c r="F135" s="128">
        <f t="shared" ref="F135:F179" si="3">(E135/D135)*100</f>
        <v>20.363259288063642</v>
      </c>
      <c r="G135" s="33"/>
      <c r="H135" s="102"/>
      <c r="I135" s="102"/>
      <c r="J135" s="106"/>
      <c r="K135" s="102"/>
      <c r="L135" s="83"/>
      <c r="M135" s="117"/>
      <c r="N135" s="60"/>
      <c r="O135" s="117"/>
    </row>
    <row r="136" spans="1:15" s="39" customFormat="1" x14ac:dyDescent="0.2">
      <c r="A136" s="66" t="s">
        <v>37</v>
      </c>
      <c r="B136" s="72"/>
      <c r="C136" s="68">
        <f>C137+C138+C139+C140</f>
        <v>20960</v>
      </c>
      <c r="D136" s="68">
        <f>D137+D138+D139+D140</f>
        <v>22084</v>
      </c>
      <c r="E136" s="68">
        <f>E137+E138+E139+E140</f>
        <v>4787</v>
      </c>
      <c r="F136" s="127">
        <f t="shared" si="3"/>
        <v>21.676326752399927</v>
      </c>
      <c r="G136" s="73"/>
      <c r="H136" s="73"/>
      <c r="I136" s="73"/>
      <c r="J136" s="106"/>
      <c r="K136" s="105"/>
      <c r="L136" s="83"/>
      <c r="M136" s="83"/>
      <c r="N136" s="84"/>
      <c r="O136" s="83"/>
    </row>
    <row r="137" spans="1:15" s="39" customFormat="1" x14ac:dyDescent="0.2">
      <c r="A137" s="35" t="s">
        <v>21</v>
      </c>
      <c r="B137" s="72"/>
      <c r="C137" s="37">
        <v>20210</v>
      </c>
      <c r="D137" s="37">
        <v>20222</v>
      </c>
      <c r="E137" s="37">
        <v>4064</v>
      </c>
      <c r="F137" s="127">
        <f t="shared" si="3"/>
        <v>20.096924142023539</v>
      </c>
      <c r="G137" s="38"/>
      <c r="H137" s="38"/>
      <c r="I137" s="38"/>
      <c r="J137" s="106"/>
      <c r="K137" s="86"/>
      <c r="L137" s="117"/>
      <c r="M137" s="83"/>
      <c r="N137" s="84"/>
      <c r="O137" s="83"/>
    </row>
    <row r="138" spans="1:15" s="39" customFormat="1" x14ac:dyDescent="0.2">
      <c r="A138" s="35" t="s">
        <v>22</v>
      </c>
      <c r="B138" s="72"/>
      <c r="C138" s="37">
        <v>0</v>
      </c>
      <c r="D138" s="37">
        <v>500</v>
      </c>
      <c r="E138" s="37">
        <v>0</v>
      </c>
      <c r="F138" s="127">
        <v>0</v>
      </c>
      <c r="G138" s="38"/>
      <c r="H138" s="38"/>
      <c r="I138" s="38"/>
      <c r="J138" s="106"/>
      <c r="K138" s="86"/>
      <c r="L138" s="83"/>
      <c r="M138" s="83"/>
      <c r="N138" s="84"/>
      <c r="O138" s="83"/>
    </row>
    <row r="139" spans="1:15" s="39" customFormat="1" x14ac:dyDescent="0.2">
      <c r="A139" s="41" t="s">
        <v>23</v>
      </c>
      <c r="B139" s="72"/>
      <c r="C139" s="37">
        <v>750</v>
      </c>
      <c r="D139" s="37">
        <v>1362</v>
      </c>
      <c r="E139" s="37">
        <v>723</v>
      </c>
      <c r="F139" s="127">
        <f t="shared" si="3"/>
        <v>53.083700440528638</v>
      </c>
      <c r="G139" s="38"/>
      <c r="H139" s="38"/>
      <c r="I139" s="38"/>
      <c r="J139" s="106"/>
      <c r="K139" s="86"/>
      <c r="L139" s="83"/>
      <c r="M139" s="83"/>
      <c r="N139" s="84"/>
      <c r="O139" s="83"/>
    </row>
    <row r="140" spans="1:15" s="39" customFormat="1" x14ac:dyDescent="0.2">
      <c r="A140" s="70" t="s">
        <v>24</v>
      </c>
      <c r="B140" s="72"/>
      <c r="C140" s="37">
        <v>0</v>
      </c>
      <c r="D140" s="37">
        <v>0</v>
      </c>
      <c r="E140" s="37">
        <v>0</v>
      </c>
      <c r="F140" s="127">
        <v>0</v>
      </c>
      <c r="G140" s="38"/>
      <c r="H140" s="38"/>
      <c r="I140" s="38"/>
      <c r="J140" s="106"/>
      <c r="K140" s="86"/>
      <c r="L140" s="83"/>
      <c r="M140" s="83"/>
      <c r="N140" s="84"/>
      <c r="O140" s="83"/>
    </row>
    <row r="141" spans="1:15" s="39" customFormat="1" x14ac:dyDescent="0.2">
      <c r="A141" s="71" t="s">
        <v>39</v>
      </c>
      <c r="B141" s="72"/>
      <c r="C141" s="68">
        <f>C142+C143+C144+C145</f>
        <v>277557</v>
      </c>
      <c r="D141" s="68">
        <f>D142+D143+D144+D145</f>
        <v>286511</v>
      </c>
      <c r="E141" s="68">
        <f>E142+E143+E144+E145</f>
        <v>58053</v>
      </c>
      <c r="F141" s="335">
        <f>(E141/D141)*100</f>
        <v>20.262049275595004</v>
      </c>
      <c r="G141" s="73"/>
      <c r="H141" s="73"/>
      <c r="I141" s="73"/>
      <c r="J141" s="106"/>
      <c r="K141" s="105"/>
      <c r="L141" s="83"/>
      <c r="M141" s="83"/>
      <c r="N141" s="84"/>
      <c r="O141" s="83"/>
    </row>
    <row r="142" spans="1:15" s="39" customFormat="1" x14ac:dyDescent="0.2">
      <c r="A142" s="35" t="s">
        <v>21</v>
      </c>
      <c r="B142" s="72"/>
      <c r="C142" s="37">
        <v>230390</v>
      </c>
      <c r="D142" s="37">
        <v>232290</v>
      </c>
      <c r="E142" s="37">
        <v>57599</v>
      </c>
      <c r="F142" s="127">
        <f t="shared" si="3"/>
        <v>24.796159972448233</v>
      </c>
      <c r="G142" s="38"/>
      <c r="H142" s="38"/>
      <c r="I142" s="38"/>
      <c r="J142" s="106"/>
      <c r="K142" s="86"/>
      <c r="L142" s="83"/>
      <c r="M142" s="83"/>
      <c r="N142" s="84"/>
      <c r="O142" s="83"/>
    </row>
    <row r="143" spans="1:15" s="39" customFormat="1" x14ac:dyDescent="0.2">
      <c r="A143" s="35" t="s">
        <v>22</v>
      </c>
      <c r="B143" s="72"/>
      <c r="C143" s="37">
        <v>47167</v>
      </c>
      <c r="D143" s="37">
        <v>53767</v>
      </c>
      <c r="E143" s="37">
        <v>0</v>
      </c>
      <c r="F143" s="127">
        <f t="shared" si="3"/>
        <v>0</v>
      </c>
      <c r="G143" s="38"/>
      <c r="H143" s="38"/>
      <c r="I143" s="38">
        <f>D139+D140+D144+D145</f>
        <v>1816</v>
      </c>
      <c r="J143" s="38">
        <f>E139+E140+E144+E145</f>
        <v>1177</v>
      </c>
      <c r="K143" s="86"/>
      <c r="L143" s="83"/>
      <c r="M143" s="83"/>
      <c r="N143" s="84"/>
      <c r="O143" s="83"/>
    </row>
    <row r="144" spans="1:15" s="39" customFormat="1" x14ac:dyDescent="0.2">
      <c r="A144" s="70" t="s">
        <v>23</v>
      </c>
      <c r="B144" s="72"/>
      <c r="C144" s="37">
        <v>0</v>
      </c>
      <c r="D144" s="37">
        <v>454</v>
      </c>
      <c r="E144" s="37">
        <v>454</v>
      </c>
      <c r="F144" s="127">
        <f t="shared" si="3"/>
        <v>100</v>
      </c>
      <c r="G144" s="38"/>
      <c r="H144" s="38"/>
      <c r="I144" s="38"/>
      <c r="J144" s="106"/>
      <c r="K144" s="86"/>
      <c r="L144" s="83"/>
      <c r="M144" s="83"/>
      <c r="N144" s="84"/>
      <c r="O144" s="83"/>
    </row>
    <row r="145" spans="1:15" s="39" customFormat="1" x14ac:dyDescent="0.2">
      <c r="A145" s="70" t="s">
        <v>24</v>
      </c>
      <c r="B145" s="72"/>
      <c r="C145" s="37">
        <v>0</v>
      </c>
      <c r="D145" s="37">
        <v>0</v>
      </c>
      <c r="E145" s="37">
        <v>0</v>
      </c>
      <c r="F145" s="127">
        <v>0</v>
      </c>
      <c r="G145" s="38"/>
      <c r="H145" s="38"/>
      <c r="I145" s="38"/>
      <c r="J145" s="106"/>
      <c r="K145" s="86"/>
      <c r="L145" s="83"/>
      <c r="M145" s="83"/>
      <c r="N145" s="84"/>
      <c r="O145" s="83"/>
    </row>
    <row r="146" spans="1:15" s="39" customFormat="1" ht="15" x14ac:dyDescent="0.25">
      <c r="A146" s="43" t="s">
        <v>147</v>
      </c>
      <c r="B146" s="172">
        <v>15</v>
      </c>
      <c r="C146" s="318">
        <v>15</v>
      </c>
      <c r="D146" s="318">
        <v>0</v>
      </c>
      <c r="E146" s="318">
        <v>0</v>
      </c>
      <c r="F146" s="339">
        <v>0</v>
      </c>
      <c r="G146" s="38"/>
      <c r="H146" s="38"/>
      <c r="I146" s="38"/>
      <c r="J146" s="106"/>
      <c r="K146" s="86"/>
      <c r="L146" s="83"/>
      <c r="M146" s="83"/>
      <c r="N146" s="84"/>
      <c r="O146" s="83"/>
    </row>
    <row r="147" spans="1:15" s="39" customFormat="1" x14ac:dyDescent="0.2">
      <c r="A147" s="48" t="s">
        <v>148</v>
      </c>
      <c r="B147" s="319"/>
      <c r="C147" s="42"/>
      <c r="D147" s="42"/>
      <c r="E147" s="42"/>
      <c r="F147" s="132"/>
      <c r="G147" s="38"/>
      <c r="H147" s="38"/>
      <c r="I147" s="38"/>
      <c r="J147" s="106"/>
      <c r="K147" s="86"/>
      <c r="L147" s="83"/>
      <c r="M147" s="83"/>
      <c r="N147" s="84"/>
      <c r="O147" s="83"/>
    </row>
    <row r="148" spans="1:15" s="44" customFormat="1" ht="15" x14ac:dyDescent="0.25">
      <c r="A148" s="78" t="s">
        <v>44</v>
      </c>
      <c r="B148" s="173">
        <v>16</v>
      </c>
      <c r="C148" s="337">
        <v>20</v>
      </c>
      <c r="D148" s="337">
        <v>20</v>
      </c>
      <c r="E148" s="337">
        <v>0</v>
      </c>
      <c r="F148" s="131">
        <v>0</v>
      </c>
      <c r="G148" s="33"/>
      <c r="H148" s="33"/>
      <c r="I148" s="33"/>
      <c r="J148" s="106"/>
      <c r="K148" s="102"/>
      <c r="L148" s="117"/>
      <c r="M148" s="117"/>
      <c r="N148" s="60"/>
      <c r="O148" s="117"/>
    </row>
    <row r="149" spans="1:15" s="44" customFormat="1" ht="15" x14ac:dyDescent="0.25">
      <c r="A149" s="77" t="s">
        <v>144</v>
      </c>
      <c r="B149" s="174">
        <v>17</v>
      </c>
      <c r="C149" s="320">
        <f>C150+C151+C152+C153</f>
        <v>122940</v>
      </c>
      <c r="D149" s="320">
        <f>D150+D151+D152+D153</f>
        <v>155441</v>
      </c>
      <c r="E149" s="320">
        <f>E150+E151+E152+E153</f>
        <v>2370</v>
      </c>
      <c r="F149" s="128">
        <f t="shared" si="3"/>
        <v>1.5246942569849653</v>
      </c>
      <c r="G149" s="33"/>
      <c r="H149" s="33"/>
      <c r="I149" s="33"/>
      <c r="J149" s="106"/>
      <c r="K149" s="102"/>
      <c r="L149" s="117"/>
      <c r="M149" s="117"/>
      <c r="N149" s="60"/>
      <c r="O149" s="117"/>
    </row>
    <row r="150" spans="1:15" s="44" customFormat="1" x14ac:dyDescent="0.2">
      <c r="A150" s="35" t="s">
        <v>21</v>
      </c>
      <c r="B150" s="47"/>
      <c r="C150" s="37">
        <v>18767</v>
      </c>
      <c r="D150" s="37">
        <v>27895</v>
      </c>
      <c r="E150" s="37">
        <v>1316</v>
      </c>
      <c r="F150" s="127">
        <f t="shared" si="3"/>
        <v>4.7176913425345042</v>
      </c>
      <c r="G150" s="38"/>
      <c r="H150" s="38"/>
      <c r="I150" s="38"/>
      <c r="J150" s="106"/>
      <c r="K150" s="86"/>
      <c r="L150" s="117"/>
      <c r="M150" s="122"/>
      <c r="N150" s="60"/>
      <c r="O150" s="117"/>
    </row>
    <row r="151" spans="1:15" s="44" customFormat="1" x14ac:dyDescent="0.2">
      <c r="A151" s="35" t="s">
        <v>22</v>
      </c>
      <c r="B151" s="47"/>
      <c r="C151" s="37">
        <v>104173</v>
      </c>
      <c r="D151" s="37">
        <v>127546</v>
      </c>
      <c r="E151" s="37">
        <v>1054</v>
      </c>
      <c r="F151" s="127">
        <f t="shared" si="3"/>
        <v>0.82636852586517806</v>
      </c>
      <c r="G151" s="38"/>
      <c r="H151" s="38"/>
      <c r="I151" s="38"/>
      <c r="J151" s="106"/>
      <c r="K151" s="86"/>
      <c r="L151" s="117"/>
      <c r="M151" s="123"/>
      <c r="N151" s="60"/>
      <c r="O151" s="117"/>
    </row>
    <row r="152" spans="1:15" s="44" customFormat="1" x14ac:dyDescent="0.2">
      <c r="A152" s="41" t="s">
        <v>23</v>
      </c>
      <c r="B152" s="72"/>
      <c r="C152" s="37">
        <v>0</v>
      </c>
      <c r="D152" s="37">
        <v>0</v>
      </c>
      <c r="E152" s="37">
        <v>0</v>
      </c>
      <c r="F152" s="127">
        <v>0</v>
      </c>
      <c r="G152" s="38"/>
      <c r="H152" s="38">
        <f>D152+D153</f>
        <v>0</v>
      </c>
      <c r="I152" s="38">
        <f>E152+E153</f>
        <v>0</v>
      </c>
      <c r="J152" s="107"/>
      <c r="K152" s="86"/>
      <c r="L152" s="117"/>
      <c r="M152" s="60"/>
      <c r="N152" s="60"/>
      <c r="O152" s="117"/>
    </row>
    <row r="153" spans="1:15" s="44" customFormat="1" x14ac:dyDescent="0.2">
      <c r="A153" s="46" t="s">
        <v>24</v>
      </c>
      <c r="B153" s="319"/>
      <c r="C153" s="42">
        <v>0</v>
      </c>
      <c r="D153" s="42">
        <v>0</v>
      </c>
      <c r="E153" s="42">
        <v>0</v>
      </c>
      <c r="F153" s="132">
        <v>0</v>
      </c>
      <c r="G153" s="38"/>
      <c r="H153" s="38"/>
      <c r="I153" s="38"/>
      <c r="J153" s="107"/>
      <c r="K153" s="86"/>
      <c r="L153" s="117"/>
      <c r="M153" s="62"/>
      <c r="N153" s="60"/>
      <c r="O153" s="117"/>
    </row>
    <row r="154" spans="1:15" s="44" customFormat="1" ht="15" x14ac:dyDescent="0.25">
      <c r="A154" s="49" t="s">
        <v>130</v>
      </c>
      <c r="B154" s="174">
        <v>18</v>
      </c>
      <c r="C154" s="320">
        <f>C155:D155+C156:D156+C157:D157+C158:D158</f>
        <v>39103</v>
      </c>
      <c r="D154" s="320">
        <f>D155+D156+D157+D158</f>
        <v>39103</v>
      </c>
      <c r="E154" s="320">
        <f>E155+E156+E157+E158</f>
        <v>5338</v>
      </c>
      <c r="F154" s="128">
        <f t="shared" si="3"/>
        <v>13.651126512032324</v>
      </c>
      <c r="G154" s="38"/>
      <c r="H154" s="38"/>
      <c r="I154" s="38"/>
      <c r="J154" s="107"/>
      <c r="K154" s="86"/>
      <c r="L154" s="117"/>
      <c r="M154" s="62"/>
      <c r="N154" s="60"/>
      <c r="O154" s="117"/>
    </row>
    <row r="155" spans="1:15" s="44" customFormat="1" x14ac:dyDescent="0.2">
      <c r="A155" s="35" t="s">
        <v>21</v>
      </c>
      <c r="B155" s="47"/>
      <c r="C155" s="37">
        <v>39103</v>
      </c>
      <c r="D155" s="37">
        <v>38703</v>
      </c>
      <c r="E155" s="37">
        <v>5338</v>
      </c>
      <c r="F155" s="127">
        <f t="shared" ref="F155:F156" si="4">(E155/D155)*100</f>
        <v>13.792212489987858</v>
      </c>
      <c r="G155" s="38"/>
      <c r="H155" s="38"/>
      <c r="I155" s="38"/>
      <c r="J155" s="106"/>
      <c r="K155" s="86"/>
      <c r="L155" s="117"/>
      <c r="M155" s="122"/>
      <c r="N155" s="60"/>
      <c r="O155" s="117"/>
    </row>
    <row r="156" spans="1:15" s="44" customFormat="1" x14ac:dyDescent="0.2">
      <c r="A156" s="35" t="s">
        <v>22</v>
      </c>
      <c r="B156" s="47"/>
      <c r="C156" s="37">
        <v>0</v>
      </c>
      <c r="D156" s="37">
        <v>400</v>
      </c>
      <c r="E156" s="37">
        <v>0</v>
      </c>
      <c r="F156" s="127">
        <f t="shared" si="4"/>
        <v>0</v>
      </c>
      <c r="G156" s="38"/>
      <c r="H156" s="38"/>
      <c r="I156" s="38"/>
      <c r="J156" s="106"/>
      <c r="K156" s="86"/>
      <c r="L156" s="117"/>
      <c r="M156" s="123"/>
      <c r="N156" s="60"/>
      <c r="O156" s="117"/>
    </row>
    <row r="157" spans="1:15" s="44" customFormat="1" x14ac:dyDescent="0.2">
      <c r="A157" s="41" t="s">
        <v>23</v>
      </c>
      <c r="B157" s="72"/>
      <c r="C157" s="37">
        <v>0</v>
      </c>
      <c r="D157" s="37">
        <v>0</v>
      </c>
      <c r="E157" s="37">
        <v>0</v>
      </c>
      <c r="F157" s="127">
        <v>0</v>
      </c>
      <c r="G157" s="38"/>
      <c r="H157" s="38">
        <f>D157+D158</f>
        <v>0</v>
      </c>
      <c r="I157" s="38">
        <f>E157+E158</f>
        <v>0</v>
      </c>
      <c r="J157" s="107"/>
      <c r="K157" s="86"/>
      <c r="L157" s="117"/>
      <c r="M157" s="60"/>
      <c r="N157" s="60"/>
      <c r="O157" s="117"/>
    </row>
    <row r="158" spans="1:15" s="44" customFormat="1" x14ac:dyDescent="0.2">
      <c r="A158" s="46" t="s">
        <v>24</v>
      </c>
      <c r="B158" s="319"/>
      <c r="C158" s="42">
        <v>0</v>
      </c>
      <c r="D158" s="42">
        <v>0</v>
      </c>
      <c r="E158" s="42">
        <v>0</v>
      </c>
      <c r="F158" s="132">
        <v>0</v>
      </c>
      <c r="G158" s="38"/>
      <c r="H158" s="38"/>
      <c r="I158" s="38"/>
      <c r="J158" s="107"/>
      <c r="K158" s="86"/>
      <c r="L158" s="117"/>
      <c r="M158" s="62"/>
      <c r="N158" s="60"/>
      <c r="O158" s="117"/>
    </row>
    <row r="159" spans="1:15" s="44" customFormat="1" ht="15" x14ac:dyDescent="0.25">
      <c r="A159" s="378" t="s">
        <v>145</v>
      </c>
      <c r="B159" s="174">
        <v>19</v>
      </c>
      <c r="C159" s="320">
        <f>C161+C162</f>
        <v>0</v>
      </c>
      <c r="D159" s="320">
        <f>D161+D162</f>
        <v>311179</v>
      </c>
      <c r="E159" s="320">
        <f>E161+E162</f>
        <v>31060</v>
      </c>
      <c r="F159" s="128">
        <f t="shared" si="3"/>
        <v>9.981393345952009</v>
      </c>
      <c r="G159" s="38"/>
      <c r="H159" s="38"/>
      <c r="I159" s="38"/>
      <c r="J159" s="107"/>
      <c r="K159" s="86"/>
      <c r="L159" s="117"/>
      <c r="M159" s="62"/>
      <c r="N159" s="60"/>
      <c r="O159" s="117"/>
    </row>
    <row r="160" spans="1:15" s="44" customFormat="1" x14ac:dyDescent="0.2">
      <c r="A160" s="377"/>
      <c r="B160" s="72"/>
      <c r="C160" s="37"/>
      <c r="D160" s="37"/>
      <c r="E160" s="37"/>
      <c r="F160" s="127"/>
      <c r="G160" s="38"/>
      <c r="H160" s="38"/>
      <c r="I160" s="38"/>
      <c r="J160" s="107"/>
      <c r="K160" s="86"/>
      <c r="L160" s="117"/>
      <c r="M160" s="62"/>
      <c r="N160" s="60"/>
      <c r="O160" s="117"/>
    </row>
    <row r="161" spans="1:15" s="39" customFormat="1" x14ac:dyDescent="0.2">
      <c r="A161" s="35" t="s">
        <v>21</v>
      </c>
      <c r="B161" s="72"/>
      <c r="C161" s="37">
        <v>0</v>
      </c>
      <c r="D161" s="37">
        <v>302609</v>
      </c>
      <c r="E161" s="37">
        <v>31060</v>
      </c>
      <c r="F161" s="127">
        <f t="shared" ref="F161:F162" si="5">(E161/D161)*100</f>
        <v>10.264070136711069</v>
      </c>
      <c r="G161" s="38"/>
      <c r="H161" s="38"/>
      <c r="I161" s="38"/>
      <c r="J161" s="106"/>
      <c r="K161" s="86"/>
      <c r="L161" s="83"/>
      <c r="M161" s="83"/>
      <c r="N161" s="84"/>
      <c r="O161" s="83"/>
    </row>
    <row r="162" spans="1:15" s="39" customFormat="1" x14ac:dyDescent="0.2">
      <c r="A162" s="340" t="s">
        <v>22</v>
      </c>
      <c r="B162" s="319"/>
      <c r="C162" s="42">
        <v>0</v>
      </c>
      <c r="D162" s="42">
        <v>8570</v>
      </c>
      <c r="E162" s="42">
        <v>0</v>
      </c>
      <c r="F162" s="132">
        <f t="shared" si="5"/>
        <v>0</v>
      </c>
      <c r="G162" s="38"/>
      <c r="H162" s="38"/>
      <c r="I162" s="38"/>
      <c r="J162" s="38"/>
      <c r="K162" s="86"/>
      <c r="L162" s="83"/>
      <c r="M162" s="83"/>
      <c r="N162" s="84"/>
      <c r="O162" s="83"/>
    </row>
    <row r="163" spans="1:15" s="44" customFormat="1" ht="15" x14ac:dyDescent="0.25">
      <c r="A163" s="77" t="s">
        <v>45</v>
      </c>
      <c r="B163" s="67" t="s">
        <v>136</v>
      </c>
      <c r="C163" s="320">
        <f>C164+C165+C166+C167</f>
        <v>595090</v>
      </c>
      <c r="D163" s="320">
        <f>D164+D165+D166+D167</f>
        <v>1038782</v>
      </c>
      <c r="E163" s="320">
        <f>E164+E165+E166+E167+E168</f>
        <v>329707</v>
      </c>
      <c r="F163" s="128">
        <f t="shared" si="3"/>
        <v>31.739768305573257</v>
      </c>
      <c r="G163" s="33"/>
      <c r="H163" s="33"/>
      <c r="I163" s="33"/>
      <c r="J163" s="106"/>
      <c r="K163" s="102"/>
      <c r="L163" s="117"/>
      <c r="M163" s="117"/>
      <c r="N163" s="60"/>
      <c r="O163" s="117"/>
    </row>
    <row r="164" spans="1:15" s="44" customFormat="1" x14ac:dyDescent="0.2">
      <c r="A164" s="35" t="s">
        <v>21</v>
      </c>
      <c r="B164" s="67"/>
      <c r="C164" s="37">
        <v>24657</v>
      </c>
      <c r="D164" s="37">
        <v>60476</v>
      </c>
      <c r="E164" s="37">
        <v>39202</v>
      </c>
      <c r="F164" s="127">
        <f t="shared" si="3"/>
        <v>64.822408889476819</v>
      </c>
      <c r="G164" s="38"/>
      <c r="H164" s="38"/>
      <c r="I164" s="38"/>
      <c r="J164" s="106"/>
      <c r="K164" s="86"/>
      <c r="L164" s="117"/>
      <c r="M164" s="117"/>
      <c r="N164" s="60"/>
      <c r="O164" s="117"/>
    </row>
    <row r="165" spans="1:15" s="44" customFormat="1" x14ac:dyDescent="0.2">
      <c r="A165" s="35" t="s">
        <v>22</v>
      </c>
      <c r="B165" s="67"/>
      <c r="C165" s="37">
        <v>570433</v>
      </c>
      <c r="D165" s="37">
        <v>577878</v>
      </c>
      <c r="E165" s="37">
        <v>86753</v>
      </c>
      <c r="F165" s="127">
        <f t="shared" si="3"/>
        <v>15.012338244404527</v>
      </c>
      <c r="G165" s="38"/>
      <c r="H165" s="38"/>
      <c r="I165" s="38"/>
      <c r="J165" s="106"/>
      <c r="K165" s="86"/>
      <c r="L165" s="117"/>
      <c r="M165" s="117"/>
      <c r="N165" s="60"/>
      <c r="O165" s="117"/>
    </row>
    <row r="166" spans="1:15" s="44" customFormat="1" x14ac:dyDescent="0.2">
      <c r="A166" s="41" t="s">
        <v>23</v>
      </c>
      <c r="B166" s="67"/>
      <c r="C166" s="37">
        <v>0</v>
      </c>
      <c r="D166" s="37">
        <v>128063</v>
      </c>
      <c r="E166" s="37">
        <v>45685</v>
      </c>
      <c r="F166" s="127">
        <f t="shared" si="3"/>
        <v>35.673848027923754</v>
      </c>
      <c r="G166" s="38"/>
      <c r="H166" s="38">
        <f>D166+D167</f>
        <v>400428</v>
      </c>
      <c r="I166" s="38">
        <f>E166+E167</f>
        <v>168742</v>
      </c>
      <c r="J166" s="197" t="s">
        <v>90</v>
      </c>
      <c r="K166" s="86"/>
      <c r="L166" s="117"/>
      <c r="M166" s="117"/>
      <c r="N166" s="60"/>
      <c r="O166" s="117"/>
    </row>
    <row r="167" spans="1:15" s="44" customFormat="1" x14ac:dyDescent="0.2">
      <c r="A167" s="70" t="s">
        <v>24</v>
      </c>
      <c r="B167" s="67"/>
      <c r="C167" s="37">
        <v>0</v>
      </c>
      <c r="D167" s="37">
        <v>272365</v>
      </c>
      <c r="E167" s="37">
        <v>123057</v>
      </c>
      <c r="F167" s="127">
        <f t="shared" si="3"/>
        <v>45.180915315844544</v>
      </c>
      <c r="G167" s="255"/>
      <c r="H167" s="255"/>
      <c r="I167" s="38"/>
      <c r="J167" s="106"/>
      <c r="K167" s="86"/>
      <c r="L167" s="117"/>
      <c r="M167" s="117"/>
      <c r="N167" s="60"/>
      <c r="O167" s="117"/>
    </row>
    <row r="168" spans="1:15" s="44" customFormat="1" x14ac:dyDescent="0.2">
      <c r="A168" s="46" t="s">
        <v>84</v>
      </c>
      <c r="B168" s="67"/>
      <c r="C168" s="37">
        <v>0</v>
      </c>
      <c r="D168" s="37">
        <v>0</v>
      </c>
      <c r="E168" s="37">
        <v>35010</v>
      </c>
      <c r="F168" s="132">
        <v>0</v>
      </c>
      <c r="G168" s="38"/>
      <c r="H168" s="38"/>
      <c r="I168" s="38"/>
      <c r="J168" s="106"/>
      <c r="K168" s="86"/>
      <c r="L168" s="117"/>
      <c r="M168" s="117"/>
      <c r="N168" s="60"/>
      <c r="O168" s="117"/>
    </row>
    <row r="169" spans="1:15" s="44" customFormat="1" ht="15" x14ac:dyDescent="0.25">
      <c r="A169" s="52" t="s">
        <v>88</v>
      </c>
      <c r="B169" s="172">
        <v>99</v>
      </c>
      <c r="C169" s="318">
        <f>C170+C171</f>
        <v>40000</v>
      </c>
      <c r="D169" s="318">
        <f>D170+D171</f>
        <v>60000</v>
      </c>
      <c r="E169" s="318">
        <f>E170+E171</f>
        <v>6398</v>
      </c>
      <c r="F169" s="128">
        <f t="shared" si="3"/>
        <v>10.663333333333332</v>
      </c>
      <c r="G169" s="38"/>
      <c r="H169" s="38"/>
      <c r="I169" s="38"/>
      <c r="J169" s="106"/>
      <c r="K169" s="102"/>
      <c r="L169" s="117"/>
      <c r="M169" s="117"/>
      <c r="N169" s="60"/>
      <c r="O169" s="117"/>
    </row>
    <row r="170" spans="1:15" s="44" customFormat="1" x14ac:dyDescent="0.2">
      <c r="A170" s="35" t="s">
        <v>21</v>
      </c>
      <c r="B170" s="67"/>
      <c r="C170" s="37">
        <v>20000</v>
      </c>
      <c r="D170" s="37">
        <v>30000</v>
      </c>
      <c r="E170" s="37">
        <v>398</v>
      </c>
      <c r="F170" s="127">
        <f t="shared" si="3"/>
        <v>1.3266666666666667</v>
      </c>
      <c r="G170" s="38"/>
      <c r="H170" s="38"/>
      <c r="I170" s="38"/>
      <c r="J170" s="106"/>
      <c r="K170" s="86"/>
      <c r="L170" s="117"/>
      <c r="M170" s="117"/>
      <c r="N170" s="60"/>
      <c r="O170" s="117"/>
    </row>
    <row r="171" spans="1:15" s="44" customFormat="1" x14ac:dyDescent="0.2">
      <c r="A171" s="340" t="s">
        <v>22</v>
      </c>
      <c r="B171" s="81"/>
      <c r="C171" s="42">
        <v>20000</v>
      </c>
      <c r="D171" s="42">
        <v>30000</v>
      </c>
      <c r="E171" s="42">
        <v>6000</v>
      </c>
      <c r="F171" s="132">
        <f t="shared" si="3"/>
        <v>20</v>
      </c>
      <c r="G171" s="38"/>
      <c r="H171" s="38"/>
      <c r="I171" s="38"/>
      <c r="J171" s="106"/>
      <c r="K171" s="86"/>
      <c r="L171" s="117"/>
      <c r="M171" s="124"/>
      <c r="N171" s="60"/>
      <c r="O171" s="117"/>
    </row>
    <row r="172" spans="1:15" s="44" customFormat="1" ht="15" x14ac:dyDescent="0.25">
      <c r="A172" s="85" t="s">
        <v>46</v>
      </c>
      <c r="B172" s="67">
        <v>199</v>
      </c>
      <c r="C172" s="320">
        <f>C173</f>
        <v>6768</v>
      </c>
      <c r="D172" s="320">
        <f>D173</f>
        <v>6768</v>
      </c>
      <c r="E172" s="320">
        <f>E173</f>
        <v>1789</v>
      </c>
      <c r="F172" s="128">
        <f t="shared" si="3"/>
        <v>26.43321513002364</v>
      </c>
      <c r="G172" s="38"/>
      <c r="H172" s="38"/>
      <c r="I172" s="38"/>
      <c r="J172" s="106"/>
      <c r="K172" s="102"/>
      <c r="L172" s="59"/>
      <c r="M172" s="117"/>
      <c r="N172" s="60"/>
      <c r="O172" s="117"/>
    </row>
    <row r="173" spans="1:15" s="44" customFormat="1" x14ac:dyDescent="0.2">
      <c r="A173" s="35" t="s">
        <v>21</v>
      </c>
      <c r="B173" s="67"/>
      <c r="C173" s="37">
        <v>6768</v>
      </c>
      <c r="D173" s="37">
        <v>6768</v>
      </c>
      <c r="E173" s="37">
        <v>1789</v>
      </c>
      <c r="F173" s="127">
        <f t="shared" si="3"/>
        <v>26.43321513002364</v>
      </c>
      <c r="G173" s="38"/>
      <c r="H173" s="38"/>
      <c r="I173" s="38"/>
      <c r="J173" s="106"/>
      <c r="K173" s="86"/>
      <c r="L173" s="59"/>
      <c r="M173" s="60"/>
      <c r="N173" s="60"/>
      <c r="O173" s="117"/>
    </row>
    <row r="174" spans="1:15" s="44" customFormat="1" x14ac:dyDescent="0.2">
      <c r="A174" s="340" t="s">
        <v>22</v>
      </c>
      <c r="B174" s="81"/>
      <c r="C174" s="42">
        <v>0</v>
      </c>
      <c r="D174" s="42">
        <v>0</v>
      </c>
      <c r="E174" s="42">
        <v>0</v>
      </c>
      <c r="F174" s="132">
        <v>0</v>
      </c>
      <c r="G174" s="38"/>
      <c r="H174" s="38"/>
      <c r="I174" s="38"/>
      <c r="J174" s="106"/>
      <c r="K174" s="86"/>
      <c r="L174" s="59"/>
      <c r="M174" s="60"/>
      <c r="N174" s="60"/>
      <c r="O174" s="117"/>
    </row>
    <row r="175" spans="1:15" ht="26.25" customHeight="1" x14ac:dyDescent="0.25">
      <c r="A175" s="368" t="s">
        <v>47</v>
      </c>
      <c r="B175" s="369"/>
      <c r="C175" s="135">
        <f>C7+C12+C18+C23+C29+C34+C39+C45+C75+C91+C102+C113+C135+C159+C148+C149+C163+C169+C172+C154+C146</f>
        <v>4043891</v>
      </c>
      <c r="D175" s="135">
        <f>D7+D12+D18+D23+D29+D34+D39+D45+D75+D91+D102+D113+D135+D159+D148+D149+D163+D169+D172+D154+D146</f>
        <v>10407638</v>
      </c>
      <c r="E175" s="135">
        <f>E7+E12+E18+E23+E29+E34+E39+E45+E75+E91+E102+E113+E135+E159+E148+E149+E163+E169+E172+E154</f>
        <v>3295489</v>
      </c>
      <c r="F175" s="131">
        <f t="shared" si="3"/>
        <v>31.664139356115189</v>
      </c>
      <c r="G175" s="188"/>
      <c r="H175" s="139">
        <f>C137+C138+C142+C143+C161+C162+C148+C150+C151+C164+C165+C173+C174+C155+C156</f>
        <v>1061688</v>
      </c>
      <c r="I175" s="139">
        <f>D137+D138+D142+D143+D161+D162+D148+D150+D151+D164+D165+D173+D174+D155+D156</f>
        <v>1457644</v>
      </c>
      <c r="J175" s="139">
        <f>E137+E138+E142+E143+E161+E162+E148+E150+E151+E164+E165+E173+E174+E155+E156</f>
        <v>228175</v>
      </c>
      <c r="K175" s="168" t="s">
        <v>80</v>
      </c>
      <c r="L175" s="59"/>
      <c r="M175" s="120"/>
      <c r="N175" s="121"/>
      <c r="O175" s="120"/>
    </row>
    <row r="176" spans="1:15" ht="22.5" customHeight="1" x14ac:dyDescent="0.2">
      <c r="A176" s="189" t="s">
        <v>7</v>
      </c>
      <c r="B176" s="190"/>
      <c r="C176" s="37">
        <f>Příjmy!B14</f>
        <v>6766</v>
      </c>
      <c r="D176" s="37">
        <f>Příjmy!C14</f>
        <v>6766</v>
      </c>
      <c r="E176" s="37">
        <f>Příjmy!D14</f>
        <v>36011</v>
      </c>
      <c r="F176" s="132">
        <f>(E176/D176)*100</f>
        <v>532.23470292639672</v>
      </c>
      <c r="G176" s="38"/>
      <c r="H176" s="138">
        <f>C139+C140+C144+C145+C152+C153+C166+C167</f>
        <v>750</v>
      </c>
      <c r="I176" s="138">
        <f>I143+H166</f>
        <v>402244</v>
      </c>
      <c r="J176" s="138">
        <f>J143+I166</f>
        <v>169919</v>
      </c>
      <c r="K176" s="103" t="s">
        <v>79</v>
      </c>
      <c r="L176" s="59"/>
      <c r="M176" s="120"/>
      <c r="N176" s="121"/>
      <c r="O176" s="120"/>
    </row>
    <row r="177" spans="1:15" ht="32.25" thickBot="1" x14ac:dyDescent="0.3">
      <c r="A177" s="191" t="s">
        <v>48</v>
      </c>
      <c r="B177" s="192"/>
      <c r="C177" s="134">
        <f>C175-C176</f>
        <v>4037125</v>
      </c>
      <c r="D177" s="134">
        <f>D175-D176</f>
        <v>10400872</v>
      </c>
      <c r="E177" s="134">
        <f>E175-E176</f>
        <v>3259478</v>
      </c>
      <c r="F177" s="130">
        <f>(E177/D177)*100</f>
        <v>31.33850700210521</v>
      </c>
      <c r="G177" s="188"/>
      <c r="H177" s="33"/>
      <c r="I177" s="33"/>
      <c r="J177" s="115"/>
      <c r="K177" s="109"/>
      <c r="L177" s="57"/>
      <c r="M177" s="120"/>
      <c r="N177" s="121"/>
      <c r="O177" s="120"/>
    </row>
    <row r="178" spans="1:15" ht="24" customHeight="1" thickTop="1" x14ac:dyDescent="0.25">
      <c r="A178" s="193" t="s">
        <v>135</v>
      </c>
      <c r="B178" s="137"/>
      <c r="C178" s="338">
        <v>200778</v>
      </c>
      <c r="D178" s="338">
        <v>200778</v>
      </c>
      <c r="E178" s="338">
        <v>16667</v>
      </c>
      <c r="F178" s="128">
        <f t="shared" si="3"/>
        <v>8.3012082997141121</v>
      </c>
      <c r="G178" s="33"/>
      <c r="H178" s="33"/>
      <c r="I178" s="33"/>
      <c r="J178" s="114"/>
      <c r="K178" s="108"/>
      <c r="L178" s="59"/>
      <c r="M178" s="120"/>
      <c r="N178" s="121"/>
      <c r="O178" s="120"/>
    </row>
    <row r="179" spans="1:15" ht="48" thickBot="1" x14ac:dyDescent="0.3">
      <c r="A179" s="191" t="s">
        <v>63</v>
      </c>
      <c r="B179" s="192"/>
      <c r="C179" s="134">
        <f>C175-C176+C178</f>
        <v>4237903</v>
      </c>
      <c r="D179" s="134">
        <f>D175-D176+D178</f>
        <v>10601650</v>
      </c>
      <c r="E179" s="134">
        <f>E175-E176+E178</f>
        <v>3276145</v>
      </c>
      <c r="F179" s="130">
        <f t="shared" si="3"/>
        <v>30.902218050963764</v>
      </c>
      <c r="G179" s="33"/>
      <c r="H179" s="33"/>
      <c r="I179" s="33"/>
      <c r="J179" s="115"/>
      <c r="K179" s="109"/>
      <c r="L179" s="57"/>
      <c r="M179" s="120"/>
      <c r="N179" s="121"/>
      <c r="O179" s="120"/>
    </row>
    <row r="180" spans="1:15" hidden="1" x14ac:dyDescent="0.2">
      <c r="C180" s="187" t="e">
        <f>SUM(C164,#REF!,C173,C170)</f>
        <v>#REF!</v>
      </c>
      <c r="D180" s="187" t="e">
        <f>SUM(D164,#REF!,#REF!,#REF!,#REF!,#REF!,#REF!,#REF!,#REF!,#REF!,#REF!,#REF!,#REF!,#REF!,#REF!,#REF!,#REF!,#REF!,D170,D173,#REF!)</f>
        <v>#REF!</v>
      </c>
      <c r="F180" s="88" t="s">
        <v>29</v>
      </c>
      <c r="G180" s="88"/>
      <c r="H180" s="88"/>
      <c r="I180" s="88"/>
      <c r="J180" s="80"/>
      <c r="K180" s="26" t="e">
        <f>SUM(K164,#REF!,#REF!,#REF!,#REF!,#REF!,#REF!,#REF!,#REF!,#REF!,#REF!,#REF!,#REF!,#REF!,#REF!,#REF!,#REF!,#REF!,K170,K173,#REF!,#REF!,#REF!,#REF!,#REF!,#REF!,#REF!,#REF!,#REF!)</f>
        <v>#REF!</v>
      </c>
      <c r="L180" s="87"/>
    </row>
    <row r="181" spans="1:15" hidden="1" x14ac:dyDescent="0.2">
      <c r="C181" s="187" t="e">
        <f>SUM(C174,C171,#REF!,#REF!,#REF!)</f>
        <v>#REF!</v>
      </c>
      <c r="D181" s="187" t="e">
        <f>SUM(D165,,#REF!,#REF!,#REF!,#REF!,#REF!,#REF!,#REF!,#REF!,#REF!,D171)</f>
        <v>#REF!</v>
      </c>
      <c r="F181" s="88" t="s">
        <v>49</v>
      </c>
      <c r="G181" s="88"/>
      <c r="H181" s="88"/>
      <c r="I181" s="88"/>
      <c r="J181" s="80"/>
      <c r="K181" s="26" t="e">
        <f>SUM(K165,,#REF!,#REF!,#REF!,#REF!,#REF!,#REF!,#REF!,#REF!,#REF!,K171)</f>
        <v>#REF!</v>
      </c>
      <c r="L181" s="87"/>
    </row>
    <row r="182" spans="1:15" hidden="1" x14ac:dyDescent="0.2">
      <c r="C182" s="187" t="e">
        <f>SUM(#REF!,#REF!,#REF!)</f>
        <v>#REF!</v>
      </c>
      <c r="D182" s="187" t="e">
        <f>SUM(#REF!,#REF!,#REF!)</f>
        <v>#REF!</v>
      </c>
      <c r="F182" s="88" t="s">
        <v>33</v>
      </c>
      <c r="G182" s="88"/>
      <c r="H182" s="88"/>
      <c r="I182" s="88"/>
      <c r="J182" s="80"/>
      <c r="K182" s="26" t="e">
        <f>SUM(#REF!,#REF!,#REF!,#REF!,#REF!,#REF!,#REF!,#REF!,#REF!,K167)</f>
        <v>#REF!</v>
      </c>
      <c r="L182" s="87"/>
    </row>
    <row r="183" spans="1:15" ht="15" hidden="1" x14ac:dyDescent="0.25">
      <c r="C183" s="89" t="e">
        <f>SUM(C180:C182)</f>
        <v>#REF!</v>
      </c>
      <c r="D183" s="89" t="e">
        <f>SUM(D180:D182)</f>
        <v>#REF!</v>
      </c>
      <c r="E183" s="89"/>
      <c r="F183" s="90" t="s">
        <v>50</v>
      </c>
      <c r="G183" s="90"/>
      <c r="H183" s="90"/>
      <c r="I183" s="90"/>
      <c r="J183" s="80"/>
      <c r="K183" s="34" t="e">
        <f>SUM(K180:K182)</f>
        <v>#REF!</v>
      </c>
      <c r="L183" s="87"/>
    </row>
    <row r="184" spans="1:15" hidden="1" x14ac:dyDescent="0.2">
      <c r="C184" s="187" t="e">
        <f>C172+#REF!+C163+C169</f>
        <v>#REF!</v>
      </c>
      <c r="D184" s="187" t="e">
        <f>D172+D169+#REF!+#REF!+#REF!+#REF!+#REF!+#REF!+#REF!+#REF!+#REF!+#REF!+#REF!+#REF!+#REF!+#REF!+#REF!+#REF!+#REF!+D163+#REF!</f>
        <v>#REF!</v>
      </c>
      <c r="F184" s="88" t="s">
        <v>51</v>
      </c>
      <c r="G184" s="88"/>
      <c r="H184" s="88"/>
      <c r="I184" s="88"/>
      <c r="J184" s="80"/>
      <c r="K184" s="26" t="e">
        <f>K172+K169+#REF!+#REF!+#REF!+#REF!+#REF!+#REF!+#REF!+#REF!+#REF!+#REF!+#REF!+#REF!+#REF!+#REF!+#REF!+#REF!+#REF!+K163+#REF!+#REF!+#REF!+#REF!+#REF!+#REF!+#REF!+#REF!+#REF!</f>
        <v>#REF!</v>
      </c>
      <c r="L184" s="87"/>
    </row>
    <row r="185" spans="1:15" hidden="1" x14ac:dyDescent="0.2">
      <c r="F185" s="88" t="s">
        <v>52</v>
      </c>
      <c r="G185" s="88"/>
      <c r="H185" s="88"/>
      <c r="I185" s="88"/>
      <c r="J185" s="80"/>
      <c r="K185" s="26" t="e">
        <f>K182+K54</f>
        <v>#REF!</v>
      </c>
      <c r="L185" s="87"/>
    </row>
    <row r="186" spans="1:15" ht="15" hidden="1" x14ac:dyDescent="0.25">
      <c r="C186" s="89" t="e">
        <f>SUM(C183,#REF!,C57)</f>
        <v>#REF!</v>
      </c>
      <c r="D186" s="89" t="e">
        <f>SUM(D183,#REF!,D57)</f>
        <v>#REF!</v>
      </c>
      <c r="E186" s="89"/>
      <c r="F186" s="187" t="s">
        <v>38</v>
      </c>
      <c r="J186" s="80"/>
      <c r="K186" s="91" t="e">
        <f>SUM(K183,#REF!,K57)</f>
        <v>#REF!</v>
      </c>
      <c r="L186" s="87"/>
    </row>
    <row r="187" spans="1:15" hidden="1" x14ac:dyDescent="0.2">
      <c r="C187" s="187">
        <v>59211</v>
      </c>
      <c r="D187" s="187">
        <v>247085</v>
      </c>
      <c r="F187" s="187" t="s">
        <v>53</v>
      </c>
      <c r="J187" s="80"/>
      <c r="K187" s="92">
        <v>245923</v>
      </c>
      <c r="L187" s="87"/>
    </row>
    <row r="188" spans="1:15" ht="18" hidden="1" x14ac:dyDescent="0.25">
      <c r="A188" s="93"/>
      <c r="B188" s="94"/>
      <c r="C188" s="95" t="e">
        <f>C186+C187</f>
        <v>#REF!</v>
      </c>
      <c r="D188" s="95" t="e">
        <f>D186+D187</f>
        <v>#REF!</v>
      </c>
      <c r="E188" s="95"/>
      <c r="F188" s="96" t="s">
        <v>38</v>
      </c>
      <c r="G188" s="96"/>
      <c r="H188" s="96"/>
      <c r="I188" s="96"/>
      <c r="J188" s="80"/>
      <c r="K188" s="97" t="e">
        <f>K186+K187</f>
        <v>#REF!</v>
      </c>
      <c r="L188" s="87"/>
    </row>
    <row r="189" spans="1:15" ht="18.75" thickTop="1" x14ac:dyDescent="0.25">
      <c r="A189" s="93" t="s">
        <v>54</v>
      </c>
      <c r="B189" s="94"/>
      <c r="C189" s="95"/>
      <c r="D189" s="95"/>
      <c r="E189" s="95"/>
      <c r="F189" s="98"/>
      <c r="G189" s="98"/>
      <c r="H189" s="98"/>
      <c r="I189" s="98"/>
      <c r="J189" s="80"/>
      <c r="K189" s="97"/>
      <c r="L189" s="87"/>
    </row>
    <row r="190" spans="1:15" ht="12.75" x14ac:dyDescent="0.2">
      <c r="A190" s="374" t="s">
        <v>55</v>
      </c>
      <c r="B190" s="375"/>
      <c r="C190" s="375"/>
      <c r="D190" s="375"/>
      <c r="E190" s="375"/>
      <c r="F190" s="375"/>
      <c r="G190" s="99"/>
      <c r="H190" s="99"/>
      <c r="I190" s="99"/>
      <c r="J190" s="80"/>
      <c r="K190" s="100"/>
      <c r="L190" s="87"/>
    </row>
    <row r="191" spans="1:15" ht="12.75" x14ac:dyDescent="0.2">
      <c r="A191" s="375"/>
      <c r="B191" s="375"/>
      <c r="C191" s="375"/>
      <c r="D191" s="375"/>
      <c r="E191" s="375"/>
      <c r="F191" s="375"/>
      <c r="G191" s="99"/>
      <c r="H191" s="99"/>
      <c r="I191" s="99"/>
      <c r="J191" s="80"/>
      <c r="K191" s="100"/>
      <c r="L191" s="87"/>
    </row>
    <row r="192" spans="1:15" hidden="1" x14ac:dyDescent="0.2">
      <c r="A192" s="341" t="s">
        <v>56</v>
      </c>
      <c r="J192" s="80"/>
      <c r="L192" s="79"/>
    </row>
    <row r="193" spans="1:10" hidden="1" x14ac:dyDescent="0.2">
      <c r="A193" s="35" t="s">
        <v>21</v>
      </c>
      <c r="J193" s="80"/>
    </row>
    <row r="194" spans="1:10" hidden="1" x14ac:dyDescent="0.2">
      <c r="A194" s="35" t="s">
        <v>22</v>
      </c>
      <c r="J194" s="80"/>
    </row>
    <row r="195" spans="1:10" hidden="1" x14ac:dyDescent="0.2">
      <c r="A195" s="41" t="s">
        <v>23</v>
      </c>
      <c r="J195" s="80"/>
    </row>
    <row r="196" spans="1:10" hidden="1" x14ac:dyDescent="0.2">
      <c r="A196" s="70" t="s">
        <v>24</v>
      </c>
      <c r="J196" s="80"/>
    </row>
    <row r="197" spans="1:10" hidden="1" x14ac:dyDescent="0.2">
      <c r="A197" s="71" t="s">
        <v>39</v>
      </c>
      <c r="J197" s="80"/>
    </row>
    <row r="198" spans="1:10" hidden="1" x14ac:dyDescent="0.2">
      <c r="A198" s="35" t="s">
        <v>21</v>
      </c>
      <c r="J198" s="80"/>
    </row>
    <row r="199" spans="1:10" hidden="1" x14ac:dyDescent="0.2">
      <c r="A199" s="35" t="s">
        <v>22</v>
      </c>
      <c r="J199" s="80"/>
    </row>
    <row r="200" spans="1:10" hidden="1" x14ac:dyDescent="0.2">
      <c r="A200" s="70" t="s">
        <v>23</v>
      </c>
      <c r="J200" s="80"/>
    </row>
    <row r="201" spans="1:10" hidden="1" x14ac:dyDescent="0.2">
      <c r="A201" s="48" t="s">
        <v>24</v>
      </c>
      <c r="J201" s="80"/>
    </row>
    <row r="202" spans="1:10" hidden="1" x14ac:dyDescent="0.2">
      <c r="A202" s="341" t="s">
        <v>33</v>
      </c>
      <c r="J202" s="80"/>
    </row>
    <row r="203" spans="1:10" hidden="1" x14ac:dyDescent="0.2">
      <c r="A203" s="341" t="s">
        <v>47</v>
      </c>
      <c r="J203" s="80"/>
    </row>
    <row r="204" spans="1:10" x14ac:dyDescent="0.2">
      <c r="J204" s="80"/>
    </row>
    <row r="205" spans="1:10" x14ac:dyDescent="0.2">
      <c r="J205" s="80"/>
    </row>
    <row r="206" spans="1:10" x14ac:dyDescent="0.2">
      <c r="J206" s="80"/>
    </row>
    <row r="207" spans="1:10" x14ac:dyDescent="0.2">
      <c r="J207" s="80"/>
    </row>
    <row r="208" spans="1:10" x14ac:dyDescent="0.2">
      <c r="J208" s="80"/>
    </row>
    <row r="209" spans="1:14" x14ac:dyDescent="0.2">
      <c r="J209" s="80"/>
    </row>
    <row r="210" spans="1:14" x14ac:dyDescent="0.2">
      <c r="J210" s="80"/>
    </row>
    <row r="211" spans="1:14" x14ac:dyDescent="0.2">
      <c r="J211" s="80"/>
    </row>
    <row r="212" spans="1:14" x14ac:dyDescent="0.2">
      <c r="J212" s="80"/>
    </row>
    <row r="213" spans="1:14" x14ac:dyDescent="0.2">
      <c r="J213" s="80"/>
    </row>
    <row r="214" spans="1:14" x14ac:dyDescent="0.2">
      <c r="J214" s="80"/>
    </row>
    <row r="215" spans="1:14" ht="15.75" thickBot="1" x14ac:dyDescent="0.3">
      <c r="A215" s="125" t="s">
        <v>57</v>
      </c>
      <c r="F215" s="225" t="s">
        <v>120</v>
      </c>
      <c r="J215" s="80"/>
    </row>
    <row r="216" spans="1:14" s="30" customFormat="1" thickTop="1" thickBot="1" x14ac:dyDescent="0.25">
      <c r="A216" s="248"/>
      <c r="B216" s="249"/>
      <c r="C216" s="246" t="s">
        <v>18</v>
      </c>
      <c r="D216" s="246" t="s">
        <v>19</v>
      </c>
      <c r="E216" s="246" t="s">
        <v>4</v>
      </c>
      <c r="F216" s="247" t="s">
        <v>5</v>
      </c>
      <c r="G216" s="29"/>
      <c r="H216" s="29"/>
      <c r="I216" s="29"/>
      <c r="J216" s="269"/>
      <c r="K216" s="101"/>
      <c r="N216" s="31"/>
    </row>
    <row r="217" spans="1:14" s="30" customFormat="1" thickTop="1" thickBot="1" x14ac:dyDescent="0.25">
      <c r="A217" s="224">
        <v>1</v>
      </c>
      <c r="B217" s="216"/>
      <c r="C217" s="216">
        <v>2</v>
      </c>
      <c r="D217" s="4">
        <v>3</v>
      </c>
      <c r="E217" s="4">
        <v>4</v>
      </c>
      <c r="F217" s="217" t="s">
        <v>6</v>
      </c>
      <c r="G217" s="29"/>
      <c r="H217" s="29"/>
      <c r="I217" s="29"/>
      <c r="J217" s="110"/>
      <c r="K217" s="101"/>
      <c r="N217" s="31"/>
    </row>
    <row r="218" spans="1:14" ht="15" thickTop="1" x14ac:dyDescent="0.2">
      <c r="A218" s="344" t="s">
        <v>86</v>
      </c>
      <c r="B218" s="220"/>
      <c r="C218" s="222">
        <f>C179-C219-C221-C222-C223</f>
        <v>3718368</v>
      </c>
      <c r="D218" s="222">
        <f>D179-D219-D221-D222-D223</f>
        <v>3777604</v>
      </c>
      <c r="E218" s="222">
        <f>E179-E219-E221-E222-E223</f>
        <v>924835</v>
      </c>
      <c r="F218" s="209">
        <f t="shared" ref="F218:F224" si="6">(E218/D218)*100</f>
        <v>24.482052645009905</v>
      </c>
      <c r="G218" s="22"/>
      <c r="H218" s="87">
        <f>H48+H122+H175</f>
        <v>3996633</v>
      </c>
      <c r="I218" s="87">
        <f t="shared" ref="H218:J219" si="7">I48+I122+I175</f>
        <v>4127856</v>
      </c>
      <c r="J218" s="87">
        <f t="shared" si="7"/>
        <v>964410</v>
      </c>
      <c r="K218" s="26" t="s">
        <v>83</v>
      </c>
    </row>
    <row r="219" spans="1:14" x14ac:dyDescent="0.2">
      <c r="A219" s="373" t="s">
        <v>62</v>
      </c>
      <c r="B219" s="190"/>
      <c r="C219" s="37">
        <f>H219</f>
        <v>750</v>
      </c>
      <c r="D219" s="37">
        <f>I221</f>
        <v>6213289</v>
      </c>
      <c r="E219" s="37">
        <f>J219</f>
        <v>2288716</v>
      </c>
      <c r="F219" s="210">
        <f t="shared" si="6"/>
        <v>36.835820770609573</v>
      </c>
      <c r="G219" s="22"/>
      <c r="H219" s="141">
        <f t="shared" si="7"/>
        <v>750</v>
      </c>
      <c r="I219" s="141">
        <f>I49+I123+I176</f>
        <v>6213289</v>
      </c>
      <c r="J219" s="141">
        <f>J49+J123+J176</f>
        <v>2288716</v>
      </c>
    </row>
    <row r="220" spans="1:14" x14ac:dyDescent="0.2">
      <c r="A220" s="373"/>
      <c r="B220" s="190"/>
      <c r="C220" s="37"/>
      <c r="D220" s="37"/>
      <c r="E220" s="37"/>
      <c r="F220" s="210"/>
      <c r="G220" s="22"/>
      <c r="H220" s="142"/>
      <c r="I220" s="25">
        <v>0</v>
      </c>
      <c r="J220" s="186">
        <v>0</v>
      </c>
      <c r="K220" s="194" t="s">
        <v>89</v>
      </c>
    </row>
    <row r="221" spans="1:14" x14ac:dyDescent="0.2">
      <c r="A221" s="218" t="s">
        <v>149</v>
      </c>
      <c r="B221" s="190"/>
      <c r="C221" s="37">
        <v>230988</v>
      </c>
      <c r="D221" s="37">
        <v>302960</v>
      </c>
      <c r="E221" s="37">
        <v>33913</v>
      </c>
      <c r="F221" s="210">
        <f t="shared" si="6"/>
        <v>11.193886981779773</v>
      </c>
      <c r="G221" s="22"/>
      <c r="H221" s="22"/>
      <c r="I221" s="143">
        <f>I219-I220</f>
        <v>6213289</v>
      </c>
      <c r="J221" s="143">
        <f>J219-J220</f>
        <v>2288716</v>
      </c>
    </row>
    <row r="222" spans="1:14" x14ac:dyDescent="0.2">
      <c r="A222" s="218" t="s">
        <v>64</v>
      </c>
      <c r="B222" s="190"/>
      <c r="C222" s="37">
        <v>247797</v>
      </c>
      <c r="D222" s="37">
        <v>247797</v>
      </c>
      <c r="E222" s="37">
        <v>22283</v>
      </c>
      <c r="F222" s="210">
        <f t="shared" si="6"/>
        <v>8.9924413935600516</v>
      </c>
      <c r="G222" s="22"/>
      <c r="H222" s="22"/>
      <c r="I222" s="316"/>
    </row>
    <row r="223" spans="1:14" x14ac:dyDescent="0.2">
      <c r="A223" s="211" t="s">
        <v>65</v>
      </c>
      <c r="B223" s="190"/>
      <c r="C223" s="37">
        <f>C169</f>
        <v>40000</v>
      </c>
      <c r="D223" s="37">
        <f>D169</f>
        <v>60000</v>
      </c>
      <c r="E223" s="37">
        <f>E169</f>
        <v>6398</v>
      </c>
      <c r="F223" s="210">
        <f t="shared" si="6"/>
        <v>10.663333333333332</v>
      </c>
      <c r="G223" s="22"/>
      <c r="H223" s="22"/>
      <c r="I223" s="316"/>
    </row>
    <row r="224" spans="1:14" ht="15.75" thickBot="1" x14ac:dyDescent="0.3">
      <c r="A224" s="219" t="s">
        <v>60</v>
      </c>
      <c r="B224" s="221"/>
      <c r="C224" s="223">
        <f>C219+C221+C222+C223+C218</f>
        <v>4237903</v>
      </c>
      <c r="D224" s="223">
        <f>D219+D221+D222+D223+D218</f>
        <v>10601650</v>
      </c>
      <c r="E224" s="223">
        <f>E219+E221+E222+E223+E218</f>
        <v>3276145</v>
      </c>
      <c r="F224" s="212">
        <f t="shared" si="6"/>
        <v>30.902218050963764</v>
      </c>
      <c r="G224" s="22"/>
      <c r="H224" s="87"/>
    </row>
    <row r="225" ht="15" thickTop="1" x14ac:dyDescent="0.2"/>
  </sheetData>
  <mergeCells count="8">
    <mergeCell ref="A175:B175"/>
    <mergeCell ref="A1:F1"/>
    <mergeCell ref="A2:F2"/>
    <mergeCell ref="A219:A220"/>
    <mergeCell ref="A190:F191"/>
    <mergeCell ref="A23:A24"/>
    <mergeCell ref="A39:A40"/>
    <mergeCell ref="A159:A160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31. 3. 2015</oddHeader>
    <oddFooter xml:space="preserve">&amp;L&amp;"Arial,Kurzíva"Zastupitelstvo Olomouckého kraje 24-04-2015
5.3.-Rozpočet Olomouckého kraje 2015-plnění rozpočtu k 31. 3. 2015
Příloha č.2-Plnění rozpočtu výdajů Olomouckého kraje k 31. 3. 2015&amp;R&amp;"Arial,Kurzíva"Strana &amp;P (Celkem 7)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U44"/>
  <sheetViews>
    <sheetView showGridLines="0" tabSelected="1" view="pageLayout" topLeftCell="A49" zoomScaleNormal="100" workbookViewId="0">
      <selection activeCell="G60" sqref="G60:G63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45" t="s">
        <v>141</v>
      </c>
      <c r="B1" s="146"/>
      <c r="C1" s="146"/>
      <c r="D1" s="146"/>
      <c r="E1" s="147"/>
      <c r="F1" s="147"/>
      <c r="G1" s="147"/>
      <c r="H1" s="147"/>
    </row>
    <row r="2" spans="1:21" s="148" customFormat="1" ht="15.75" x14ac:dyDescent="0.25">
      <c r="A2" s="149"/>
      <c r="B2" s="146"/>
      <c r="C2" s="146"/>
      <c r="D2" s="146"/>
      <c r="E2" s="147"/>
      <c r="F2" s="147"/>
      <c r="G2" s="147"/>
      <c r="H2" s="147"/>
    </row>
    <row r="3" spans="1:21" s="148" customFormat="1" ht="14.25" customHeight="1" x14ac:dyDescent="0.25">
      <c r="A3" s="150" t="s">
        <v>66</v>
      </c>
      <c r="B3" s="146"/>
      <c r="C3" s="146"/>
      <c r="D3" s="146"/>
      <c r="E3" s="147"/>
      <c r="F3" s="147"/>
      <c r="G3" s="147"/>
      <c r="H3" s="6"/>
    </row>
    <row r="4" spans="1:21" s="148" customFormat="1" ht="14.25" customHeight="1" thickBot="1" x14ac:dyDescent="0.3">
      <c r="A4" s="150"/>
      <c r="B4" s="146"/>
      <c r="C4" s="146"/>
      <c r="D4" s="146"/>
      <c r="E4" s="147"/>
      <c r="F4" s="147"/>
      <c r="G4" s="147"/>
      <c r="H4" s="253" t="s">
        <v>120</v>
      </c>
    </row>
    <row r="5" spans="1:21" s="148" customFormat="1" ht="14.25" customHeight="1" thickTop="1" thickBot="1" x14ac:dyDescent="0.25">
      <c r="A5" s="250"/>
      <c r="B5" s="251"/>
      <c r="C5" s="251"/>
      <c r="D5" s="252"/>
      <c r="E5" s="4" t="s">
        <v>2</v>
      </c>
      <c r="F5" s="4" t="s">
        <v>3</v>
      </c>
      <c r="G5" s="4" t="s">
        <v>4</v>
      </c>
      <c r="H5" s="8" t="s">
        <v>5</v>
      </c>
    </row>
    <row r="6" spans="1:21" s="148" customFormat="1" ht="14.25" customHeight="1" thickTop="1" thickBot="1" x14ac:dyDescent="0.25">
      <c r="A6" s="379">
        <v>1</v>
      </c>
      <c r="B6" s="380"/>
      <c r="C6" s="380"/>
      <c r="D6" s="381"/>
      <c r="E6" s="237">
        <v>2</v>
      </c>
      <c r="F6" s="237">
        <v>3</v>
      </c>
      <c r="G6" s="237">
        <v>4</v>
      </c>
      <c r="H6" s="238" t="s">
        <v>6</v>
      </c>
    </row>
    <row r="7" spans="1:21" s="151" customFormat="1" ht="16.5" thickTop="1" x14ac:dyDescent="0.25">
      <c r="A7" s="175" t="s">
        <v>67</v>
      </c>
      <c r="B7" s="176"/>
      <c r="C7" s="176"/>
      <c r="D7" s="226"/>
      <c r="E7" s="230">
        <f>Příjmy!B28+Příjmy!B31</f>
        <v>4197903</v>
      </c>
      <c r="F7" s="230">
        <f>Příjmy!C28+Příjmy!C31</f>
        <v>4436525</v>
      </c>
      <c r="G7" s="230">
        <f>Příjmy!D28+Příjmy!D31</f>
        <v>1396465</v>
      </c>
      <c r="H7" s="177">
        <f>(G7/F7)*100</f>
        <v>31.476549777134132</v>
      </c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</row>
    <row r="8" spans="1:21" s="151" customFormat="1" ht="15" x14ac:dyDescent="0.2">
      <c r="A8" s="178" t="s">
        <v>85</v>
      </c>
      <c r="B8" s="179"/>
      <c r="C8" s="179"/>
      <c r="D8" s="227"/>
      <c r="E8" s="231"/>
      <c r="F8" s="231"/>
      <c r="G8" s="235"/>
      <c r="H8" s="180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</row>
    <row r="9" spans="1:21" s="151" customFormat="1" ht="15.75" x14ac:dyDescent="0.25">
      <c r="A9" s="181" t="s">
        <v>68</v>
      </c>
      <c r="B9" s="182"/>
      <c r="C9" s="182"/>
      <c r="D9" s="228"/>
      <c r="E9" s="232">
        <f>Výdaje!C218+Výdaje!C222+Výdaje!C221+Výdaje!C219</f>
        <v>4197903</v>
      </c>
      <c r="F9" s="232">
        <f>Výdaje!D218+Výdaje!D222+Výdaje!D221</f>
        <v>4328361</v>
      </c>
      <c r="G9" s="232">
        <f>Výdaje!E218+Výdaje!E222+Výdaje!E221</f>
        <v>981031</v>
      </c>
      <c r="H9" s="183">
        <f>(G9/F9)*100</f>
        <v>22.665184350381125</v>
      </c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</row>
    <row r="10" spans="1:21" s="151" customFormat="1" ht="15" x14ac:dyDescent="0.2">
      <c r="A10" s="184" t="s">
        <v>87</v>
      </c>
      <c r="B10" s="182"/>
      <c r="C10" s="182"/>
      <c r="D10" s="229"/>
      <c r="E10" s="233"/>
      <c r="F10" s="234"/>
      <c r="G10" s="236"/>
      <c r="H10" s="185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</row>
    <row r="11" spans="1:21" s="151" customFormat="1" ht="21.75" customHeight="1" thickBot="1" x14ac:dyDescent="0.3">
      <c r="A11" s="152" t="s">
        <v>69</v>
      </c>
      <c r="B11" s="153"/>
      <c r="C11" s="153"/>
      <c r="D11" s="153"/>
      <c r="E11" s="154"/>
      <c r="F11" s="155"/>
      <c r="G11" s="239">
        <f>G7-G9</f>
        <v>415434</v>
      </c>
      <c r="H11" s="156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</row>
    <row r="12" spans="1:21" ht="13.5" thickTop="1" x14ac:dyDescent="0.2"/>
    <row r="37" spans="1:8" ht="15" x14ac:dyDescent="0.25">
      <c r="A37" s="160" t="s">
        <v>73</v>
      </c>
      <c r="B37" s="148"/>
      <c r="C37" s="148"/>
      <c r="D37" s="148"/>
      <c r="E37" s="161"/>
      <c r="F37" s="147"/>
      <c r="G37" s="147"/>
      <c r="H37" s="6"/>
    </row>
    <row r="38" spans="1:8" ht="15.75" thickBot="1" x14ac:dyDescent="0.3">
      <c r="A38" s="160"/>
      <c r="B38" s="148"/>
      <c r="C38" s="148"/>
      <c r="D38" s="148"/>
      <c r="E38" s="161"/>
      <c r="F38" s="147"/>
      <c r="G38" s="147"/>
      <c r="H38" s="253" t="s">
        <v>120</v>
      </c>
    </row>
    <row r="39" spans="1:8" s="148" customFormat="1" ht="14.25" customHeight="1" thickTop="1" thickBot="1" x14ac:dyDescent="0.25">
      <c r="A39" s="250"/>
      <c r="B39" s="251"/>
      <c r="C39" s="251"/>
      <c r="D39" s="252"/>
      <c r="E39" s="4" t="s">
        <v>2</v>
      </c>
      <c r="F39" s="4" t="s">
        <v>3</v>
      </c>
      <c r="G39" s="4" t="s">
        <v>4</v>
      </c>
      <c r="H39" s="8" t="s">
        <v>5</v>
      </c>
    </row>
    <row r="40" spans="1:8" s="148" customFormat="1" ht="14.25" customHeight="1" thickTop="1" thickBot="1" x14ac:dyDescent="0.25">
      <c r="A40" s="379">
        <v>1</v>
      </c>
      <c r="B40" s="380"/>
      <c r="C40" s="380"/>
      <c r="D40" s="381"/>
      <c r="E40" s="237">
        <v>2</v>
      </c>
      <c r="F40" s="237">
        <v>3</v>
      </c>
      <c r="G40" s="237">
        <v>4</v>
      </c>
      <c r="H40" s="238" t="s">
        <v>6</v>
      </c>
    </row>
    <row r="41" spans="1:8" ht="20.25" thickTop="1" x14ac:dyDescent="0.4">
      <c r="A41" s="162" t="s">
        <v>74</v>
      </c>
      <c r="B41" s="163"/>
      <c r="C41" s="163"/>
      <c r="D41" s="164"/>
      <c r="E41" s="240">
        <f>Příjmy!B33</f>
        <v>4237903</v>
      </c>
      <c r="F41" s="240">
        <f>Příjmy!C33</f>
        <v>10601650</v>
      </c>
      <c r="G41" s="240">
        <f>Příjmy!D33</f>
        <v>3860942</v>
      </c>
      <c r="H41" s="243">
        <f>(G41/F41)*100</f>
        <v>36.418312243848831</v>
      </c>
    </row>
    <row r="42" spans="1:8" ht="19.5" x14ac:dyDescent="0.4">
      <c r="A42" s="165" t="s">
        <v>75</v>
      </c>
      <c r="B42" s="166"/>
      <c r="C42" s="166"/>
      <c r="D42" s="167"/>
      <c r="E42" s="241">
        <f>Výdaje!C224</f>
        <v>4237903</v>
      </c>
      <c r="F42" s="241">
        <f>Výdaje!D224</f>
        <v>10601650</v>
      </c>
      <c r="G42" s="241">
        <f>Výdaje!E224</f>
        <v>3276145</v>
      </c>
      <c r="H42" s="242">
        <f>(G42/F42)*100</f>
        <v>30.902218050963764</v>
      </c>
    </row>
    <row r="43" spans="1:8" ht="25.5" customHeight="1" thickBot="1" x14ac:dyDescent="0.45">
      <c r="A43" s="267" t="s">
        <v>76</v>
      </c>
      <c r="B43" s="152"/>
      <c r="C43" s="152"/>
      <c r="D43" s="152"/>
      <c r="E43" s="152"/>
      <c r="F43" s="265"/>
      <c r="G43" s="266">
        <f>G41-G42</f>
        <v>584797</v>
      </c>
      <c r="H43" s="156"/>
    </row>
    <row r="44" spans="1:8" ht="13.5" thickTop="1" x14ac:dyDescent="0.2"/>
  </sheetData>
  <mergeCells count="2">
    <mergeCell ref="A6:D6"/>
    <mergeCell ref="A40:D40"/>
  </mergeCells>
  <phoneticPr fontId="5" type="noConversion"/>
  <pageMargins left="0.78740157480314965" right="0.59055118110236227" top="0.78740157480314965" bottom="0.78740157480314965" header="0.51181102362204722" footer="0.51181102362204722"/>
  <pageSetup paperSize="9" scale="80" firstPageNumber="7" orientation="portrait" useFirstPageNumber="1" r:id="rId1"/>
  <headerFooter alignWithMargins="0">
    <oddHeader>&amp;C&amp;"Arial CE,Kurzíva"&amp;8Příloha č. 2 - Rekapitulace příjmů a výdajů Olomouckého kraje k 31. 3. 2015</oddHeader>
    <oddFooter xml:space="preserve">&amp;L&amp;"Arial CE,Kurzíva"Zastupitelstvo Olomouckého kraje 24-04-2015
5.3.-Rozpočet Olomouckého kraje 2015-plnění rozpočtu k 31. 3. 2015
Příloha č.2-Plnění rozpočtu výdajů Olomouckého kraje k 31. 3. 2015&amp;R&amp;"Arial CE,Kurzíva"Strana &amp;P (Celkem 7)
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RowHeight="14.25" x14ac:dyDescent="0.2"/>
  <cols>
    <col min="1" max="1" width="39.42578125" style="27" customWidth="1"/>
    <col min="2" max="2" width="5.140625" style="169" customWidth="1"/>
    <col min="3" max="3" width="14.85546875" style="25" customWidth="1"/>
    <col min="4" max="5" width="16" style="25" customWidth="1"/>
    <col min="6" max="6" width="8.42578125" style="25" customWidth="1"/>
    <col min="7" max="8" width="16.28515625" style="25" customWidth="1"/>
    <col min="9" max="9" width="16.7109375" style="25" customWidth="1"/>
    <col min="10" max="10" width="18.140625" style="20" customWidth="1"/>
    <col min="11" max="11" width="21" style="26" customWidth="1"/>
    <col min="12" max="12" width="2.7109375" style="22" customWidth="1"/>
    <col min="13" max="13" width="16.5703125" style="22" customWidth="1"/>
    <col min="14" max="14" width="17.5703125" style="21" customWidth="1"/>
    <col min="15" max="16" width="9.140625" style="22"/>
    <col min="17" max="17" width="11.140625" style="22" bestFit="1" customWidth="1"/>
    <col min="18" max="16384" width="9.140625" style="22"/>
  </cols>
  <sheetData>
    <row r="1" spans="1:14" ht="23.25" x14ac:dyDescent="0.35">
      <c r="A1" s="370" t="s">
        <v>121</v>
      </c>
      <c r="B1" s="382"/>
      <c r="C1" s="382"/>
      <c r="D1" s="382"/>
      <c r="E1" s="382"/>
      <c r="F1" s="382"/>
      <c r="G1" s="270"/>
      <c r="H1" s="270"/>
      <c r="I1" s="270"/>
      <c r="K1" s="21"/>
    </row>
    <row r="2" spans="1:14" ht="15" thickBot="1" x14ac:dyDescent="0.25">
      <c r="F2" s="28" t="s">
        <v>0</v>
      </c>
      <c r="G2" s="28"/>
      <c r="H2" s="28"/>
      <c r="I2" s="28"/>
    </row>
    <row r="3" spans="1:14" s="30" customFormat="1" thickTop="1" thickBot="1" x14ac:dyDescent="0.25">
      <c r="A3" s="244" t="s">
        <v>16</v>
      </c>
      <c r="B3" s="245" t="s">
        <v>17</v>
      </c>
      <c r="C3" s="246" t="s">
        <v>18</v>
      </c>
      <c r="D3" s="246" t="s">
        <v>19</v>
      </c>
      <c r="E3" s="246" t="s">
        <v>4</v>
      </c>
      <c r="F3" s="247" t="s">
        <v>5</v>
      </c>
      <c r="G3" s="29"/>
      <c r="H3" s="29"/>
      <c r="I3" s="29"/>
      <c r="J3" s="110"/>
      <c r="K3" s="101"/>
      <c r="N3" s="31"/>
    </row>
    <row r="4" spans="1:14" s="44" customFormat="1" ht="15.75" thickTop="1" x14ac:dyDescent="0.25">
      <c r="A4" s="306" t="s">
        <v>25</v>
      </c>
      <c r="B4" s="170">
        <v>3</v>
      </c>
      <c r="C4" s="136">
        <f>C5+C6+C7+C8+C9</f>
        <v>299231</v>
      </c>
      <c r="D4" s="136">
        <f>D5+D6+D7+D8+D9</f>
        <v>303137</v>
      </c>
      <c r="E4" s="136">
        <f>E5+E6+E7+E8+E9</f>
        <v>187892</v>
      </c>
      <c r="F4" s="307">
        <f t="shared" ref="F4:F9" si="0">(E4/D4)*100</f>
        <v>61.982535949092323</v>
      </c>
      <c r="G4" s="33"/>
      <c r="H4" s="33"/>
      <c r="I4" s="33"/>
      <c r="J4" s="33"/>
      <c r="K4" s="102"/>
      <c r="N4" s="45"/>
    </row>
    <row r="5" spans="1:14" s="44" customFormat="1" x14ac:dyDescent="0.2">
      <c r="A5" s="308" t="s">
        <v>21</v>
      </c>
      <c r="B5" s="47"/>
      <c r="C5" s="37">
        <v>291081</v>
      </c>
      <c r="D5" s="37">
        <v>293591</v>
      </c>
      <c r="E5" s="37">
        <v>183624</v>
      </c>
      <c r="F5" s="309">
        <f t="shared" si="0"/>
        <v>62.544151557779358</v>
      </c>
      <c r="G5" s="38"/>
      <c r="H5" s="38"/>
      <c r="I5" s="38"/>
      <c r="J5" s="38"/>
      <c r="K5" s="86"/>
      <c r="N5" s="45"/>
    </row>
    <row r="6" spans="1:14" s="44" customFormat="1" x14ac:dyDescent="0.2">
      <c r="A6" s="308" t="s">
        <v>22</v>
      </c>
      <c r="B6" s="47"/>
      <c r="C6" s="37">
        <v>2200</v>
      </c>
      <c r="D6" s="37">
        <v>2480</v>
      </c>
      <c r="E6" s="37">
        <v>123</v>
      </c>
      <c r="F6" s="309">
        <f t="shared" si="0"/>
        <v>4.959677419354839</v>
      </c>
      <c r="G6" s="38"/>
      <c r="H6" s="38"/>
      <c r="I6" s="38"/>
      <c r="J6" s="38"/>
      <c r="K6" s="86"/>
      <c r="N6" s="45"/>
    </row>
    <row r="7" spans="1:14" s="39" customFormat="1" x14ac:dyDescent="0.2">
      <c r="A7" s="310" t="s">
        <v>23</v>
      </c>
      <c r="B7" s="36"/>
      <c r="C7" s="37">
        <v>0</v>
      </c>
      <c r="D7" s="37">
        <v>1116</v>
      </c>
      <c r="E7" s="37">
        <v>310</v>
      </c>
      <c r="F7" s="309">
        <f t="shared" si="0"/>
        <v>27.777777777777779</v>
      </c>
      <c r="G7" s="38"/>
      <c r="H7" s="139">
        <f>D7+D8</f>
        <v>1116</v>
      </c>
      <c r="I7" s="139">
        <f>E7+E8</f>
        <v>310</v>
      </c>
      <c r="J7" s="139"/>
      <c r="K7" s="86"/>
      <c r="N7" s="40"/>
    </row>
    <row r="8" spans="1:14" s="39" customFormat="1" x14ac:dyDescent="0.2">
      <c r="A8" s="310" t="s">
        <v>24</v>
      </c>
      <c r="B8" s="36"/>
      <c r="C8" s="37">
        <v>0</v>
      </c>
      <c r="D8" s="37">
        <v>0</v>
      </c>
      <c r="E8" s="37">
        <v>0</v>
      </c>
      <c r="F8" s="309">
        <v>0</v>
      </c>
      <c r="G8" s="38"/>
      <c r="H8" s="38"/>
      <c r="I8" s="38"/>
      <c r="J8" s="38"/>
      <c r="K8" s="86"/>
      <c r="N8" s="40"/>
    </row>
    <row r="9" spans="1:14" s="39" customFormat="1" ht="15" thickBot="1" x14ac:dyDescent="0.25">
      <c r="A9" s="311" t="s">
        <v>84</v>
      </c>
      <c r="B9" s="312"/>
      <c r="C9" s="313">
        <v>5950</v>
      </c>
      <c r="D9" s="313">
        <v>5950</v>
      </c>
      <c r="E9" s="313">
        <v>3835</v>
      </c>
      <c r="F9" s="314">
        <f t="shared" si="0"/>
        <v>64.453781512605048</v>
      </c>
      <c r="G9" s="38"/>
      <c r="H9" s="38"/>
      <c r="I9" s="38"/>
      <c r="J9" s="38"/>
      <c r="K9" s="86"/>
      <c r="N9" s="40"/>
    </row>
    <row r="10" spans="1:14" s="39" customFormat="1" ht="12.75" customHeight="1" x14ac:dyDescent="0.2">
      <c r="A10" s="55"/>
      <c r="B10" s="56"/>
      <c r="E10" s="256" t="e">
        <f>SUM(#REF!,#REF!,#REF!,#REF!,#REF!,#REF!,E4,#REF!,#REF!)</f>
        <v>#REF!</v>
      </c>
      <c r="F10" s="58"/>
      <c r="G10" s="58"/>
      <c r="H10" s="58"/>
      <c r="I10" s="58"/>
      <c r="J10" s="106"/>
      <c r="K10" s="62"/>
      <c r="N10" s="40"/>
    </row>
    <row r="11" spans="1:14" s="39" customFormat="1" ht="12.75" customHeight="1" x14ac:dyDescent="0.2">
      <c r="A11" s="55"/>
      <c r="B11" s="56"/>
      <c r="C11" s="63"/>
      <c r="D11" s="59"/>
      <c r="E11" s="256" t="e">
        <f>SUM(#REF!,#REF!,#REF!,#REF!,#REF!,#REF!,C4,#REF!,#REF!)</f>
        <v>#REF!</v>
      </c>
      <c r="F11" s="59"/>
      <c r="G11" s="58"/>
      <c r="H11" s="58"/>
      <c r="I11" s="58"/>
      <c r="J11" s="106"/>
      <c r="K11" s="62"/>
      <c r="N11" s="40"/>
    </row>
    <row r="12" spans="1:14" s="39" customFormat="1" ht="12.75" customHeight="1" x14ac:dyDescent="0.2">
      <c r="A12" s="55"/>
      <c r="B12" s="56"/>
      <c r="C12" s="63"/>
      <c r="D12" s="59"/>
      <c r="E12" s="59"/>
      <c r="F12" s="58"/>
      <c r="G12" s="58"/>
      <c r="H12" s="58"/>
      <c r="I12" s="58"/>
      <c r="J12" s="106"/>
      <c r="K12" s="62"/>
      <c r="N12" s="40"/>
    </row>
    <row r="13" spans="1:14" s="39" customFormat="1" ht="12.75" customHeight="1" x14ac:dyDescent="0.2">
      <c r="A13" s="55"/>
      <c r="B13" s="56"/>
      <c r="C13" s="61"/>
      <c r="D13" s="59"/>
      <c r="E13" s="59"/>
      <c r="F13" s="58"/>
      <c r="G13" s="58"/>
      <c r="H13" s="58"/>
      <c r="I13" s="58"/>
      <c r="J13" s="106"/>
      <c r="K13" s="62"/>
      <c r="N13" s="40"/>
    </row>
    <row r="14" spans="1:14" s="83" customFormat="1" ht="12.75" customHeight="1" x14ac:dyDescent="0.2">
      <c r="A14" s="55"/>
      <c r="B14" s="56"/>
      <c r="C14" s="61"/>
      <c r="D14" s="59"/>
      <c r="E14" s="59"/>
      <c r="F14" s="58"/>
      <c r="G14" s="58"/>
      <c r="H14" s="58"/>
      <c r="I14" s="58"/>
      <c r="J14" s="106"/>
      <c r="K14" s="62"/>
      <c r="N14" s="84"/>
    </row>
    <row r="15" spans="1:14" s="83" customFormat="1" ht="12.75" customHeight="1" x14ac:dyDescent="0.2">
      <c r="A15" s="55"/>
      <c r="B15" s="56"/>
      <c r="C15" s="61"/>
      <c r="D15" s="196"/>
      <c r="E15" s="196"/>
      <c r="F15" s="58"/>
      <c r="G15" s="58"/>
      <c r="H15" s="58"/>
      <c r="I15" s="58"/>
      <c r="J15" s="106"/>
      <c r="K15" s="62"/>
      <c r="N15" s="84"/>
    </row>
    <row r="16" spans="1:14" s="83" customFormat="1" ht="12.75" customHeight="1" x14ac:dyDescent="0.2">
      <c r="A16" s="55"/>
      <c r="B16" s="56"/>
      <c r="C16" s="61"/>
      <c r="D16" s="196"/>
      <c r="E16" s="196"/>
      <c r="F16" s="58"/>
      <c r="G16" s="58"/>
      <c r="H16" s="58"/>
      <c r="I16" s="58"/>
      <c r="J16" s="106"/>
      <c r="K16" s="62"/>
      <c r="N16" s="84"/>
    </row>
    <row r="17" spans="1:14" s="120" customFormat="1" ht="24" customHeight="1" x14ac:dyDescent="0.25">
      <c r="A17" s="288"/>
      <c r="B17" s="288"/>
      <c r="C17" s="289"/>
      <c r="D17" s="290"/>
      <c r="E17" s="289"/>
      <c r="F17" s="291"/>
      <c r="G17" s="33"/>
      <c r="H17" s="33"/>
      <c r="I17" s="33"/>
      <c r="J17" s="114"/>
      <c r="K17" s="108"/>
      <c r="L17" s="59"/>
      <c r="N17" s="121"/>
    </row>
    <row r="18" spans="1:14" s="120" customFormat="1" ht="18" x14ac:dyDescent="0.25">
      <c r="A18" s="292"/>
      <c r="B18" s="293"/>
      <c r="C18" s="294"/>
      <c r="D18" s="294"/>
      <c r="E18" s="294"/>
      <c r="F18" s="291"/>
      <c r="G18" s="33"/>
      <c r="H18" s="33"/>
      <c r="I18" s="33"/>
      <c r="J18" s="115"/>
      <c r="K18" s="109"/>
      <c r="L18" s="57"/>
      <c r="N18" s="121"/>
    </row>
    <row r="19" spans="1:14" s="120" customFormat="1" ht="15" hidden="1" thickTop="1" x14ac:dyDescent="0.2">
      <c r="A19" s="271"/>
      <c r="B19" s="56"/>
      <c r="C19" s="272"/>
      <c r="D19" s="272"/>
      <c r="E19" s="272"/>
      <c r="F19" s="273"/>
      <c r="G19" s="273"/>
      <c r="H19" s="273"/>
      <c r="I19" s="273"/>
      <c r="J19" s="106"/>
      <c r="K19" s="103"/>
      <c r="L19" s="274"/>
      <c r="N19" s="121"/>
    </row>
    <row r="20" spans="1:14" s="120" customFormat="1" ht="15" hidden="1" thickTop="1" x14ac:dyDescent="0.2">
      <c r="A20" s="271"/>
      <c r="B20" s="56"/>
      <c r="C20" s="272"/>
      <c r="D20" s="272"/>
      <c r="E20" s="272"/>
      <c r="F20" s="273"/>
      <c r="G20" s="273"/>
      <c r="H20" s="273"/>
      <c r="I20" s="273"/>
      <c r="J20" s="106"/>
      <c r="K20" s="103"/>
      <c r="L20" s="274"/>
      <c r="N20" s="121"/>
    </row>
    <row r="21" spans="1:14" s="120" customFormat="1" ht="15" hidden="1" thickTop="1" x14ac:dyDescent="0.2">
      <c r="A21" s="271"/>
      <c r="B21" s="56"/>
      <c r="C21" s="272"/>
      <c r="D21" s="272"/>
      <c r="E21" s="272"/>
      <c r="F21" s="273"/>
      <c r="G21" s="273"/>
      <c r="H21" s="273"/>
      <c r="I21" s="273"/>
      <c r="J21" s="106"/>
      <c r="K21" s="103"/>
      <c r="L21" s="274"/>
      <c r="N21" s="121"/>
    </row>
    <row r="22" spans="1:14" s="120" customFormat="1" ht="15.75" hidden="1" thickTop="1" x14ac:dyDescent="0.25">
      <c r="A22" s="271"/>
      <c r="B22" s="56"/>
      <c r="C22" s="275"/>
      <c r="D22" s="275"/>
      <c r="E22" s="275"/>
      <c r="F22" s="276"/>
      <c r="G22" s="276"/>
      <c r="H22" s="276"/>
      <c r="I22" s="276"/>
      <c r="J22" s="106"/>
      <c r="K22" s="102"/>
      <c r="L22" s="274"/>
      <c r="N22" s="121"/>
    </row>
    <row r="23" spans="1:14" s="120" customFormat="1" ht="15" hidden="1" thickTop="1" x14ac:dyDescent="0.2">
      <c r="A23" s="271"/>
      <c r="B23" s="56"/>
      <c r="C23" s="272"/>
      <c r="D23" s="272"/>
      <c r="E23" s="272"/>
      <c r="F23" s="273"/>
      <c r="G23" s="273"/>
      <c r="H23" s="273"/>
      <c r="I23" s="273"/>
      <c r="J23" s="106"/>
      <c r="K23" s="103"/>
      <c r="L23" s="274"/>
      <c r="N23" s="121"/>
    </row>
    <row r="24" spans="1:14" s="120" customFormat="1" ht="15" hidden="1" thickTop="1" x14ac:dyDescent="0.2">
      <c r="A24" s="271"/>
      <c r="B24" s="56"/>
      <c r="C24" s="272"/>
      <c r="D24" s="272"/>
      <c r="E24" s="272"/>
      <c r="F24" s="273"/>
      <c r="G24" s="273"/>
      <c r="H24" s="273"/>
      <c r="I24" s="273"/>
      <c r="J24" s="106"/>
      <c r="K24" s="103"/>
      <c r="L24" s="274"/>
      <c r="N24" s="121"/>
    </row>
    <row r="25" spans="1:14" s="120" customFormat="1" ht="15.75" hidden="1" thickTop="1" x14ac:dyDescent="0.25">
      <c r="A25" s="271"/>
      <c r="B25" s="56"/>
      <c r="C25" s="277"/>
      <c r="D25" s="277"/>
      <c r="E25" s="277"/>
      <c r="F25" s="272"/>
      <c r="G25" s="272"/>
      <c r="H25" s="272"/>
      <c r="I25" s="272"/>
      <c r="J25" s="106"/>
      <c r="K25" s="278"/>
      <c r="L25" s="274"/>
      <c r="N25" s="121"/>
    </row>
    <row r="26" spans="1:14" s="120" customFormat="1" ht="15" hidden="1" thickTop="1" x14ac:dyDescent="0.2">
      <c r="A26" s="271"/>
      <c r="B26" s="56"/>
      <c r="C26" s="279"/>
      <c r="D26" s="279"/>
      <c r="E26" s="279"/>
      <c r="F26" s="272"/>
      <c r="G26" s="272"/>
      <c r="H26" s="272"/>
      <c r="I26" s="272"/>
      <c r="J26" s="106"/>
      <c r="K26" s="280"/>
      <c r="L26" s="274"/>
      <c r="N26" s="121"/>
    </row>
    <row r="27" spans="1:14" s="120" customFormat="1" ht="18.75" hidden="1" thickTop="1" x14ac:dyDescent="0.25">
      <c r="A27" s="93"/>
      <c r="B27" s="94"/>
      <c r="C27" s="95"/>
      <c r="D27" s="95"/>
      <c r="E27" s="95"/>
      <c r="F27" s="96"/>
      <c r="G27" s="96"/>
      <c r="H27" s="96"/>
      <c r="I27" s="96"/>
      <c r="J27" s="106"/>
      <c r="K27" s="97"/>
      <c r="L27" s="274"/>
      <c r="N27" s="121"/>
    </row>
    <row r="28" spans="1:14" s="120" customFormat="1" ht="18" x14ac:dyDescent="0.25">
      <c r="A28" s="93"/>
      <c r="B28" s="94"/>
      <c r="C28" s="95"/>
      <c r="D28" s="95"/>
      <c r="E28" s="95"/>
      <c r="F28" s="98"/>
      <c r="G28" s="98"/>
      <c r="H28" s="98"/>
      <c r="I28" s="98"/>
      <c r="J28" s="106"/>
      <c r="K28" s="97"/>
      <c r="L28" s="274"/>
      <c r="N28" s="121"/>
    </row>
    <row r="29" spans="1:14" s="120" customFormat="1" ht="12.75" x14ac:dyDescent="0.2">
      <c r="A29" s="374"/>
      <c r="B29" s="383"/>
      <c r="C29" s="383"/>
      <c r="D29" s="383"/>
      <c r="E29" s="383"/>
      <c r="F29" s="383"/>
      <c r="G29" s="99"/>
      <c r="H29" s="99"/>
      <c r="I29" s="99"/>
      <c r="J29" s="106"/>
      <c r="K29" s="100"/>
      <c r="L29" s="274"/>
      <c r="N29" s="121"/>
    </row>
    <row r="30" spans="1:14" s="120" customFormat="1" ht="12.75" x14ac:dyDescent="0.2">
      <c r="A30" s="383"/>
      <c r="B30" s="383"/>
      <c r="C30" s="383"/>
      <c r="D30" s="383"/>
      <c r="E30" s="383"/>
      <c r="F30" s="383"/>
      <c r="G30" s="99"/>
      <c r="H30" s="99"/>
      <c r="I30" s="99"/>
      <c r="J30" s="106"/>
      <c r="K30" s="100"/>
      <c r="L30" s="274"/>
      <c r="N30" s="121"/>
    </row>
    <row r="31" spans="1:14" s="120" customFormat="1" hidden="1" x14ac:dyDescent="0.2">
      <c r="A31" s="271"/>
      <c r="B31" s="56"/>
      <c r="C31" s="272"/>
      <c r="D31" s="272"/>
      <c r="E31" s="272"/>
      <c r="F31" s="272"/>
      <c r="G31" s="272"/>
      <c r="H31" s="272"/>
      <c r="I31" s="272"/>
      <c r="J31" s="106"/>
      <c r="K31" s="103"/>
      <c r="L31" s="59"/>
      <c r="N31" s="121"/>
    </row>
    <row r="32" spans="1:14" s="120" customFormat="1" hidden="1" x14ac:dyDescent="0.2">
      <c r="A32" s="69"/>
      <c r="B32" s="56"/>
      <c r="C32" s="272"/>
      <c r="D32" s="272"/>
      <c r="E32" s="272"/>
      <c r="F32" s="272"/>
      <c r="G32" s="272"/>
      <c r="H32" s="272"/>
      <c r="I32" s="272"/>
      <c r="J32" s="106"/>
      <c r="K32" s="103"/>
      <c r="N32" s="121"/>
    </row>
    <row r="33" spans="1:14" s="120" customFormat="1" hidden="1" x14ac:dyDescent="0.2">
      <c r="A33" s="35"/>
      <c r="B33" s="56"/>
      <c r="C33" s="272"/>
      <c r="D33" s="272"/>
      <c r="E33" s="272"/>
      <c r="F33" s="272"/>
      <c r="G33" s="272"/>
      <c r="H33" s="272"/>
      <c r="I33" s="272"/>
      <c r="J33" s="106"/>
      <c r="K33" s="103"/>
      <c r="N33" s="121"/>
    </row>
    <row r="34" spans="1:14" s="120" customFormat="1" hidden="1" x14ac:dyDescent="0.2">
      <c r="A34" s="41"/>
      <c r="B34" s="56"/>
      <c r="C34" s="272"/>
      <c r="D34" s="272"/>
      <c r="E34" s="272"/>
      <c r="F34" s="272"/>
      <c r="G34" s="272"/>
      <c r="H34" s="272"/>
      <c r="I34" s="272"/>
      <c r="J34" s="106"/>
      <c r="K34" s="103"/>
      <c r="N34" s="121"/>
    </row>
    <row r="35" spans="1:14" s="120" customFormat="1" hidden="1" x14ac:dyDescent="0.2">
      <c r="A35" s="70"/>
      <c r="B35" s="56"/>
      <c r="C35" s="272"/>
      <c r="D35" s="272"/>
      <c r="E35" s="272"/>
      <c r="F35" s="272"/>
      <c r="G35" s="272"/>
      <c r="H35" s="272"/>
      <c r="I35" s="272"/>
      <c r="J35" s="106"/>
      <c r="K35" s="103"/>
      <c r="N35" s="121"/>
    </row>
    <row r="36" spans="1:14" s="120" customFormat="1" hidden="1" x14ac:dyDescent="0.2">
      <c r="A36" s="71"/>
      <c r="B36" s="56"/>
      <c r="C36" s="272"/>
      <c r="D36" s="272"/>
      <c r="E36" s="272"/>
      <c r="F36" s="272"/>
      <c r="G36" s="272"/>
      <c r="H36" s="272"/>
      <c r="I36" s="272"/>
      <c r="J36" s="106"/>
      <c r="K36" s="103"/>
      <c r="N36" s="121"/>
    </row>
    <row r="37" spans="1:14" s="120" customFormat="1" hidden="1" x14ac:dyDescent="0.2">
      <c r="A37" s="69"/>
      <c r="B37" s="56"/>
      <c r="C37" s="272"/>
      <c r="D37" s="272"/>
      <c r="E37" s="272"/>
      <c r="F37" s="272"/>
      <c r="G37" s="272"/>
      <c r="H37" s="272"/>
      <c r="I37" s="272"/>
      <c r="J37" s="106"/>
      <c r="K37" s="103"/>
      <c r="N37" s="121"/>
    </row>
    <row r="38" spans="1:14" s="120" customFormat="1" hidden="1" x14ac:dyDescent="0.2">
      <c r="A38" s="35"/>
      <c r="B38" s="56"/>
      <c r="C38" s="272"/>
      <c r="D38" s="272"/>
      <c r="E38" s="272"/>
      <c r="F38" s="272"/>
      <c r="G38" s="272"/>
      <c r="H38" s="272"/>
      <c r="I38" s="272"/>
      <c r="J38" s="106"/>
      <c r="K38" s="103"/>
      <c r="N38" s="121"/>
    </row>
    <row r="39" spans="1:14" s="120" customFormat="1" hidden="1" x14ac:dyDescent="0.2">
      <c r="A39" s="70"/>
      <c r="B39" s="56"/>
      <c r="C39" s="272"/>
      <c r="D39" s="272"/>
      <c r="E39" s="272"/>
      <c r="F39" s="272"/>
      <c r="G39" s="272"/>
      <c r="H39" s="272"/>
      <c r="I39" s="272"/>
      <c r="J39" s="106"/>
      <c r="K39" s="103"/>
      <c r="N39" s="121"/>
    </row>
    <row r="40" spans="1:14" s="120" customFormat="1" hidden="1" x14ac:dyDescent="0.2">
      <c r="A40" s="48"/>
      <c r="B40" s="56"/>
      <c r="C40" s="272"/>
      <c r="D40" s="272"/>
      <c r="E40" s="272"/>
      <c r="F40" s="272"/>
      <c r="G40" s="272"/>
      <c r="H40" s="272"/>
      <c r="I40" s="272"/>
      <c r="J40" s="106"/>
      <c r="K40" s="103"/>
      <c r="N40" s="121"/>
    </row>
    <row r="41" spans="1:14" s="120" customFormat="1" hidden="1" x14ac:dyDescent="0.2">
      <c r="A41" s="271"/>
      <c r="B41" s="56"/>
      <c r="C41" s="272"/>
      <c r="D41" s="272"/>
      <c r="E41" s="272"/>
      <c r="F41" s="272"/>
      <c r="G41" s="272"/>
      <c r="H41" s="272"/>
      <c r="I41" s="272"/>
      <c r="J41" s="106"/>
      <c r="K41" s="103"/>
      <c r="N41" s="121"/>
    </row>
    <row r="42" spans="1:14" s="120" customFormat="1" hidden="1" x14ac:dyDescent="0.2">
      <c r="A42" s="271"/>
      <c r="B42" s="56"/>
      <c r="C42" s="272"/>
      <c r="D42" s="272"/>
      <c r="E42" s="272"/>
      <c r="F42" s="272"/>
      <c r="G42" s="272"/>
      <c r="H42" s="272"/>
      <c r="I42" s="272"/>
      <c r="J42" s="106"/>
      <c r="K42" s="103"/>
      <c r="N42" s="121"/>
    </row>
    <row r="43" spans="1:14" s="120" customFormat="1" x14ac:dyDescent="0.2">
      <c r="A43" s="271"/>
      <c r="B43" s="56"/>
      <c r="C43" s="272"/>
      <c r="D43" s="272"/>
      <c r="E43" s="272"/>
      <c r="F43" s="272"/>
      <c r="G43" s="272"/>
      <c r="H43" s="272"/>
      <c r="I43" s="272"/>
      <c r="J43" s="106"/>
      <c r="K43" s="103"/>
      <c r="N43" s="121"/>
    </row>
    <row r="44" spans="1:14" s="120" customFormat="1" ht="15" x14ac:dyDescent="0.25">
      <c r="A44" s="295"/>
      <c r="B44" s="56"/>
      <c r="C44" s="272"/>
      <c r="D44" s="272"/>
      <c r="E44" s="272"/>
      <c r="F44" s="281"/>
      <c r="G44" s="272"/>
      <c r="H44" s="272"/>
      <c r="I44" s="272"/>
      <c r="J44" s="106"/>
      <c r="K44" s="103"/>
      <c r="N44" s="121"/>
    </row>
    <row r="45" spans="1:14" s="282" customFormat="1" ht="12.75" x14ac:dyDescent="0.2">
      <c r="A45" s="296"/>
      <c r="B45" s="297"/>
      <c r="C45" s="298"/>
      <c r="D45" s="298"/>
      <c r="E45" s="298"/>
      <c r="F45" s="299"/>
      <c r="G45" s="29"/>
      <c r="H45" s="29"/>
      <c r="I45" s="29"/>
      <c r="J45" s="269"/>
      <c r="K45" s="101"/>
      <c r="N45" s="283"/>
    </row>
    <row r="46" spans="1:14" s="282" customFormat="1" ht="12.75" x14ac:dyDescent="0.2">
      <c r="A46" s="300"/>
      <c r="B46" s="301"/>
      <c r="C46" s="301"/>
      <c r="D46" s="301"/>
      <c r="E46" s="301"/>
      <c r="F46" s="299"/>
      <c r="G46" s="29"/>
      <c r="H46" s="29"/>
      <c r="I46" s="29"/>
      <c r="J46" s="110"/>
      <c r="K46" s="101"/>
      <c r="N46" s="283"/>
    </row>
    <row r="47" spans="1:14" s="120" customFormat="1" x14ac:dyDescent="0.2">
      <c r="A47" s="271"/>
      <c r="B47" s="56"/>
      <c r="C47" s="272"/>
      <c r="D47" s="139"/>
      <c r="E47" s="139"/>
      <c r="F47" s="302"/>
      <c r="H47" s="274"/>
      <c r="I47" s="274"/>
      <c r="J47" s="274"/>
      <c r="K47" s="103"/>
      <c r="N47" s="121"/>
    </row>
    <row r="48" spans="1:14" s="120" customFormat="1" x14ac:dyDescent="0.2">
      <c r="A48" s="384"/>
      <c r="B48" s="56"/>
      <c r="C48" s="139"/>
      <c r="D48" s="257"/>
      <c r="E48" s="139"/>
      <c r="F48" s="302"/>
      <c r="H48" s="284"/>
      <c r="I48" s="284"/>
      <c r="J48" s="284"/>
      <c r="K48" s="103"/>
      <c r="N48" s="121"/>
    </row>
    <row r="49" spans="1:14" s="120" customFormat="1" x14ac:dyDescent="0.2">
      <c r="A49" s="384"/>
      <c r="B49" s="56"/>
      <c r="C49" s="139"/>
      <c r="D49" s="139"/>
      <c r="E49" s="139"/>
      <c r="F49" s="302"/>
      <c r="H49" s="285"/>
      <c r="I49" s="272"/>
      <c r="J49" s="57"/>
      <c r="K49" s="86"/>
      <c r="N49" s="121"/>
    </row>
    <row r="50" spans="1:14" s="120" customFormat="1" x14ac:dyDescent="0.2">
      <c r="A50" s="303"/>
      <c r="B50" s="56"/>
      <c r="C50" s="139"/>
      <c r="D50" s="257"/>
      <c r="E50" s="139"/>
      <c r="F50" s="302"/>
      <c r="I50" s="286"/>
      <c r="J50" s="286"/>
      <c r="K50" s="103"/>
      <c r="N50" s="121"/>
    </row>
    <row r="51" spans="1:14" s="120" customFormat="1" x14ac:dyDescent="0.2">
      <c r="A51" s="304"/>
      <c r="B51" s="56"/>
      <c r="C51" s="139"/>
      <c r="D51" s="257"/>
      <c r="E51" s="139"/>
      <c r="F51" s="302"/>
      <c r="I51" s="272"/>
      <c r="J51" s="287"/>
      <c r="K51" s="103"/>
      <c r="N51" s="121"/>
    </row>
    <row r="52" spans="1:14" s="120" customFormat="1" x14ac:dyDescent="0.2">
      <c r="A52" s="305"/>
      <c r="B52" s="56"/>
      <c r="C52" s="139"/>
      <c r="D52" s="257"/>
      <c r="E52" s="139"/>
      <c r="F52" s="302"/>
      <c r="I52" s="272"/>
      <c r="J52" s="287"/>
      <c r="K52" s="103"/>
      <c r="N52" s="121"/>
    </row>
    <row r="53" spans="1:14" s="120" customFormat="1" ht="15" x14ac:dyDescent="0.25">
      <c r="A53" s="295"/>
      <c r="B53" s="56"/>
      <c r="C53" s="275"/>
      <c r="D53" s="275"/>
      <c r="E53" s="275"/>
      <c r="F53" s="291"/>
      <c r="H53" s="274"/>
      <c r="I53" s="272"/>
      <c r="J53" s="287"/>
      <c r="K53" s="103"/>
      <c r="N53" s="121"/>
    </row>
    <row r="54" spans="1:14" s="120" customFormat="1" x14ac:dyDescent="0.2">
      <c r="A54" s="271"/>
      <c r="B54" s="56"/>
      <c r="C54" s="272"/>
      <c r="D54" s="257"/>
      <c r="E54" s="257"/>
      <c r="F54" s="272"/>
      <c r="G54" s="272"/>
      <c r="H54" s="272"/>
      <c r="I54" s="272"/>
      <c r="J54" s="287"/>
      <c r="K54" s="103"/>
      <c r="N54" s="121"/>
    </row>
    <row r="55" spans="1:14" s="120" customFormat="1" x14ac:dyDescent="0.2">
      <c r="A55" s="271"/>
      <c r="B55" s="56"/>
      <c r="C55" s="272"/>
      <c r="D55" s="272"/>
      <c r="E55" s="272"/>
      <c r="F55" s="272"/>
      <c r="G55" s="272"/>
      <c r="H55" s="272"/>
      <c r="I55" s="272"/>
      <c r="J55" s="287"/>
      <c r="K55" s="103"/>
      <c r="N55" s="121"/>
    </row>
    <row r="56" spans="1:14" s="120" customFormat="1" x14ac:dyDescent="0.2">
      <c r="A56" s="271"/>
      <c r="B56" s="56"/>
      <c r="C56" s="272"/>
      <c r="D56" s="272"/>
      <c r="E56" s="272"/>
      <c r="F56" s="272"/>
      <c r="G56" s="272"/>
      <c r="H56" s="272"/>
      <c r="I56" s="272"/>
      <c r="J56" s="287"/>
      <c r="K56" s="103"/>
      <c r="N56" s="121"/>
    </row>
    <row r="57" spans="1:14" s="120" customFormat="1" x14ac:dyDescent="0.2">
      <c r="A57" s="271"/>
      <c r="B57" s="56"/>
      <c r="C57" s="272"/>
      <c r="D57" s="272"/>
      <c r="E57" s="272"/>
      <c r="F57" s="272"/>
      <c r="G57" s="272"/>
      <c r="H57" s="272"/>
      <c r="I57" s="272"/>
      <c r="J57" s="287"/>
      <c r="K57" s="103"/>
      <c r="N57" s="121"/>
    </row>
    <row r="58" spans="1:14" s="120" customFormat="1" x14ac:dyDescent="0.2">
      <c r="A58" s="271"/>
      <c r="B58" s="56"/>
      <c r="C58" s="272"/>
      <c r="D58" s="272"/>
      <c r="E58" s="272"/>
      <c r="F58" s="272"/>
      <c r="G58" s="272"/>
      <c r="H58" s="272"/>
      <c r="I58" s="272"/>
      <c r="J58" s="287"/>
      <c r="K58" s="103"/>
      <c r="N58" s="121"/>
    </row>
    <row r="59" spans="1:14" s="120" customFormat="1" x14ac:dyDescent="0.2">
      <c r="A59" s="271"/>
      <c r="B59" s="56"/>
      <c r="C59" s="272"/>
      <c r="D59" s="272"/>
      <c r="E59" s="272"/>
      <c r="F59" s="272"/>
      <c r="G59" s="272"/>
      <c r="H59" s="272"/>
      <c r="I59" s="272"/>
      <c r="J59" s="287"/>
      <c r="K59" s="103"/>
      <c r="N59" s="121"/>
    </row>
    <row r="60" spans="1:14" s="120" customFormat="1" x14ac:dyDescent="0.2">
      <c r="A60" s="271"/>
      <c r="B60" s="56"/>
      <c r="C60" s="272"/>
      <c r="D60" s="272"/>
      <c r="E60" s="272"/>
      <c r="F60" s="272"/>
      <c r="G60" s="272"/>
      <c r="H60" s="272"/>
      <c r="I60" s="272"/>
      <c r="J60" s="287"/>
      <c r="K60" s="103"/>
      <c r="N60" s="121"/>
    </row>
    <row r="61" spans="1:14" s="120" customFormat="1" x14ac:dyDescent="0.2">
      <c r="A61" s="271"/>
      <c r="B61" s="56"/>
      <c r="C61" s="272"/>
      <c r="D61" s="272"/>
      <c r="E61" s="272"/>
      <c r="F61" s="272"/>
      <c r="G61" s="272"/>
      <c r="H61" s="272"/>
      <c r="I61" s="272"/>
      <c r="J61" s="287"/>
      <c r="K61" s="103"/>
      <c r="N61" s="121"/>
    </row>
    <row r="62" spans="1:14" s="120" customFormat="1" x14ac:dyDescent="0.2">
      <c r="A62" s="271"/>
      <c r="B62" s="56"/>
      <c r="C62" s="272"/>
      <c r="D62" s="272"/>
      <c r="E62" s="272"/>
      <c r="F62" s="272"/>
      <c r="G62" s="272"/>
      <c r="H62" s="272"/>
      <c r="I62" s="272"/>
      <c r="J62" s="287"/>
      <c r="K62" s="103"/>
      <c r="N62" s="121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59"/>
      <c r="B3" s="159" t="s">
        <v>71</v>
      </c>
      <c r="C3" s="159" t="s">
        <v>72</v>
      </c>
    </row>
    <row r="4" spans="1:3" x14ac:dyDescent="0.2">
      <c r="A4" s="159" t="s">
        <v>18</v>
      </c>
      <c r="B4" s="159">
        <f>Rekapitulace!E7</f>
        <v>4197903</v>
      </c>
      <c r="C4" s="159">
        <f>Rekapitulace!E9</f>
        <v>4197903</v>
      </c>
    </row>
    <row r="5" spans="1:3" x14ac:dyDescent="0.2">
      <c r="A5" s="159" t="s">
        <v>19</v>
      </c>
      <c r="B5" s="159">
        <f>Rekapitulace!F7</f>
        <v>4436525</v>
      </c>
      <c r="C5" s="159">
        <f>Rekapitulace!F9</f>
        <v>4328361</v>
      </c>
    </row>
    <row r="6" spans="1:3" x14ac:dyDescent="0.2">
      <c r="A6" s="159" t="s">
        <v>4</v>
      </c>
      <c r="B6" s="159">
        <f>Rekapitulace!G7</f>
        <v>1396465</v>
      </c>
      <c r="C6" s="159">
        <f>Rekapitulace!G9</f>
        <v>981031</v>
      </c>
    </row>
    <row r="32" spans="1:3" x14ac:dyDescent="0.2">
      <c r="A32" s="159"/>
      <c r="B32" s="159" t="s">
        <v>77</v>
      </c>
      <c r="C32" s="159" t="s">
        <v>78</v>
      </c>
    </row>
    <row r="33" spans="1:3" x14ac:dyDescent="0.2">
      <c r="A33" s="159" t="s">
        <v>18</v>
      </c>
      <c r="B33" s="159">
        <f>Příjmy!B33</f>
        <v>4237903</v>
      </c>
      <c r="C33" s="159">
        <f>Výdaje!C224</f>
        <v>4237903</v>
      </c>
    </row>
    <row r="34" spans="1:3" x14ac:dyDescent="0.2">
      <c r="A34" s="159" t="s">
        <v>19</v>
      </c>
      <c r="B34" s="159">
        <f>Příjmy!C33</f>
        <v>10601650</v>
      </c>
      <c r="C34" s="159">
        <f>Výdaje!D224</f>
        <v>10601650</v>
      </c>
    </row>
    <row r="35" spans="1:3" x14ac:dyDescent="0.2">
      <c r="A35" s="159" t="s">
        <v>4</v>
      </c>
      <c r="B35" s="159">
        <f>Příjmy!D33</f>
        <v>3860942</v>
      </c>
      <c r="C35" s="159">
        <f>Výdaje!E224</f>
        <v>3276145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205">
        <v>8115</v>
      </c>
    </row>
    <row r="3" spans="1:6" x14ac:dyDescent="0.2">
      <c r="C3" s="202">
        <f>D3+D4+D5</f>
        <v>161414000</v>
      </c>
      <c r="D3" s="199">
        <v>41142000</v>
      </c>
      <c r="E3" t="s">
        <v>102</v>
      </c>
      <c r="F3" t="s">
        <v>106</v>
      </c>
    </row>
    <row r="4" spans="1:6" x14ac:dyDescent="0.2">
      <c r="C4" s="199"/>
      <c r="D4" s="199">
        <v>97035000</v>
      </c>
      <c r="E4" t="s">
        <v>103</v>
      </c>
      <c r="F4" t="s">
        <v>106</v>
      </c>
    </row>
    <row r="5" spans="1:6" x14ac:dyDescent="0.2">
      <c r="C5" s="199"/>
      <c r="D5" s="199">
        <v>23237000</v>
      </c>
      <c r="E5" t="s">
        <v>104</v>
      </c>
      <c r="F5" t="s">
        <v>106</v>
      </c>
    </row>
    <row r="6" spans="1:6" x14ac:dyDescent="0.2">
      <c r="C6" s="199"/>
    </row>
    <row r="8" spans="1:6" x14ac:dyDescent="0.2">
      <c r="A8" s="203" t="s">
        <v>91</v>
      </c>
      <c r="B8" s="203" t="s">
        <v>17</v>
      </c>
      <c r="C8" s="204">
        <v>8115</v>
      </c>
      <c r="D8" s="203" t="s">
        <v>92</v>
      </c>
      <c r="E8" s="203" t="s">
        <v>93</v>
      </c>
    </row>
    <row r="9" spans="1:6" x14ac:dyDescent="0.2">
      <c r="A9" s="200" t="s">
        <v>105</v>
      </c>
      <c r="B9">
        <v>11</v>
      </c>
      <c r="C9" s="207">
        <v>139046.97</v>
      </c>
      <c r="E9">
        <v>71000100686</v>
      </c>
    </row>
    <row r="10" spans="1:6" x14ac:dyDescent="0.2">
      <c r="A10" s="200" t="s">
        <v>94</v>
      </c>
      <c r="B10">
        <v>58</v>
      </c>
      <c r="C10" s="207">
        <v>22919266.140000001</v>
      </c>
      <c r="E10">
        <v>71000000000</v>
      </c>
    </row>
    <row r="11" spans="1:6" x14ac:dyDescent="0.2">
      <c r="A11" s="200" t="s">
        <v>95</v>
      </c>
      <c r="B11">
        <v>63</v>
      </c>
      <c r="C11" s="207">
        <v>28596708.789999999</v>
      </c>
      <c r="E11">
        <v>71000000000</v>
      </c>
    </row>
    <row r="12" spans="1:6" x14ac:dyDescent="0.2">
      <c r="A12" s="200" t="s">
        <v>96</v>
      </c>
      <c r="B12">
        <v>68</v>
      </c>
      <c r="C12" s="207">
        <v>19248386.399999999</v>
      </c>
      <c r="E12">
        <v>71000000000</v>
      </c>
    </row>
    <row r="13" spans="1:6" x14ac:dyDescent="0.2">
      <c r="A13" s="200" t="s">
        <v>97</v>
      </c>
      <c r="B13">
        <v>53</v>
      </c>
      <c r="C13" s="207">
        <v>2849258.72</v>
      </c>
      <c r="E13">
        <v>71000000000</v>
      </c>
    </row>
    <row r="14" spans="1:6" x14ac:dyDescent="0.2">
      <c r="A14" s="200" t="s">
        <v>97</v>
      </c>
      <c r="B14">
        <v>54</v>
      </c>
      <c r="C14" s="207">
        <v>171141.26</v>
      </c>
      <c r="E14">
        <v>71000000000</v>
      </c>
    </row>
    <row r="15" spans="1:6" x14ac:dyDescent="0.2">
      <c r="A15" s="200" t="s">
        <v>97</v>
      </c>
      <c r="B15">
        <v>55</v>
      </c>
      <c r="C15" s="207">
        <v>85448.15</v>
      </c>
      <c r="E15">
        <v>71000000000</v>
      </c>
    </row>
    <row r="16" spans="1:6" x14ac:dyDescent="0.2">
      <c r="A16" s="200" t="s">
        <v>98</v>
      </c>
      <c r="B16">
        <v>56</v>
      </c>
      <c r="C16" s="207">
        <v>46667546.780000001</v>
      </c>
      <c r="E16">
        <v>71000000000</v>
      </c>
    </row>
    <row r="17" spans="1:7" x14ac:dyDescent="0.2">
      <c r="A17" s="200" t="s">
        <v>98</v>
      </c>
      <c r="B17">
        <v>57</v>
      </c>
      <c r="C17" s="207">
        <v>14942427.93</v>
      </c>
      <c r="E17">
        <v>71000000000</v>
      </c>
    </row>
    <row r="18" spans="1:7" x14ac:dyDescent="0.2">
      <c r="A18" s="200" t="s">
        <v>99</v>
      </c>
      <c r="B18">
        <v>60</v>
      </c>
      <c r="C18" s="207">
        <v>48299146.789999999</v>
      </c>
      <c r="E18">
        <v>71000000000</v>
      </c>
    </row>
    <row r="19" spans="1:7" x14ac:dyDescent="0.2">
      <c r="A19" s="200" t="s">
        <v>100</v>
      </c>
      <c r="B19">
        <v>64</v>
      </c>
      <c r="C19" s="207">
        <v>170000</v>
      </c>
      <c r="E19">
        <v>71000100493</v>
      </c>
    </row>
    <row r="20" spans="1:7" x14ac:dyDescent="0.2">
      <c r="A20" s="200" t="s">
        <v>101</v>
      </c>
      <c r="B20">
        <v>66</v>
      </c>
      <c r="C20" s="207">
        <v>42362429.25</v>
      </c>
      <c r="E20">
        <v>71000000000</v>
      </c>
    </row>
    <row r="21" spans="1:7" x14ac:dyDescent="0.2">
      <c r="A21" s="200" t="s">
        <v>101</v>
      </c>
      <c r="B21">
        <v>67</v>
      </c>
      <c r="C21" s="207">
        <v>15396049.710000001</v>
      </c>
      <c r="E21">
        <v>71000000000</v>
      </c>
    </row>
    <row r="22" spans="1:7" x14ac:dyDescent="0.2">
      <c r="A22" s="200" t="s">
        <v>107</v>
      </c>
      <c r="B22">
        <v>7</v>
      </c>
      <c r="C22" s="208">
        <v>223975684.03</v>
      </c>
      <c r="D22">
        <v>813</v>
      </c>
      <c r="E22">
        <v>71000000000</v>
      </c>
    </row>
    <row r="23" spans="1:7" x14ac:dyDescent="0.2">
      <c r="A23" s="200" t="s">
        <v>107</v>
      </c>
      <c r="B23">
        <v>7</v>
      </c>
      <c r="C23" s="207">
        <v>24976497.02</v>
      </c>
      <c r="D23">
        <v>887</v>
      </c>
      <c r="E23">
        <v>71000000000</v>
      </c>
      <c r="F23" s="206"/>
    </row>
    <row r="24" spans="1:7" x14ac:dyDescent="0.2">
      <c r="A24" s="200" t="s">
        <v>108</v>
      </c>
      <c r="B24">
        <v>64</v>
      </c>
      <c r="C24" s="207">
        <v>31424.83</v>
      </c>
      <c r="E24">
        <v>71000100070</v>
      </c>
      <c r="F24" s="206"/>
    </row>
    <row r="25" spans="1:7" x14ac:dyDescent="0.2">
      <c r="A25" s="200" t="s">
        <v>109</v>
      </c>
      <c r="B25">
        <v>71</v>
      </c>
      <c r="C25" s="207">
        <v>11000</v>
      </c>
      <c r="E25">
        <v>71000000000</v>
      </c>
      <c r="F25" s="206"/>
    </row>
    <row r="26" spans="1:7" x14ac:dyDescent="0.2">
      <c r="A26" s="200" t="s">
        <v>110</v>
      </c>
      <c r="B26">
        <v>7</v>
      </c>
      <c r="C26" s="207">
        <v>174168.18</v>
      </c>
      <c r="D26">
        <v>19</v>
      </c>
      <c r="E26">
        <v>73003000000</v>
      </c>
      <c r="F26" s="206"/>
    </row>
    <row r="27" spans="1:7" x14ac:dyDescent="0.2">
      <c r="A27" s="200" t="s">
        <v>112</v>
      </c>
      <c r="B27">
        <v>64</v>
      </c>
      <c r="C27" s="207">
        <v>1793591.61</v>
      </c>
      <c r="E27">
        <v>71000100493</v>
      </c>
      <c r="F27" s="206"/>
    </row>
    <row r="28" spans="1:7" x14ac:dyDescent="0.2">
      <c r="A28" s="200" t="s">
        <v>113</v>
      </c>
      <c r="B28">
        <v>64</v>
      </c>
      <c r="C28" s="207">
        <v>1433086.82</v>
      </c>
      <c r="E28">
        <v>71000100580</v>
      </c>
      <c r="F28" s="206"/>
    </row>
    <row r="29" spans="1:7" x14ac:dyDescent="0.2">
      <c r="A29" s="200" t="s">
        <v>114</v>
      </c>
      <c r="B29">
        <v>7</v>
      </c>
      <c r="C29" s="207">
        <v>8028426</v>
      </c>
      <c r="E29">
        <v>71000000000</v>
      </c>
      <c r="F29" s="206"/>
    </row>
    <row r="30" spans="1:7" x14ac:dyDescent="0.2">
      <c r="A30" s="200" t="s">
        <v>111</v>
      </c>
      <c r="B30">
        <v>7</v>
      </c>
      <c r="C30" s="207">
        <v>8511507.6600000001</v>
      </c>
      <c r="E30">
        <v>71000000000</v>
      </c>
      <c r="F30" s="207" t="s">
        <v>117</v>
      </c>
      <c r="G30" s="199">
        <f>SUM(C9:C30)</f>
        <v>510782243.04000002</v>
      </c>
    </row>
    <row r="31" spans="1:7" x14ac:dyDescent="0.2">
      <c r="A31" s="200" t="s">
        <v>115</v>
      </c>
      <c r="B31">
        <v>7</v>
      </c>
      <c r="C31" s="207">
        <v>62860</v>
      </c>
      <c r="D31">
        <v>19</v>
      </c>
      <c r="E31">
        <v>73001000000</v>
      </c>
      <c r="F31" s="199"/>
      <c r="G31" s="199"/>
    </row>
    <row r="32" spans="1:7" x14ac:dyDescent="0.2">
      <c r="A32" s="201" t="s">
        <v>116</v>
      </c>
      <c r="B32">
        <v>10</v>
      </c>
      <c r="C32" s="207">
        <v>11618</v>
      </c>
      <c r="D32">
        <v>19</v>
      </c>
      <c r="E32">
        <v>71000000000</v>
      </c>
      <c r="F32" s="202"/>
      <c r="G32" s="199"/>
    </row>
    <row r="33" spans="1:7" x14ac:dyDescent="0.2">
      <c r="A33" s="201" t="s">
        <v>116</v>
      </c>
      <c r="B33">
        <v>10</v>
      </c>
      <c r="C33" s="207">
        <v>14430.49</v>
      </c>
      <c r="D33">
        <v>19</v>
      </c>
      <c r="E33">
        <v>71000000000</v>
      </c>
      <c r="F33" s="199" t="s">
        <v>118</v>
      </c>
      <c r="G33" s="199">
        <f>SUM(C31:C33)</f>
        <v>88908.49</v>
      </c>
    </row>
    <row r="34" spans="1:7" x14ac:dyDescent="0.2">
      <c r="A34" s="201" t="s">
        <v>125</v>
      </c>
      <c r="B34">
        <v>7</v>
      </c>
      <c r="C34" s="207">
        <v>1716423.13</v>
      </c>
      <c r="D34">
        <v>19</v>
      </c>
      <c r="E34">
        <v>73000000000</v>
      </c>
      <c r="F34" s="199" t="s">
        <v>122</v>
      </c>
      <c r="G34" s="199">
        <f>C34</f>
        <v>1716423.13</v>
      </c>
    </row>
    <row r="35" spans="1:7" x14ac:dyDescent="0.2">
      <c r="A35" s="201" t="s">
        <v>126</v>
      </c>
      <c r="B35">
        <v>99</v>
      </c>
      <c r="C35" s="207">
        <v>25196737.460000001</v>
      </c>
      <c r="E35">
        <v>71000000000</v>
      </c>
      <c r="F35" s="199"/>
      <c r="G35" s="199"/>
    </row>
    <row r="36" spans="1:7" x14ac:dyDescent="0.2">
      <c r="A36" s="201" t="s">
        <v>127</v>
      </c>
      <c r="B36">
        <v>7</v>
      </c>
      <c r="C36" s="207">
        <v>168935624.75</v>
      </c>
      <c r="D36">
        <v>24</v>
      </c>
      <c r="E36">
        <v>71000000000</v>
      </c>
      <c r="F36" s="199"/>
      <c r="G36" s="199"/>
    </row>
    <row r="37" spans="1:7" x14ac:dyDescent="0.2">
      <c r="A37" s="201" t="s">
        <v>127</v>
      </c>
      <c r="B37">
        <v>7</v>
      </c>
      <c r="C37" s="207">
        <v>19089.3</v>
      </c>
      <c r="D37">
        <v>25</v>
      </c>
      <c r="E37">
        <v>71000000000</v>
      </c>
      <c r="F37" s="199" t="s">
        <v>123</v>
      </c>
      <c r="G37" s="199">
        <f>C35+C36+C37</f>
        <v>194151451.51000002</v>
      </c>
    </row>
    <row r="38" spans="1:7" x14ac:dyDescent="0.2">
      <c r="A38" s="201" t="s">
        <v>128</v>
      </c>
      <c r="B38">
        <v>199</v>
      </c>
      <c r="C38" s="207">
        <v>771707.14</v>
      </c>
      <c r="E38">
        <v>71000000000</v>
      </c>
      <c r="F38" s="199" t="s">
        <v>124</v>
      </c>
      <c r="G38" s="199">
        <f>C38</f>
        <v>771707.14</v>
      </c>
    </row>
    <row r="39" spans="1:7" x14ac:dyDescent="0.2">
      <c r="A39" s="201"/>
      <c r="C39" s="207"/>
      <c r="F39" s="199"/>
      <c r="G39" s="199"/>
    </row>
    <row r="40" spans="1:7" x14ac:dyDescent="0.2">
      <c r="A40" s="201"/>
      <c r="C40" s="207"/>
      <c r="F40" s="199"/>
      <c r="G40" s="199"/>
    </row>
    <row r="41" spans="1:7" x14ac:dyDescent="0.2">
      <c r="A41" s="201"/>
      <c r="C41" s="207"/>
      <c r="F41" s="199"/>
      <c r="G41" s="199"/>
    </row>
    <row r="42" spans="1:7" x14ac:dyDescent="0.2">
      <c r="A42" s="201"/>
      <c r="C42" s="207"/>
      <c r="F42" s="199"/>
      <c r="G42" s="199"/>
    </row>
    <row r="43" spans="1:7" x14ac:dyDescent="0.2">
      <c r="A43" s="201"/>
      <c r="C43" s="207"/>
      <c r="F43" s="199"/>
      <c r="G43" s="199"/>
    </row>
    <row r="44" spans="1:7" x14ac:dyDescent="0.2">
      <c r="A44" s="201"/>
      <c r="C44" s="207">
        <f>G30+G33+G34+G37+G38</f>
        <v>707510733.31000006</v>
      </c>
      <c r="F44" s="199"/>
      <c r="G44" s="199"/>
    </row>
    <row r="45" spans="1:7" x14ac:dyDescent="0.2">
      <c r="A45" s="201"/>
      <c r="C45" s="207"/>
      <c r="F45" s="199"/>
      <c r="G45" s="199"/>
    </row>
    <row r="46" spans="1:7" x14ac:dyDescent="0.2">
      <c r="A46" s="201"/>
      <c r="C46" s="199"/>
      <c r="F46" s="199"/>
      <c r="G46" s="199"/>
    </row>
    <row r="47" spans="1:7" x14ac:dyDescent="0.2">
      <c r="A47" s="201"/>
      <c r="C47" s="199"/>
      <c r="F47" s="199"/>
      <c r="G47" s="199"/>
    </row>
    <row r="48" spans="1:7" x14ac:dyDescent="0.2">
      <c r="A48" s="198"/>
      <c r="C48" s="202">
        <f>C3+C44</f>
        <v>868924733.31000006</v>
      </c>
      <c r="G48" s="199"/>
    </row>
    <row r="49" spans="3:7" x14ac:dyDescent="0.2">
      <c r="C49" s="199"/>
      <c r="G49" s="199"/>
    </row>
    <row r="50" spans="3:7" x14ac:dyDescent="0.2">
      <c r="G50" s="199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45" t="s">
        <v>129</v>
      </c>
      <c r="B1" s="146"/>
      <c r="C1" s="146"/>
      <c r="D1" s="146"/>
      <c r="E1" s="147"/>
      <c r="F1" s="147"/>
      <c r="G1" s="147"/>
      <c r="H1" s="147"/>
    </row>
    <row r="2" spans="1:21" s="148" customFormat="1" ht="15.75" x14ac:dyDescent="0.25">
      <c r="A2" s="149"/>
      <c r="B2" s="146"/>
      <c r="C2" s="146"/>
      <c r="D2" s="146"/>
      <c r="E2" s="147"/>
      <c r="F2" s="147"/>
      <c r="G2" s="147"/>
      <c r="H2" s="147"/>
    </row>
    <row r="3" spans="1:21" s="148" customFormat="1" ht="14.25" customHeight="1" x14ac:dyDescent="0.25">
      <c r="A3" s="150" t="s">
        <v>66</v>
      </c>
      <c r="B3" s="146"/>
      <c r="C3" s="146"/>
      <c r="D3" s="146"/>
      <c r="E3" s="147"/>
      <c r="F3" s="147"/>
      <c r="G3" s="147"/>
      <c r="H3" s="6"/>
    </row>
    <row r="4" spans="1:21" s="148" customFormat="1" ht="14.25" customHeight="1" thickBot="1" x14ac:dyDescent="0.3">
      <c r="A4" s="150"/>
      <c r="B4" s="146"/>
      <c r="C4" s="146"/>
      <c r="D4" s="146"/>
      <c r="E4" s="147"/>
      <c r="F4" s="147"/>
      <c r="G4" s="147"/>
      <c r="H4" s="253" t="s">
        <v>120</v>
      </c>
    </row>
    <row r="5" spans="1:21" s="148" customFormat="1" ht="14.25" customHeight="1" thickTop="1" thickBot="1" x14ac:dyDescent="0.25">
      <c r="A5" s="250"/>
      <c r="B5" s="251"/>
      <c r="C5" s="251"/>
      <c r="D5" s="252"/>
      <c r="E5" s="4" t="s">
        <v>2</v>
      </c>
      <c r="F5" s="4" t="s">
        <v>3</v>
      </c>
      <c r="G5" s="4" t="s">
        <v>4</v>
      </c>
      <c r="H5" s="8" t="s">
        <v>5</v>
      </c>
    </row>
    <row r="6" spans="1:21" s="148" customFormat="1" ht="14.25" customHeight="1" thickTop="1" thickBot="1" x14ac:dyDescent="0.25">
      <c r="A6" s="379">
        <v>1</v>
      </c>
      <c r="B6" s="380"/>
      <c r="C6" s="380"/>
      <c r="D6" s="381"/>
      <c r="E6" s="237">
        <v>2</v>
      </c>
      <c r="F6" s="237">
        <v>3</v>
      </c>
      <c r="G6" s="237">
        <v>4</v>
      </c>
      <c r="H6" s="238" t="s">
        <v>6</v>
      </c>
    </row>
    <row r="7" spans="1:21" s="151" customFormat="1" ht="16.5" thickTop="1" x14ac:dyDescent="0.25">
      <c r="A7" s="175" t="s">
        <v>67</v>
      </c>
      <c r="B7" s="176"/>
      <c r="C7" s="176"/>
      <c r="D7" s="226"/>
      <c r="E7" s="230">
        <f>Příjmy!B28</f>
        <v>3966915</v>
      </c>
      <c r="F7" s="230">
        <f>Příjmy!C28</f>
        <v>4236525</v>
      </c>
      <c r="G7" s="230">
        <f>Příjmy!D28</f>
        <v>1396465</v>
      </c>
      <c r="H7" s="177">
        <f>(G7/F7)*100</f>
        <v>32.962510548149723</v>
      </c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</row>
    <row r="8" spans="1:21" s="151" customFormat="1" ht="15" x14ac:dyDescent="0.2">
      <c r="A8" s="178" t="s">
        <v>131</v>
      </c>
      <c r="B8" s="179"/>
      <c r="C8" s="179"/>
      <c r="D8" s="227"/>
      <c r="E8" s="231"/>
      <c r="F8" s="231"/>
      <c r="G8" s="235"/>
      <c r="H8" s="180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</row>
    <row r="9" spans="1:21" s="151" customFormat="1" ht="15.75" x14ac:dyDescent="0.25">
      <c r="A9" s="181" t="s">
        <v>68</v>
      </c>
      <c r="B9" s="182"/>
      <c r="C9" s="182"/>
      <c r="D9" s="228"/>
      <c r="E9" s="232">
        <f>Výdaje!C218+Výdaje!C222</f>
        <v>3966165</v>
      </c>
      <c r="F9" s="232">
        <f>Výdaje!D218+Výdaje!D222</f>
        <v>4025401</v>
      </c>
      <c r="G9" s="232">
        <f>Výdaje!E218+Výdaje!E222</f>
        <v>947118</v>
      </c>
      <c r="H9" s="183">
        <f>(G9/F9)*100</f>
        <v>23.528537902186638</v>
      </c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</row>
    <row r="10" spans="1:21" s="151" customFormat="1" ht="15" x14ac:dyDescent="0.2">
      <c r="A10" s="321" t="s">
        <v>132</v>
      </c>
      <c r="B10" s="182"/>
      <c r="C10" s="182"/>
      <c r="D10" s="229"/>
      <c r="E10" s="233"/>
      <c r="F10" s="234"/>
      <c r="G10" s="236"/>
      <c r="H10" s="185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</row>
    <row r="11" spans="1:21" s="151" customFormat="1" ht="21.75" customHeight="1" thickBot="1" x14ac:dyDescent="0.3">
      <c r="A11" s="152" t="s">
        <v>69</v>
      </c>
      <c r="B11" s="153"/>
      <c r="C11" s="153"/>
      <c r="D11" s="153"/>
      <c r="E11" s="154"/>
      <c r="F11" s="155"/>
      <c r="G11" s="239">
        <f>G7-G9</f>
        <v>449347</v>
      </c>
      <c r="H11" s="156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</row>
    <row r="12" spans="1:21" ht="13.5" thickTop="1" x14ac:dyDescent="0.2"/>
    <row r="37" spans="1:8" ht="15" x14ac:dyDescent="0.25">
      <c r="A37" s="160" t="s">
        <v>73</v>
      </c>
      <c r="B37" s="148"/>
      <c r="C37" s="148"/>
      <c r="D37" s="148"/>
      <c r="E37" s="161"/>
      <c r="F37" s="147"/>
      <c r="G37" s="147"/>
      <c r="H37" s="6"/>
    </row>
    <row r="38" spans="1:8" ht="15.75" thickBot="1" x14ac:dyDescent="0.3">
      <c r="A38" s="160"/>
      <c r="B38" s="148"/>
      <c r="C38" s="148"/>
      <c r="D38" s="148"/>
      <c r="E38" s="161"/>
      <c r="F38" s="147"/>
      <c r="G38" s="147"/>
      <c r="H38" s="253" t="s">
        <v>120</v>
      </c>
    </row>
    <row r="39" spans="1:8" s="148" customFormat="1" ht="14.25" customHeight="1" thickTop="1" thickBot="1" x14ac:dyDescent="0.25">
      <c r="A39" s="250"/>
      <c r="B39" s="251"/>
      <c r="C39" s="251"/>
      <c r="D39" s="252"/>
      <c r="E39" s="4" t="s">
        <v>2</v>
      </c>
      <c r="F39" s="4" t="s">
        <v>3</v>
      </c>
      <c r="G39" s="4" t="s">
        <v>4</v>
      </c>
      <c r="H39" s="8" t="s">
        <v>5</v>
      </c>
    </row>
    <row r="40" spans="1:8" s="148" customFormat="1" ht="14.25" customHeight="1" thickTop="1" thickBot="1" x14ac:dyDescent="0.25">
      <c r="A40" s="379">
        <v>1</v>
      </c>
      <c r="B40" s="380"/>
      <c r="C40" s="380"/>
      <c r="D40" s="381"/>
      <c r="E40" s="237">
        <v>2</v>
      </c>
      <c r="F40" s="237">
        <v>3</v>
      </c>
      <c r="G40" s="237">
        <v>4</v>
      </c>
      <c r="H40" s="238" t="s">
        <v>6</v>
      </c>
    </row>
    <row r="41" spans="1:8" ht="20.25" thickTop="1" x14ac:dyDescent="0.4">
      <c r="A41" s="162" t="s">
        <v>74</v>
      </c>
      <c r="B41" s="163"/>
      <c r="C41" s="163"/>
      <c r="D41" s="164"/>
      <c r="E41" s="240">
        <f>Příjmy!B33</f>
        <v>4237903</v>
      </c>
      <c r="F41" s="240">
        <f>Příjmy!C33</f>
        <v>10601650</v>
      </c>
      <c r="G41" s="240">
        <f>Příjmy!D33</f>
        <v>3860942</v>
      </c>
      <c r="H41" s="243">
        <f>(G41/F41)*100</f>
        <v>36.418312243848831</v>
      </c>
    </row>
    <row r="42" spans="1:8" ht="19.5" x14ac:dyDescent="0.4">
      <c r="A42" s="165" t="s">
        <v>75</v>
      </c>
      <c r="B42" s="166"/>
      <c r="C42" s="166"/>
      <c r="D42" s="167"/>
      <c r="E42" s="241">
        <f>Výdaje!C224</f>
        <v>4237903</v>
      </c>
      <c r="F42" s="241">
        <f>Výdaje!D224</f>
        <v>10601650</v>
      </c>
      <c r="G42" s="241">
        <f>Výdaje!E224</f>
        <v>3276145</v>
      </c>
      <c r="H42" s="242">
        <f>(G42/F42)*100</f>
        <v>30.902218050963764</v>
      </c>
    </row>
    <row r="43" spans="1:8" ht="25.5" customHeight="1" thickBot="1" x14ac:dyDescent="0.45">
      <c r="A43" s="267" t="s">
        <v>76</v>
      </c>
      <c r="B43" s="152"/>
      <c r="C43" s="152"/>
      <c r="D43" s="152"/>
      <c r="E43" s="152"/>
      <c r="F43" s="265"/>
      <c r="G43" s="266">
        <f>G41-G42</f>
        <v>584797</v>
      </c>
      <c r="H43" s="156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5</vt:i4>
      </vt:variant>
    </vt:vector>
  </HeadingPairs>
  <TitlesOfParts>
    <vt:vector size="14" baseType="lpstr">
      <vt:lpstr>Příjmy</vt:lpstr>
      <vt:lpstr>Výdaje</vt:lpstr>
      <vt:lpstr>Rekapitulace</vt:lpstr>
      <vt:lpstr>Výdaje (2)</vt:lpstr>
      <vt:lpstr>List2</vt:lpstr>
      <vt:lpstr>8115-zap.zůst.k 31.12.2011</vt:lpstr>
      <vt:lpstr>Rekapitulace (2)</vt:lpstr>
      <vt:lpstr>List1</vt:lpstr>
      <vt:lpstr>List4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Hradilová Alice</cp:lastModifiedBy>
  <cp:lastPrinted>2015-04-01T08:47:16Z</cp:lastPrinted>
  <dcterms:created xsi:type="dcterms:W3CDTF">2010-11-26T09:05:32Z</dcterms:created>
  <dcterms:modified xsi:type="dcterms:W3CDTF">2015-04-13T14:25:59Z</dcterms:modified>
</cp:coreProperties>
</file>