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23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úvěru'!$B$1:$BF$9</definedName>
  </definedNames>
  <calcPr calcId="162913"/>
</workbook>
</file>

<file path=xl/calcChain.xml><?xml version="1.0" encoding="utf-8"?>
<calcChain xmlns="http://schemas.openxmlformats.org/spreadsheetml/2006/main">
  <c r="BD5" i="6" l="1"/>
  <c r="BC5" i="6"/>
  <c r="I5" i="6" l="1"/>
  <c r="I9" i="6" l="1"/>
  <c r="L5" i="6" l="1"/>
  <c r="K5" i="6" l="1"/>
  <c r="K9" i="6" l="1"/>
  <c r="M9" i="6" l="1"/>
  <c r="O5" i="6" l="1"/>
  <c r="BF5" i="6" l="1"/>
  <c r="BE5" i="6"/>
  <c r="O9" i="6" l="1"/>
  <c r="Q9" i="6" l="1"/>
  <c r="S9" i="6"/>
  <c r="U9" i="6"/>
  <c r="W9" i="6"/>
  <c r="Q5" i="6"/>
  <c r="F5" i="6" l="1"/>
  <c r="G9" i="6"/>
  <c r="F9" i="6"/>
  <c r="BC9" i="6" l="1"/>
  <c r="H4" i="6"/>
  <c r="W4" i="6"/>
  <c r="X4" i="6"/>
  <c r="Y4" i="6"/>
  <c r="AC4" i="6"/>
  <c r="AD4" i="6"/>
  <c r="AE4" i="6"/>
  <c r="AF4" i="6"/>
  <c r="AK4" i="6"/>
  <c r="AM4" i="6"/>
  <c r="AO4" i="6"/>
  <c r="BC4" i="6" s="1"/>
  <c r="BE4" i="6" s="1"/>
  <c r="AS4" i="6"/>
  <c r="AV4" i="6"/>
  <c r="BD4" i="6"/>
  <c r="BF4" i="6" s="1"/>
  <c r="G6" i="6"/>
  <c r="H6" i="6" s="1"/>
  <c r="AE6" i="6"/>
  <c r="AK6" i="6"/>
  <c r="BC6" i="6" s="1"/>
  <c r="BE6" i="6" s="1"/>
  <c r="AL6" i="6"/>
  <c r="AS6" i="6"/>
  <c r="BD6" i="6"/>
  <c r="BF6" i="6" s="1"/>
  <c r="F7" i="6"/>
  <c r="H7" i="6" s="1"/>
  <c r="G7" i="6"/>
  <c r="AE7" i="6"/>
  <c r="AF7" i="6"/>
  <c r="BD7" i="6" s="1"/>
  <c r="AK7" i="6"/>
  <c r="AL7" i="6"/>
  <c r="AM7" i="6"/>
  <c r="AS7" i="6"/>
  <c r="BC7" i="6"/>
  <c r="H8" i="6"/>
  <c r="Y8" i="6"/>
  <c r="Z8" i="6"/>
  <c r="AE8" i="6"/>
  <c r="AF8" i="6"/>
  <c r="AK8" i="6"/>
  <c r="AM8" i="6"/>
  <c r="AN8" i="6"/>
  <c r="BD8" i="6" s="1"/>
  <c r="BF8" i="6" s="1"/>
  <c r="AS8" i="6"/>
  <c r="BC8" i="6" s="1"/>
  <c r="BE8" i="6" s="1"/>
  <c r="BF7" i="6" l="1"/>
  <c r="BE7" i="6"/>
  <c r="AT12" i="6"/>
  <c r="Y9" i="6" l="1"/>
  <c r="AA9" i="6" l="1"/>
  <c r="AC9" i="6" l="1"/>
  <c r="AE9" i="6" l="1"/>
  <c r="AG9" i="6" l="1"/>
  <c r="AI9" i="6" l="1"/>
  <c r="AK9" i="6" l="1"/>
  <c r="AM9" i="6" l="1"/>
  <c r="AO9" i="6" l="1"/>
  <c r="AQ9" i="6" l="1"/>
  <c r="AS9" i="6" l="1"/>
  <c r="AU9" i="6" l="1"/>
  <c r="AW9" i="6" l="1"/>
  <c r="BA9" i="6" l="1"/>
  <c r="AY9" i="6"/>
  <c r="BE9" i="6" l="1"/>
  <c r="H5" i="6"/>
  <c r="H9" i="6" s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<sst xmlns="http://schemas.openxmlformats.org/spreadsheetml/2006/main" count="142" uniqueCount="65">
  <si>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</si>
  <si>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</si>
  <si>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</si>
  <si>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</si>
  <si>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</si>
  <si>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</si>
  <si>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</si>
  <si>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</si>
  <si>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</si>
  <si>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</si>
  <si>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</si>
  <si>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</si>
  <si>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</si>
  <si>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</si>
  <si>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</si>
  <si>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</si>
  <si>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</si>
  <si>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</si>
  <si>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</si>
  <si>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</si>
  <si>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</si>
  <si>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</si>
  <si>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</si>
  <si>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</si>
  <si>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</si>
  <si>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</si>
  <si>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</si>
  <si>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</si>
  <si>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</si>
  <si>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</si>
  <si>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</si>
  <si>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</si>
  <si>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</si>
  <si>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</si>
  <si>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</si>
  <si>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</si>
  <si>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</si>
  <si>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</si>
  <si>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</si>
  <si>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</si>
  <si>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</si>
  <si>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</si>
  <si>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</si>
  <si>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</si>
  <si>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</si>
  <si>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</si>
  <si>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</si>
  <si>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</si>
  <si>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</si>
  <si>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</si>
  <si>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</si>
  <si>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</si>
  <si>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</si>
  <si>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</si>
  <si>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</si>
  <si>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</si>
  <si>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</si>
  <si>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Rozpočet OK 2019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</si>
  <si>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</si>
  <si>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</si>
  <si>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</si>
  <si>
    <t>20. dílčí čerpání úvěru KB                                    (24. 06. 2019)</t>
  </si>
  <si>
    <t>21. dílčí čerpání úvěru KB                                    (15. 07. 2019)</t>
  </si>
  <si>
    <t>22. dílčí čerpání úvěru KB                                    (12. 08. 2019)</t>
  </si>
  <si>
    <t>23. dílčí čerpání úvěru KB                                    (02. 09.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</si>
</sst>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12"/>
  <sheetViews>
    <sheetView tabSelected="1" zoomScale="90" zoomScaleNormal="90" zoomScaleSheetLayoutView="100" workbookViewId="0">
      <selection activeCell="BE5" sqref="BE5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17.85546875" customWidth="1"/>
    <col min="5" max="5" width="25.140625" customWidth="1"/>
    <col min="6" max="6" width="14.85546875" customWidth="1"/>
    <col min="7" max="7" width="15.5703125" customWidth="1"/>
    <col min="8" max="8" width="16.42578125" customWidth="1"/>
    <col min="9" max="9" width="13.5703125" customWidth="1"/>
    <col min="10" max="10" width="13.85546875" customWidth="1"/>
    <col min="11" max="11" width="13.140625" customWidth="1"/>
    <col min="12" max="12" width="12.7109375" customWidth="1"/>
    <col min="13" max="13" width="13" customWidth="1"/>
    <col min="14" max="14" width="13.140625" customWidth="1"/>
    <col min="15" max="15" width="11.5703125" customWidth="1"/>
    <col min="16" max="16" width="13" customWidth="1"/>
    <col min="17" max="19" width="16.42578125" hidden="1" customWidth="1"/>
    <col min="20" max="20" width="12.42578125" hidden="1" customWidth="1"/>
    <col min="21" max="21" width="17" hidden="1" customWidth="1"/>
    <col min="22" max="22" width="12.42578125" hidden="1" customWidth="1"/>
    <col min="23" max="23" width="17" hidden="1" customWidth="1"/>
    <col min="24" max="24" width="12.42578125" hidden="1" customWidth="1"/>
    <col min="25" max="25" width="17" hidden="1" customWidth="1"/>
    <col min="26" max="26" width="12.42578125" hidden="1" customWidth="1"/>
    <col min="27" max="27" width="17" hidden="1" customWidth="1"/>
    <col min="28" max="28" width="12.42578125" hidden="1" customWidth="1"/>
    <col min="29" max="29" width="17" hidden="1" customWidth="1"/>
    <col min="30" max="31" width="13.140625" hidden="1" customWidth="1"/>
    <col min="32" max="32" width="12.42578125" hidden="1" customWidth="1"/>
    <col min="33" max="33" width="11.28515625" hidden="1" customWidth="1"/>
    <col min="34" max="34" width="12.42578125" hidden="1" customWidth="1"/>
    <col min="35" max="35" width="11.28515625" hidden="1" customWidth="1"/>
    <col min="36" max="36" width="12.42578125" hidden="1" customWidth="1"/>
    <col min="37" max="40" width="13.140625" hidden="1" customWidth="1"/>
    <col min="41" max="41" width="10.140625" hidden="1" customWidth="1"/>
    <col min="42" max="42" width="12.42578125" hidden="1" customWidth="1"/>
    <col min="43" max="43" width="13.140625" hidden="1" customWidth="1"/>
    <col min="44" max="44" width="12.42578125" hidden="1" customWidth="1"/>
    <col min="45" max="48" width="13.140625" hidden="1" customWidth="1"/>
    <col min="49" max="49" width="10.140625" hidden="1" customWidth="1"/>
    <col min="50" max="50" width="12.42578125" hidden="1" customWidth="1"/>
    <col min="51" max="51" width="13.140625" hidden="1" customWidth="1"/>
    <col min="52" max="52" width="12.42578125" hidden="1" customWidth="1"/>
    <col min="53" max="53" width="10.140625" hidden="1" customWidth="1"/>
    <col min="54" max="54" width="12.42578125" hidden="1" customWidth="1"/>
    <col min="55" max="55" width="13.85546875" customWidth="1"/>
    <col min="56" max="56" width="14.42578125" customWidth="1"/>
    <col min="57" max="57" width="16" customWidth="1"/>
    <col min="58" max="58" width="15.5703125" customWidth="1"/>
  </cols>
  <sheetData>
    <row r="1" spans="2:58" ht="19.5" thickBot="1" x14ac:dyDescent="0.35">
      <c r="B1" s="125" t="s">
        <v>29</v>
      </c>
      <c r="C1" s="125"/>
      <c r="D1" s="125"/>
      <c r="E1" s="125"/>
      <c r="F1" s="125"/>
      <c r="G1" s="58"/>
      <c r="H1" s="58"/>
      <c r="I1" s="113"/>
      <c r="J1" s="113"/>
      <c r="K1" s="112"/>
      <c r="L1" s="112"/>
      <c r="M1" s="111"/>
      <c r="N1" s="111"/>
      <c r="O1" s="110"/>
      <c r="P1" s="110"/>
      <c r="Q1" s="109"/>
      <c r="R1" s="109"/>
      <c r="S1" s="106"/>
      <c r="T1" s="106"/>
      <c r="U1" s="105"/>
      <c r="V1" s="105"/>
      <c r="W1" s="102"/>
      <c r="X1" s="102"/>
      <c r="Y1" s="101"/>
      <c r="Z1" s="101"/>
      <c r="AA1" s="100"/>
      <c r="AB1" s="100"/>
      <c r="AC1" s="99"/>
      <c r="AD1" s="99"/>
      <c r="AE1" s="75"/>
      <c r="AF1" s="75"/>
      <c r="AG1" s="74"/>
      <c r="AH1" s="74"/>
      <c r="AI1" s="73"/>
      <c r="AJ1" s="73"/>
      <c r="AK1" s="71"/>
      <c r="AL1" s="71"/>
      <c r="AM1" s="70"/>
      <c r="AN1" s="70"/>
      <c r="AO1" s="69"/>
      <c r="AP1" s="69"/>
      <c r="AQ1" s="68"/>
      <c r="AR1" s="68"/>
      <c r="AS1" s="67"/>
      <c r="AT1" s="67"/>
      <c r="AU1" s="66"/>
      <c r="AV1" s="66"/>
      <c r="AW1" s="65"/>
      <c r="AX1" s="65"/>
      <c r="AY1" s="61"/>
      <c r="AZ1" s="60"/>
      <c r="BA1" s="61"/>
      <c r="BB1" s="54"/>
      <c r="BC1" s="54"/>
      <c r="BF1" s="1" t="s">
        <v>27</v>
      </c>
    </row>
    <row r="2" spans="2:58" ht="33.75" customHeight="1" thickTop="1" x14ac:dyDescent="0.25">
      <c r="B2" s="126" t="s">
        <v>5</v>
      </c>
      <c r="C2" s="123" t="s">
        <v>0</v>
      </c>
      <c r="D2" s="123" t="s">
        <v>38</v>
      </c>
      <c r="E2" s="123" t="s">
        <v>1</v>
      </c>
      <c r="F2" s="128" t="s">
        <v>57</v>
      </c>
      <c r="G2" s="129"/>
      <c r="H2" s="130"/>
      <c r="I2" s="114" t="s">
        <v>64</v>
      </c>
      <c r="J2" s="115"/>
      <c r="K2" s="114" t="s">
        <v>63</v>
      </c>
      <c r="L2" s="115"/>
      <c r="M2" s="114" t="s">
        <v>62</v>
      </c>
      <c r="N2" s="115"/>
      <c r="O2" s="114" t="s">
        <v>61</v>
      </c>
      <c r="P2" s="115"/>
      <c r="Q2" s="114" t="s">
        <v>60</v>
      </c>
      <c r="R2" s="115"/>
      <c r="S2" s="114" t="s">
        <v>59</v>
      </c>
      <c r="T2" s="115"/>
      <c r="U2" s="114" t="s">
        <v>58</v>
      </c>
      <c r="V2" s="115"/>
      <c r="W2" s="114" t="s">
        <v>56</v>
      </c>
      <c r="X2" s="115"/>
      <c r="Y2" s="114" t="s">
        <v>55</v>
      </c>
      <c r="Z2" s="115"/>
      <c r="AA2" s="114" t="s">
        <v>54</v>
      </c>
      <c r="AB2" s="115"/>
      <c r="AC2" s="114" t="s">
        <v>53</v>
      </c>
      <c r="AD2" s="115"/>
      <c r="AE2" s="114" t="s">
        <v>52</v>
      </c>
      <c r="AF2" s="115"/>
      <c r="AG2" s="114" t="s">
        <v>41</v>
      </c>
      <c r="AH2" s="115"/>
      <c r="AI2" s="114" t="s">
        <v>42</v>
      </c>
      <c r="AJ2" s="115"/>
      <c r="AK2" s="114" t="s">
        <v>43</v>
      </c>
      <c r="AL2" s="115"/>
      <c r="AM2" s="114" t="s">
        <v>44</v>
      </c>
      <c r="AN2" s="115"/>
      <c r="AO2" s="114" t="s">
        <v>45</v>
      </c>
      <c r="AP2" s="115"/>
      <c r="AQ2" s="114" t="s">
        <v>46</v>
      </c>
      <c r="AR2" s="115"/>
      <c r="AS2" s="114" t="s">
        <v>47</v>
      </c>
      <c r="AT2" s="115"/>
      <c r="AU2" s="114" t="s">
        <v>48</v>
      </c>
      <c r="AV2" s="115"/>
      <c r="AW2" s="114" t="s">
        <v>49</v>
      </c>
      <c r="AX2" s="115"/>
      <c r="AY2" s="114" t="s">
        <v>50</v>
      </c>
      <c r="AZ2" s="115"/>
      <c r="BA2" s="114" t="s">
        <v>51</v>
      </c>
      <c r="BB2" s="115"/>
      <c r="BC2" s="118" t="s">
        <v>35</v>
      </c>
      <c r="BD2" s="121"/>
      <c r="BE2" s="118" t="s">
        <v>36</v>
      </c>
      <c r="BF2" s="119"/>
    </row>
    <row r="3" spans="2:58" ht="30.75" customHeight="1" thickBot="1" x14ac:dyDescent="0.3">
      <c r="B3" s="127"/>
      <c r="C3" s="124"/>
      <c r="D3" s="124"/>
      <c r="E3" s="124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59" t="s">
        <v>31</v>
      </c>
      <c r="AN3" s="59" t="s">
        <v>32</v>
      </c>
      <c r="AO3" s="59" t="s">
        <v>31</v>
      </c>
      <c r="AP3" s="59" t="s">
        <v>32</v>
      </c>
      <c r="AQ3" s="59" t="s">
        <v>31</v>
      </c>
      <c r="AR3" s="59" t="s">
        <v>32</v>
      </c>
      <c r="AS3" s="59" t="s">
        <v>31</v>
      </c>
      <c r="AT3" s="59" t="s">
        <v>32</v>
      </c>
      <c r="AU3" s="59" t="s">
        <v>31</v>
      </c>
      <c r="AV3" s="59" t="s">
        <v>32</v>
      </c>
      <c r="AW3" s="59" t="s">
        <v>31</v>
      </c>
      <c r="AX3" s="59" t="s">
        <v>32</v>
      </c>
      <c r="AY3" s="59" t="s">
        <v>31</v>
      </c>
      <c r="AZ3" s="59" t="s">
        <v>32</v>
      </c>
      <c r="BA3" s="59" t="s">
        <v>31</v>
      </c>
      <c r="BB3" s="59" t="s">
        <v>32</v>
      </c>
      <c r="BC3" s="63" t="s">
        <v>31</v>
      </c>
      <c r="BD3" s="63" t="s">
        <v>32</v>
      </c>
      <c r="BE3" s="63" t="s">
        <v>31</v>
      </c>
      <c r="BF3" s="64" t="s">
        <v>32</v>
      </c>
    </row>
    <row r="4" spans="2:58" ht="22.5" hidden="1" customHeight="1" thickTop="1" x14ac:dyDescent="0.25">
      <c r="B4" s="76">
        <v>50</v>
      </c>
      <c r="C4" s="77">
        <v>100913</v>
      </c>
      <c r="D4" s="78" t="s">
        <v>39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>
        <f>6050+1064.8</f>
        <v>7114.8</v>
      </c>
      <c r="X4" s="80">
        <f>54450+28798-0.02</f>
        <v>83247.98</v>
      </c>
      <c r="Y4" s="80">
        <f>1064.8+8549.86</f>
        <v>9614.66</v>
      </c>
      <c r="Z4" s="80"/>
      <c r="AA4" s="80"/>
      <c r="AB4" s="80">
        <v>537240</v>
      </c>
      <c r="AC4" s="80">
        <f>10055.1+1064.8+64222.47+405666.07</f>
        <v>481008.44</v>
      </c>
      <c r="AD4" s="80">
        <f>204623.1+2435310.31</f>
        <v>2639933.41</v>
      </c>
      <c r="AE4" s="80">
        <f>1027714.58+10890+1064.8</f>
        <v>1039669.38</v>
      </c>
      <c r="AF4" s="80">
        <f>136004+32186</f>
        <v>168190</v>
      </c>
      <c r="AG4" s="80"/>
      <c r="AH4" s="80"/>
      <c r="AI4" s="80"/>
      <c r="AJ4" s="80"/>
      <c r="AK4" s="80">
        <f>1749269.5+10890+1064.8</f>
        <v>1761224.3</v>
      </c>
      <c r="AL4" s="80">
        <v>12977.25</v>
      </c>
      <c r="AM4" s="80">
        <f>3390172.97+1064.8+10890</f>
        <v>3402127.77</v>
      </c>
      <c r="AN4" s="80">
        <v>2991219.17</v>
      </c>
      <c r="AO4" s="80">
        <f>10890+1064.8</f>
        <v>11954.8</v>
      </c>
      <c r="AP4" s="80">
        <v>33033</v>
      </c>
      <c r="AQ4" s="80">
        <v>2697982.3</v>
      </c>
      <c r="AR4" s="80">
        <v>555626.86</v>
      </c>
      <c r="AS4" s="80">
        <f>4237396.75+12705+1064.8</f>
        <v>4251166.55</v>
      </c>
      <c r="AT4" s="80">
        <v>1639880.39</v>
      </c>
      <c r="AU4" s="80">
        <v>3563957.34</v>
      </c>
      <c r="AV4" s="80">
        <f>50820+2059531.44</f>
        <v>2110351.44</v>
      </c>
      <c r="AW4" s="80"/>
      <c r="AX4" s="80"/>
      <c r="AY4" s="80"/>
      <c r="AZ4" s="80"/>
      <c r="BA4" s="80"/>
      <c r="BB4" s="80">
        <v>532.4</v>
      </c>
      <c r="BC4" s="80">
        <f>BA4+AY4+AW4+AU4+AS4+AQ4+AO4+AM4+AK4+AI4+AG4+AE4+AC4+AA4+Y4+W4</f>
        <v>17225820.340000004</v>
      </c>
      <c r="BD4" s="80">
        <f>BB4+AZ4+AX4+AV4+AT4+AR4+AP4+AN4+AL4+AJ4+AH4+AF4+AD4+AB4+Z4+X4</f>
        <v>10772231.9</v>
      </c>
      <c r="BE4" s="81">
        <f t="shared" ref="BE4:BF8" si="0">F4-BC4</f>
        <v>564179.65999999642</v>
      </c>
      <c r="BF4" s="82">
        <f t="shared" si="0"/>
        <v>3242768.0999999996</v>
      </c>
    </row>
    <row r="5" spans="2:58" ht="22.5" customHeight="1" thickTop="1" thickBot="1" x14ac:dyDescent="0.3">
      <c r="B5" s="83">
        <v>50</v>
      </c>
      <c r="C5" s="84">
        <v>100919</v>
      </c>
      <c r="D5" s="85" t="s">
        <v>39</v>
      </c>
      <c r="E5" s="86" t="s">
        <v>30</v>
      </c>
      <c r="F5" s="87">
        <f>4730000+6600000+6017991.95</f>
        <v>17347991.949999999</v>
      </c>
      <c r="G5" s="87">
        <v>20400000</v>
      </c>
      <c r="H5" s="87">
        <f>F5+G5</f>
        <v>37747991.950000003</v>
      </c>
      <c r="I5" s="87">
        <f>8167.5+1916.64+2923964.87</f>
        <v>2934049.0100000002</v>
      </c>
      <c r="J5" s="87">
        <v>1292361.2</v>
      </c>
      <c r="K5" s="87">
        <f>8167.5+1703.68+2307927.12</f>
        <v>2317798.3000000003</v>
      </c>
      <c r="L5" s="87">
        <f>475117.43+44528</f>
        <v>519645.43</v>
      </c>
      <c r="M5" s="87">
        <v>2261756.88</v>
      </c>
      <c r="N5" s="87">
        <v>168333.29</v>
      </c>
      <c r="O5" s="87">
        <f>1916.64+8167.5</f>
        <v>10084.14</v>
      </c>
      <c r="P5" s="87">
        <v>0</v>
      </c>
      <c r="Q5" s="87">
        <f>8167.5+2163.48+1578787.62</f>
        <v>1589118.6</v>
      </c>
      <c r="R5" s="87">
        <v>342841.55</v>
      </c>
      <c r="S5" s="87">
        <v>0</v>
      </c>
      <c r="T5" s="87">
        <v>42350</v>
      </c>
      <c r="U5" s="87">
        <v>0</v>
      </c>
      <c r="V5" s="87">
        <v>61710</v>
      </c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>
        <f>BA5+AY5+AW5+AU5+AS5+AQ5+AO5+AM5+AK5+AI5+AG5+AE5+AC5+AA5+Y5+W5+U5+S5+Q5+O5+M5+K5+I5</f>
        <v>9112806.9299999997</v>
      </c>
      <c r="BD5" s="87">
        <f>BB5+AZ5+AX5+AV5+AT5+AR5+AP5+AN5+AL5+AJ5+AH5+AF5+AD5+AB5+Z5+X5+V5+T5+R5+P5+N5+L5+J5</f>
        <v>2427241.4699999997</v>
      </c>
      <c r="BE5" s="107">
        <f t="shared" si="0"/>
        <v>8235185.0199999996</v>
      </c>
      <c r="BF5" s="108">
        <f t="shared" si="0"/>
        <v>17972758.530000001</v>
      </c>
    </row>
    <row r="6" spans="2:58" ht="22.5" hidden="1" customHeight="1" x14ac:dyDescent="0.25">
      <c r="B6" s="83">
        <v>12</v>
      </c>
      <c r="C6" s="84" t="s">
        <v>20</v>
      </c>
      <c r="D6" s="85" t="s">
        <v>40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>
        <f>5771.7+242+1713133.57</f>
        <v>1719147.27</v>
      </c>
      <c r="AF6" s="87">
        <v>211376.53</v>
      </c>
      <c r="AG6" s="87"/>
      <c r="AH6" s="87"/>
      <c r="AI6" s="87">
        <v>605</v>
      </c>
      <c r="AJ6" s="87"/>
      <c r="AK6" s="87">
        <f>484+1923953.76+2296640.87</f>
        <v>4221078.63</v>
      </c>
      <c r="AL6" s="87">
        <f>73447+190635.39+162620.91</f>
        <v>426703.30000000005</v>
      </c>
      <c r="AM6" s="87">
        <v>605</v>
      </c>
      <c r="AN6" s="87"/>
      <c r="AO6" s="87"/>
      <c r="AP6" s="87"/>
      <c r="AQ6" s="87">
        <v>1275454.6299999999</v>
      </c>
      <c r="AR6" s="87">
        <v>231663.53</v>
      </c>
      <c r="AS6" s="87">
        <f>396707.31+242</f>
        <v>396949.31</v>
      </c>
      <c r="AT6" s="87">
        <v>273567.65000000002</v>
      </c>
      <c r="AU6" s="87"/>
      <c r="AV6" s="87"/>
      <c r="AW6" s="87">
        <v>53674.1</v>
      </c>
      <c r="AX6" s="87"/>
      <c r="AY6" s="87">
        <v>1504636.83</v>
      </c>
      <c r="AZ6" s="87">
        <v>65144.34</v>
      </c>
      <c r="BA6" s="87"/>
      <c r="BB6" s="90"/>
      <c r="BC6" s="87">
        <f t="shared" ref="BC6:BD8" si="1">BA6+AY6+AW6+AU6+AS6+AQ6+AO6+AM6+AK6+AI6+AG6+AE6+AC6+AA6+Y6+W6</f>
        <v>9172150.7699999996</v>
      </c>
      <c r="BD6" s="87">
        <f t="shared" si="1"/>
        <v>1208455.3500000001</v>
      </c>
      <c r="BE6" s="88">
        <f t="shared" si="0"/>
        <v>27849.230000000447</v>
      </c>
      <c r="BF6" s="89">
        <f t="shared" si="0"/>
        <v>544.64999999990687</v>
      </c>
    </row>
    <row r="7" spans="2:58" ht="22.5" hidden="1" customHeight="1" x14ac:dyDescent="0.25">
      <c r="B7" s="83">
        <v>12</v>
      </c>
      <c r="C7" s="84" t="s">
        <v>20</v>
      </c>
      <c r="D7" s="85" t="s">
        <v>40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>
        <v>7550.4</v>
      </c>
      <c r="AB7" s="87"/>
      <c r="AC7" s="87"/>
      <c r="AD7" s="87"/>
      <c r="AE7" s="87">
        <f>121+605+865.2+1885682.03+342145.83</f>
        <v>2229419.06</v>
      </c>
      <c r="AF7" s="87">
        <f>446033.46+43963.74</f>
        <v>489997.2</v>
      </c>
      <c r="AG7" s="87"/>
      <c r="AH7" s="87"/>
      <c r="AI7" s="87">
        <v>484</v>
      </c>
      <c r="AJ7" s="87"/>
      <c r="AK7" s="87">
        <f>484+3312968.8+2983263.79</f>
        <v>6296716.5899999999</v>
      </c>
      <c r="AL7" s="87">
        <f>564051.18+632294.66</f>
        <v>1196345.8400000001</v>
      </c>
      <c r="AM7" s="87">
        <f>2947551.7+605</f>
        <v>2948156.7</v>
      </c>
      <c r="AN7" s="87">
        <v>1732105.75</v>
      </c>
      <c r="AO7" s="87"/>
      <c r="AP7" s="87"/>
      <c r="AQ7" s="87"/>
      <c r="AR7" s="87"/>
      <c r="AS7" s="87">
        <f>4366.7+605+1933870.89+1095.1</f>
        <v>1939937.69</v>
      </c>
      <c r="AT7" s="87">
        <v>537892.19999999995</v>
      </c>
      <c r="AU7" s="87">
        <v>1993800.33</v>
      </c>
      <c r="AV7" s="87">
        <v>890024.15</v>
      </c>
      <c r="AW7" s="87"/>
      <c r="AX7" s="87"/>
      <c r="AY7" s="87"/>
      <c r="AZ7" s="87"/>
      <c r="BA7" s="87"/>
      <c r="BB7" s="87"/>
      <c r="BC7" s="87">
        <f t="shared" si="1"/>
        <v>15416064.770000001</v>
      </c>
      <c r="BD7" s="87">
        <f t="shared" si="1"/>
        <v>4846365.1400000006</v>
      </c>
      <c r="BE7" s="88">
        <f t="shared" si="0"/>
        <v>74935.229999998584</v>
      </c>
      <c r="BF7" s="91">
        <f t="shared" si="0"/>
        <v>153634.8599999994</v>
      </c>
    </row>
    <row r="8" spans="2:58" ht="22.5" hidden="1" customHeight="1" thickBot="1" x14ac:dyDescent="0.3">
      <c r="B8" s="92">
        <v>12</v>
      </c>
      <c r="C8" s="93" t="s">
        <v>20</v>
      </c>
      <c r="D8" s="94" t="s">
        <v>40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>
        <f>91500.87+617554.17+5195.74+121+484</f>
        <v>714855.78</v>
      </c>
      <c r="Z8" s="96">
        <f>2197.89+1758.31+9438</f>
        <v>13394.2</v>
      </c>
      <c r="AA8" s="96"/>
      <c r="AB8" s="96"/>
      <c r="AC8" s="96"/>
      <c r="AD8" s="96"/>
      <c r="AE8" s="96">
        <f>883833.55+2006.65+484+302408.02</f>
        <v>1188732.2200000002</v>
      </c>
      <c r="AF8" s="96">
        <f>5099.11+9922.03</f>
        <v>15021.14</v>
      </c>
      <c r="AG8" s="96">
        <v>105043.21</v>
      </c>
      <c r="AH8" s="96">
        <v>4134.18</v>
      </c>
      <c r="AI8" s="96">
        <v>396167.7</v>
      </c>
      <c r="AJ8" s="96">
        <v>6611.22</v>
      </c>
      <c r="AK8" s="96">
        <f>738.1+376022.95</f>
        <v>376761.05</v>
      </c>
      <c r="AL8" s="96">
        <v>12344.63</v>
      </c>
      <c r="AM8" s="96">
        <f>478249.1+605</f>
        <v>478854.1</v>
      </c>
      <c r="AN8" s="96">
        <f>2637.46+37075</f>
        <v>39712.46</v>
      </c>
      <c r="AO8" s="96"/>
      <c r="AP8" s="96"/>
      <c r="AQ8" s="96">
        <v>1559.33</v>
      </c>
      <c r="AR8" s="96"/>
      <c r="AS8" s="96">
        <f>121+195715.06</f>
        <v>195836.06</v>
      </c>
      <c r="AT8" s="96">
        <v>61892.5</v>
      </c>
      <c r="AU8" s="96"/>
      <c r="AV8" s="96"/>
      <c r="AW8" s="96"/>
      <c r="AX8" s="96"/>
      <c r="AY8" s="96"/>
      <c r="AZ8" s="96"/>
      <c r="BA8" s="96"/>
      <c r="BB8" s="96"/>
      <c r="BC8" s="96">
        <f t="shared" si="1"/>
        <v>3457809.45</v>
      </c>
      <c r="BD8" s="96">
        <f t="shared" si="1"/>
        <v>153110.33000000002</v>
      </c>
      <c r="BE8" s="97">
        <f t="shared" si="0"/>
        <v>1196190.5499999998</v>
      </c>
      <c r="BF8" s="98">
        <f t="shared" si="0"/>
        <v>757889.66999999993</v>
      </c>
    </row>
    <row r="9" spans="2:58" ht="19.5" customHeight="1" thickTop="1" thickBot="1" x14ac:dyDescent="0.3">
      <c r="B9" s="55"/>
      <c r="C9" s="56"/>
      <c r="D9" s="56"/>
      <c r="E9" s="56"/>
      <c r="F9" s="57">
        <f>SUM(F5)</f>
        <v>17347991.949999999</v>
      </c>
      <c r="G9" s="57">
        <f>SUM(G5)</f>
        <v>20400000</v>
      </c>
      <c r="H9" s="57">
        <f>SUM(H5)</f>
        <v>37747991.950000003</v>
      </c>
      <c r="I9" s="116">
        <f>SUM(I5:J5)</f>
        <v>4226410.21</v>
      </c>
      <c r="J9" s="117"/>
      <c r="K9" s="116">
        <f>SUM(K5:L5)</f>
        <v>2837443.7300000004</v>
      </c>
      <c r="L9" s="117"/>
      <c r="M9" s="116">
        <f>SUM(M5:N5)</f>
        <v>2430090.17</v>
      </c>
      <c r="N9" s="117"/>
      <c r="O9" s="116">
        <f>SUM(O5:P5)</f>
        <v>10084.14</v>
      </c>
      <c r="P9" s="117"/>
      <c r="Q9" s="116">
        <f>SUM(Q5:R5)</f>
        <v>1931960.1500000001</v>
      </c>
      <c r="R9" s="117"/>
      <c r="S9" s="116">
        <f>SUM(S5:T5)</f>
        <v>42350</v>
      </c>
      <c r="T9" s="117"/>
      <c r="U9" s="116">
        <f>SUM(U5:V5)</f>
        <v>61710</v>
      </c>
      <c r="V9" s="117"/>
      <c r="W9" s="116">
        <f>SUM(W4:X8)</f>
        <v>90362.78</v>
      </c>
      <c r="X9" s="117"/>
      <c r="Y9" s="116">
        <f>SUM(Y4:Z8)</f>
        <v>737864.64</v>
      </c>
      <c r="Z9" s="117"/>
      <c r="AA9" s="116">
        <f>SUM(AA4:AB8)</f>
        <v>544790.4</v>
      </c>
      <c r="AB9" s="117"/>
      <c r="AC9" s="116">
        <f>SUM(AC4:AD8)</f>
        <v>3120941.85</v>
      </c>
      <c r="AD9" s="117"/>
      <c r="AE9" s="116">
        <f>SUM(AE4:AF8)</f>
        <v>7061552.7999999998</v>
      </c>
      <c r="AF9" s="117"/>
      <c r="AG9" s="116">
        <f>SUM(AG4:AH8)</f>
        <v>109177.39000000001</v>
      </c>
      <c r="AH9" s="117"/>
      <c r="AI9" s="116">
        <f>SUM(AI4:AJ8)</f>
        <v>403867.92</v>
      </c>
      <c r="AJ9" s="117"/>
      <c r="AK9" s="116">
        <f>SUM(AK4:AL8)</f>
        <v>14304151.590000002</v>
      </c>
      <c r="AL9" s="117"/>
      <c r="AM9" s="116">
        <f>SUM(AM4:AN8)</f>
        <v>11592780.950000001</v>
      </c>
      <c r="AN9" s="117"/>
      <c r="AO9" s="116">
        <f>SUM(AO4:AP8)</f>
        <v>44987.8</v>
      </c>
      <c r="AP9" s="117"/>
      <c r="AQ9" s="116">
        <f>SUM(AQ4:AR8)</f>
        <v>4762286.6499999994</v>
      </c>
      <c r="AR9" s="117"/>
      <c r="AS9" s="116">
        <f>SUM(AS4:AT8)</f>
        <v>9297122.3499999996</v>
      </c>
      <c r="AT9" s="117"/>
      <c r="AU9" s="116">
        <f>SUM(AU4:AV8)</f>
        <v>8558133.2599999998</v>
      </c>
      <c r="AV9" s="117"/>
      <c r="AW9" s="116">
        <f>SUM(AW4:AX8)</f>
        <v>53674.1</v>
      </c>
      <c r="AX9" s="117"/>
      <c r="AY9" s="116">
        <f>SUM(AY4:AZ8)</f>
        <v>1569781.1700000002</v>
      </c>
      <c r="AZ9" s="117"/>
      <c r="BA9" s="116">
        <f>SUM(BA4:BB8)</f>
        <v>532.4</v>
      </c>
      <c r="BB9" s="117"/>
      <c r="BC9" s="116">
        <f>SUM(BC5:BD5)</f>
        <v>11540048.399999999</v>
      </c>
      <c r="BD9" s="122"/>
      <c r="BE9" s="116">
        <f>SUM(BE5:BF5)</f>
        <v>26207943.550000001</v>
      </c>
      <c r="BF9" s="120"/>
    </row>
    <row r="10" spans="2:58" ht="15.75" thickTop="1" x14ac:dyDescent="0.25">
      <c r="F10" s="72"/>
      <c r="G10" s="72"/>
      <c r="BF10" s="72"/>
    </row>
    <row r="11" spans="2:58" ht="15.75" x14ac:dyDescent="0.25">
      <c r="AT11" s="103">
        <v>1639880.37</v>
      </c>
      <c r="BD11" s="62"/>
    </row>
    <row r="12" spans="2:58" ht="15.75" x14ac:dyDescent="0.25">
      <c r="AC12" s="103">
        <v>405666.07</v>
      </c>
      <c r="AD12" s="103">
        <v>2435310.31</v>
      </c>
      <c r="AT12" s="104">
        <f>AT4-AT11</f>
        <v>1.9999999785795808E-2</v>
      </c>
    </row>
  </sheetData>
  <mergeCells count="56">
    <mergeCell ref="U2:V2"/>
    <mergeCell ref="S2:T2"/>
    <mergeCell ref="S9:T9"/>
    <mergeCell ref="Q2:R2"/>
    <mergeCell ref="Q9:R9"/>
    <mergeCell ref="AE9:AF9"/>
    <mergeCell ref="AC2:AD2"/>
    <mergeCell ref="AC9:AD9"/>
    <mergeCell ref="W2:X2"/>
    <mergeCell ref="W9:X9"/>
    <mergeCell ref="B1:F1"/>
    <mergeCell ref="C2:C3"/>
    <mergeCell ref="E2:E3"/>
    <mergeCell ref="B2:B3"/>
    <mergeCell ref="I2:J2"/>
    <mergeCell ref="F2:H2"/>
    <mergeCell ref="AM9:AN9"/>
    <mergeCell ref="AK2:AL2"/>
    <mergeCell ref="AK9:AL9"/>
    <mergeCell ref="AI2:AJ2"/>
    <mergeCell ref="AI9:AJ9"/>
    <mergeCell ref="AM2:AN2"/>
    <mergeCell ref="AG2:AH2"/>
    <mergeCell ref="AG9:AH9"/>
    <mergeCell ref="D2:D3"/>
    <mergeCell ref="AA2:AB2"/>
    <mergeCell ref="AA9:AB9"/>
    <mergeCell ref="O2:P2"/>
    <mergeCell ref="O9:P9"/>
    <mergeCell ref="K2:L2"/>
    <mergeCell ref="K9:L9"/>
    <mergeCell ref="M2:N2"/>
    <mergeCell ref="M9:N9"/>
    <mergeCell ref="Y9:Z9"/>
    <mergeCell ref="U9:V9"/>
    <mergeCell ref="Y2:Z2"/>
    <mergeCell ref="I9:J9"/>
    <mergeCell ref="AE2:AF2"/>
    <mergeCell ref="BE2:BF2"/>
    <mergeCell ref="BE9:BF9"/>
    <mergeCell ref="BC2:BD2"/>
    <mergeCell ref="AY2:AZ2"/>
    <mergeCell ref="BA2:BB2"/>
    <mergeCell ref="AY9:AZ9"/>
    <mergeCell ref="BA9:BB9"/>
    <mergeCell ref="BC9:BD9"/>
    <mergeCell ref="AO2:AP2"/>
    <mergeCell ref="AO9:AP9"/>
    <mergeCell ref="AW2:AX2"/>
    <mergeCell ref="AW9:AX9"/>
    <mergeCell ref="AU2:AV2"/>
    <mergeCell ref="AU9:AV9"/>
    <mergeCell ref="AS2:AT2"/>
    <mergeCell ref="AS9:AT9"/>
    <mergeCell ref="AQ2:AR2"/>
    <mergeCell ref="AQ9:AR9"/>
  </mergeCells>
  <pageMargins left="0.70866141732283472" right="0.70866141732283472" top="0.39370078740157483" bottom="0.19685039370078741" header="0.31496062992125984" footer="0.31496062992125984"/>
  <pageSetup paperSize="9" scale="49" firstPageNumber="11" fitToHeight="0" orientation="landscape" useFirstPageNumber="1" r:id="rId1"/>
  <headerFooter>
    <oddFooter>&amp;L&amp;"-,Kurzíva"Zastupitelstvo Olomouckého kraje 23. 09. 2019
6.5. - Rozpočet Olomouckého kraje 2019 - čerpání úvěru KB
Příloha č. 5 - přehled čerpání úvěru&amp;R&amp;"-,Kurzíva"Strana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4" t="s">
        <v>25</v>
      </c>
      <c r="B1" s="134"/>
      <c r="C1" s="134"/>
      <c r="D1" s="134"/>
      <c r="E1" s="134"/>
      <c r="F1" s="134"/>
      <c r="G1" s="13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43" t="s">
        <v>0</v>
      </c>
      <c r="B4" s="145" t="s">
        <v>5</v>
      </c>
      <c r="C4" s="145" t="s">
        <v>6</v>
      </c>
      <c r="D4" s="137" t="s">
        <v>10</v>
      </c>
      <c r="E4" s="137" t="s">
        <v>1</v>
      </c>
      <c r="F4" s="141" t="s">
        <v>4</v>
      </c>
      <c r="G4" s="137" t="s">
        <v>7</v>
      </c>
      <c r="H4" s="135" t="s">
        <v>3</v>
      </c>
      <c r="I4" s="137" t="s">
        <v>9</v>
      </c>
      <c r="J4" s="137" t="s">
        <v>12</v>
      </c>
      <c r="K4" s="137" t="s">
        <v>8</v>
      </c>
      <c r="L4" s="139" t="s">
        <v>13</v>
      </c>
      <c r="M4" s="147" t="s">
        <v>14</v>
      </c>
    </row>
    <row r="5" spans="1:13" ht="39" customHeight="1" thickBot="1" x14ac:dyDescent="0.25">
      <c r="A5" s="144"/>
      <c r="B5" s="146"/>
      <c r="C5" s="146"/>
      <c r="D5" s="138"/>
      <c r="E5" s="138"/>
      <c r="F5" s="142"/>
      <c r="G5" s="138"/>
      <c r="H5" s="136"/>
      <c r="I5" s="138"/>
      <c r="J5" s="138"/>
      <c r="K5" s="138"/>
      <c r="L5" s="140"/>
      <c r="M5" s="14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1" t="s">
        <v>2</v>
      </c>
      <c r="B11" s="132"/>
      <c r="C11" s="132"/>
      <c r="D11" s="132"/>
      <c r="E11" s="13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43" t="s">
        <v>0</v>
      </c>
      <c r="B13" s="145" t="s">
        <v>5</v>
      </c>
      <c r="C13" s="145" t="s">
        <v>6</v>
      </c>
      <c r="D13" s="137" t="s">
        <v>10</v>
      </c>
      <c r="E13" s="137" t="s">
        <v>1</v>
      </c>
      <c r="F13" s="141" t="s">
        <v>4</v>
      </c>
      <c r="G13" s="137" t="s">
        <v>7</v>
      </c>
      <c r="H13" s="135" t="s">
        <v>3</v>
      </c>
      <c r="I13" s="137" t="s">
        <v>9</v>
      </c>
      <c r="J13" s="137" t="s">
        <v>12</v>
      </c>
      <c r="K13" s="137" t="s">
        <v>8</v>
      </c>
      <c r="L13" s="139" t="s">
        <v>13</v>
      </c>
      <c r="M13" s="147" t="s">
        <v>14</v>
      </c>
    </row>
    <row r="14" spans="1:13" ht="39" customHeight="1" thickBot="1" x14ac:dyDescent="0.25">
      <c r="A14" s="144"/>
      <c r="B14" s="146"/>
      <c r="C14" s="146"/>
      <c r="D14" s="138"/>
      <c r="E14" s="138"/>
      <c r="F14" s="142"/>
      <c r="G14" s="138"/>
      <c r="H14" s="136"/>
      <c r="I14" s="138"/>
      <c r="J14" s="138"/>
      <c r="K14" s="138"/>
      <c r="L14" s="140"/>
      <c r="M14" s="14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1" t="s">
        <v>26</v>
      </c>
      <c r="B19" s="132"/>
      <c r="C19" s="132"/>
      <c r="D19" s="132"/>
      <c r="E19" s="13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1" t="s">
        <v>2</v>
      </c>
      <c r="B21" s="132"/>
      <c r="C21" s="132"/>
      <c r="D21" s="132"/>
      <c r="E21" s="13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3"/>
      <c r="L22" s="13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2019-09-03T06:32:59Z</cp:lastPrinted>
  <dcterms:created xsi:type="dcterms:W3CDTF">2013-11-04T07:24:03Z</dcterms:created>
  <dcterms:modified xsi:type="dcterms:W3CDTF">2019-09-03T08:16:30Z</dcterms:modified>
</cp:coreProperties>
</file>