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bory-Plnička\Rozbory hospodaření - 2019\Plnění rozpočtu k 30. 6. 2019\ZOK\"/>
    </mc:Choice>
  </mc:AlternateContent>
  <bookViews>
    <workbookView xWindow="0" yWindow="105" windowWidth="15195" windowHeight="8385"/>
  </bookViews>
  <sheets>
    <sheet name="Příjmy" sheetId="1" r:id="rId1"/>
    <sheet name="Výdaje" sheetId="2" r:id="rId2"/>
    <sheet name="Financování" sheetId="10" r:id="rId3"/>
    <sheet name="Rekapitulace" sheetId="3" r:id="rId4"/>
    <sheet name="Výdaje (2)" sheetId="6" state="hidden" r:id="rId5"/>
    <sheet name="List2" sheetId="4" state="hidden" r:id="rId6"/>
    <sheet name="8115-zap.zůst.k 31.12.2011" sheetId="5" state="hidden" r:id="rId7"/>
    <sheet name="Rekapitulace (2)" sheetId="8" state="hidden" r:id="rId8"/>
    <sheet name="List4" sheetId="9" state="hidden" r:id="rId9"/>
  </sheets>
  <definedNames>
    <definedName name="_xlnm.Print_Area" localSheetId="2">Financování!$A$1:$E$17</definedName>
    <definedName name="_xlnm.Print_Area" localSheetId="0">Příjmy!$A$1:$E$18</definedName>
    <definedName name="_xlnm.Print_Area" localSheetId="3">Rekapitulace!$A$1:$H$39</definedName>
    <definedName name="_xlnm.Print_Area" localSheetId="7">'Rekapitulace (2)'!$A$1:$H$66</definedName>
    <definedName name="_xlnm.Print_Area" localSheetId="1">Výdaje!$A$1:$F$122</definedName>
    <definedName name="_xlnm.Print_Area" localSheetId="4">'Výdaje (2)'!$A$1:$F$53</definedName>
  </definedNames>
  <calcPr calcId="162913"/>
</workbook>
</file>

<file path=xl/calcChain.xml><?xml version="1.0" encoding="utf-8"?>
<calcChain xmlns="http://schemas.openxmlformats.org/spreadsheetml/2006/main">
  <c r="E35" i="2" l="1"/>
  <c r="D35" i="2"/>
  <c r="C35" i="2"/>
  <c r="E94" i="2" l="1"/>
  <c r="D94" i="2"/>
  <c r="E66" i="2"/>
  <c r="D66" i="2"/>
  <c r="D30" i="2"/>
  <c r="E26" i="2"/>
  <c r="D26" i="2"/>
  <c r="C26" i="2"/>
  <c r="E21" i="2"/>
  <c r="D21" i="2"/>
  <c r="E11" i="2" l="1"/>
  <c r="D11" i="2"/>
  <c r="C11" i="2"/>
  <c r="C105" i="2"/>
  <c r="E105" i="2"/>
  <c r="D105" i="2"/>
  <c r="D29" i="2"/>
  <c r="E29" i="2"/>
  <c r="C29" i="2"/>
  <c r="F33" i="2"/>
  <c r="E7" i="2"/>
  <c r="D7" i="2"/>
  <c r="F38" i="2" l="1"/>
  <c r="C94" i="2" l="1"/>
  <c r="C66" i="2" l="1"/>
  <c r="C40" i="2"/>
  <c r="C21" i="2"/>
  <c r="C7" i="2"/>
  <c r="D13" i="1" l="1"/>
  <c r="C13" i="1"/>
  <c r="B13" i="1"/>
  <c r="E10" i="10" l="1"/>
  <c r="E118" i="2" l="1"/>
  <c r="E120" i="2" s="1"/>
  <c r="D70" i="2"/>
  <c r="E70" i="2"/>
  <c r="C70" i="2"/>
  <c r="D16" i="10" l="1"/>
  <c r="C16" i="10"/>
  <c r="B16" i="10"/>
  <c r="D54" i="2" l="1"/>
  <c r="C43" i="2" l="1"/>
  <c r="C25" i="2" l="1"/>
  <c r="C14" i="2"/>
  <c r="C6" i="2"/>
  <c r="C10" i="2" l="1"/>
  <c r="C115" i="2"/>
  <c r="C117" i="2" l="1"/>
  <c r="C116" i="2"/>
  <c r="C118" i="2"/>
  <c r="C120" i="2" s="1"/>
  <c r="C101" i="2"/>
  <c r="C97" i="2"/>
  <c r="C93" i="2"/>
  <c r="C89" i="2"/>
  <c r="C86" i="2"/>
  <c r="C85" i="2" s="1"/>
  <c r="C81" i="2"/>
  <c r="C78" i="2"/>
  <c r="C74" i="2"/>
  <c r="C65" i="2"/>
  <c r="C58" i="2"/>
  <c r="C54" i="2"/>
  <c r="C53" i="2" s="1"/>
  <c r="C50" i="2"/>
  <c r="C46" i="2"/>
  <c r="C42" i="2"/>
  <c r="C39" i="2"/>
  <c r="C20" i="2"/>
  <c r="C17" i="2"/>
  <c r="C45" i="2" l="1"/>
  <c r="C69" i="2"/>
  <c r="C34" i="2"/>
  <c r="C119" i="2"/>
  <c r="C121" i="2" s="1"/>
  <c r="C104" i="2" l="1"/>
  <c r="C106" i="2" s="1"/>
  <c r="D39" i="2"/>
  <c r="E39" i="2"/>
  <c r="D42" i="2"/>
  <c r="E42" i="2"/>
  <c r="E16" i="10" l="1"/>
  <c r="E13" i="10"/>
  <c r="D116" i="2" l="1"/>
  <c r="E116" i="2"/>
  <c r="D117" i="2"/>
  <c r="E117" i="2"/>
  <c r="F116" i="2" l="1"/>
  <c r="F117" i="2"/>
  <c r="F84" i="2"/>
  <c r="D20" i="2" l="1"/>
  <c r="E17" i="2"/>
  <c r="D17" i="2"/>
  <c r="F19" i="2"/>
  <c r="F18" i="2"/>
  <c r="F17" i="2" l="1"/>
  <c r="D81" i="2" l="1"/>
  <c r="E81" i="2"/>
  <c r="F83" i="2"/>
  <c r="D78" i="2"/>
  <c r="E78" i="2"/>
  <c r="D65" i="2"/>
  <c r="E65" i="2"/>
  <c r="E54" i="2"/>
  <c r="F68" i="2"/>
  <c r="F66" i="2"/>
  <c r="F75" i="2"/>
  <c r="D74" i="2"/>
  <c r="E74" i="2"/>
  <c r="D58" i="2"/>
  <c r="E58" i="2"/>
  <c r="F51" i="2"/>
  <c r="D50" i="2"/>
  <c r="E50" i="2"/>
  <c r="D46" i="2"/>
  <c r="E46" i="2"/>
  <c r="D25" i="2"/>
  <c r="E25" i="2"/>
  <c r="E20" i="2"/>
  <c r="F23" i="2"/>
  <c r="D14" i="2"/>
  <c r="E14" i="2"/>
  <c r="D10" i="2"/>
  <c r="E10" i="2"/>
  <c r="D6" i="2"/>
  <c r="D53" i="2" l="1"/>
  <c r="E53" i="2"/>
  <c r="F54" i="2"/>
  <c r="F65" i="2"/>
  <c r="F25" i="2"/>
  <c r="D118" i="2"/>
  <c r="F118" i="2" s="1"/>
  <c r="D120" i="2" l="1"/>
  <c r="F120" i="2" s="1"/>
  <c r="E9" i="1"/>
  <c r="F100" i="2" l="1"/>
  <c r="E14" i="10" l="1"/>
  <c r="E9" i="10"/>
  <c r="E14" i="1"/>
  <c r="E12" i="1"/>
  <c r="E11" i="1"/>
  <c r="E10" i="1"/>
  <c r="F12" i="2" l="1"/>
  <c r="D97" i="2" l="1"/>
  <c r="E97" i="2"/>
  <c r="F73" i="2" l="1"/>
  <c r="F57" i="2"/>
  <c r="F49" i="2" l="1"/>
  <c r="F32" i="2" l="1"/>
  <c r="F28" i="2"/>
  <c r="E9" i="3" l="1"/>
  <c r="G9" i="3" l="1"/>
  <c r="F9" i="3" l="1"/>
  <c r="H9" i="3" s="1"/>
  <c r="F92" i="2" l="1"/>
  <c r="D34" i="2" l="1"/>
  <c r="F60" i="2" l="1"/>
  <c r="E89" i="2" l="1"/>
  <c r="D89" i="2" l="1"/>
  <c r="F9" i="2"/>
  <c r="F30" i="2" l="1"/>
  <c r="F47" i="2" l="1"/>
  <c r="F80" i="2" l="1"/>
  <c r="D45" i="2" l="1"/>
  <c r="E45" i="2" l="1"/>
  <c r="F50" i="2" l="1"/>
  <c r="D15" i="1" l="1"/>
  <c r="G7" i="3" l="1"/>
  <c r="F87" i="2" l="1"/>
  <c r="F91" i="2" l="1"/>
  <c r="F90" i="2" l="1"/>
  <c r="E86" i="2"/>
  <c r="E85" i="2" s="1"/>
  <c r="D86" i="2"/>
  <c r="F86" i="2" l="1"/>
  <c r="D85" i="2"/>
  <c r="F89" i="2"/>
  <c r="C15" i="1" l="1"/>
  <c r="E15" i="1" s="1"/>
  <c r="E13" i="1"/>
  <c r="F85" i="2"/>
  <c r="F7" i="3" l="1"/>
  <c r="H7" i="3" s="1"/>
  <c r="F81" i="2" l="1"/>
  <c r="E34" i="2" l="1"/>
  <c r="F35" i="2"/>
  <c r="F34" i="2" l="1"/>
  <c r="D69" i="2" l="1"/>
  <c r="F82" i="2" l="1"/>
  <c r="G38" i="5" l="1"/>
  <c r="G37" i="5"/>
  <c r="G34" i="5"/>
  <c r="G33" i="5"/>
  <c r="F9" i="6" l="1"/>
  <c r="I7" i="6"/>
  <c r="H7" i="6"/>
  <c r="F7" i="6"/>
  <c r="F6" i="6"/>
  <c r="F5" i="6"/>
  <c r="E4" i="6"/>
  <c r="D4" i="6"/>
  <c r="C4" i="6"/>
  <c r="F4" i="6" l="1"/>
  <c r="E11" i="6"/>
  <c r="E10" i="6"/>
  <c r="G30" i="5" l="1"/>
  <c r="C44" i="5" s="1"/>
  <c r="C3" i="5" l="1"/>
  <c r="C48" i="5" s="1"/>
  <c r="F46" i="2" l="1"/>
  <c r="F13" i="2"/>
  <c r="F10" i="2"/>
  <c r="F14" i="2"/>
  <c r="E101" i="2"/>
  <c r="D101" i="2"/>
  <c r="F21" i="2"/>
  <c r="B15" i="1"/>
  <c r="F105" i="2"/>
  <c r="F102" i="2"/>
  <c r="F98" i="2"/>
  <c r="F95" i="2"/>
  <c r="F79" i="2"/>
  <c r="F55" i="2"/>
  <c r="F43" i="2"/>
  <c r="F40" i="2"/>
  <c r="F36" i="2"/>
  <c r="F26" i="2"/>
  <c r="F16" i="2"/>
  <c r="F15" i="2"/>
  <c r="F11" i="2"/>
  <c r="E7" i="3" l="1"/>
  <c r="F71" i="2"/>
  <c r="E69" i="2"/>
  <c r="F97" i="2"/>
  <c r="G7" i="8"/>
  <c r="F39" i="2"/>
  <c r="F58" i="2"/>
  <c r="F101" i="2"/>
  <c r="F78" i="2"/>
  <c r="F29" i="2"/>
  <c r="F20" i="2"/>
  <c r="B6" i="4"/>
  <c r="F42" i="2"/>
  <c r="F53" i="2"/>
  <c r="F74" i="2"/>
  <c r="F45" i="2"/>
  <c r="F70" i="2" l="1"/>
  <c r="B4" i="4"/>
  <c r="E41" i="8"/>
  <c r="E7" i="8"/>
  <c r="F69" i="2"/>
  <c r="B35" i="4"/>
  <c r="G41" i="8"/>
  <c r="F7" i="8"/>
  <c r="H7" i="8" s="1"/>
  <c r="B33" i="4"/>
  <c r="E8" i="3" l="1"/>
  <c r="C4" i="4" s="1"/>
  <c r="F41" i="8"/>
  <c r="H41" i="8" s="1"/>
  <c r="E9" i="8" l="1"/>
  <c r="C33" i="4"/>
  <c r="F9" i="8"/>
  <c r="F42" i="8"/>
  <c r="B5" i="4"/>
  <c r="B34" i="4"/>
  <c r="E42" i="8" l="1"/>
  <c r="C34" i="4"/>
  <c r="G42" i="8"/>
  <c r="G9" i="8"/>
  <c r="H42" i="8" l="1"/>
  <c r="G43" i="8"/>
  <c r="C35" i="4"/>
  <c r="H9" i="8"/>
  <c r="G11" i="8"/>
  <c r="F7" i="2"/>
  <c r="E6" i="2"/>
  <c r="D93" i="2"/>
  <c r="D104" i="2" s="1"/>
  <c r="D106" i="2" s="1"/>
  <c r="F8" i="3" s="1"/>
  <c r="C5" i="4" s="1"/>
  <c r="D115" i="2"/>
  <c r="F94" i="2"/>
  <c r="E115" i="2"/>
  <c r="E93" i="2"/>
  <c r="D119" i="2" l="1"/>
  <c r="F115" i="2"/>
  <c r="F93" i="2"/>
  <c r="E104" i="2"/>
  <c r="F104" i="2" s="1"/>
  <c r="F6" i="2"/>
  <c r="E119" i="2"/>
  <c r="D121" i="2" l="1"/>
  <c r="F119" i="2"/>
  <c r="E106" i="2"/>
  <c r="G8" i="3" s="1"/>
  <c r="G10" i="3" s="1"/>
  <c r="E121" i="2"/>
  <c r="F121" i="2" l="1"/>
  <c r="F106" i="2"/>
  <c r="H8" i="3"/>
  <c r="C6" i="4"/>
</calcChain>
</file>

<file path=xl/comments1.xml><?xml version="1.0" encoding="utf-8"?>
<comments xmlns="http://schemas.openxmlformats.org/spreadsheetml/2006/main">
  <authors>
    <author>Ing. Alice Hradilová</author>
    <author>Hradilová Alice</author>
  </authors>
  <commentList>
    <comment ref="F9" authorId="0" shapeId="0">
      <text>
        <r>
          <rPr>
            <sz val="8"/>
            <color indexed="81"/>
            <rFont val="Tahoma"/>
            <family val="2"/>
            <charset val="238"/>
          </rPr>
          <t xml:space="preserve">
ř.4010 (40)</t>
        </r>
      </text>
    </comment>
    <comment ref="F10" authorId="0" shapeId="0">
      <text>
        <r>
          <rPr>
            <sz val="8"/>
            <color indexed="81"/>
            <rFont val="Tahoma"/>
            <family val="2"/>
            <charset val="238"/>
          </rPr>
          <t xml:space="preserve">ř.4020 (40)
</t>
        </r>
      </text>
    </comment>
    <comment ref="F11" authorId="0" shapeId="0">
      <text>
        <r>
          <rPr>
            <sz val="8"/>
            <color indexed="81"/>
            <rFont val="Tahoma"/>
            <family val="2"/>
            <charset val="238"/>
          </rPr>
          <t xml:space="preserve">ř.4030 (40)
</t>
        </r>
      </text>
    </comment>
    <comment ref="F12" authorId="0" shapeId="0">
      <text>
        <r>
          <rPr>
            <sz val="8"/>
            <color indexed="81"/>
            <rFont val="Tahoma"/>
            <family val="2"/>
            <charset val="238"/>
          </rPr>
          <t>ř.4040 FIN</t>
        </r>
      </text>
    </comment>
    <comment ref="F14" authorId="1" shapeId="0">
      <text>
        <r>
          <rPr>
            <sz val="8"/>
            <color indexed="81"/>
            <rFont val="Tahoma"/>
            <family val="2"/>
            <charset val="238"/>
          </rPr>
          <t xml:space="preserve">ř. 4140 FIN
</t>
        </r>
      </text>
    </comment>
  </commentList>
</comments>
</file>

<file path=xl/comments2.xml><?xml version="1.0" encoding="utf-8"?>
<comments xmlns="http://schemas.openxmlformats.org/spreadsheetml/2006/main">
  <authors>
    <author>Foret Oldřich</author>
  </authors>
  <commentList>
    <comment ref="A40" authorId="0" shapeId="0">
      <text>
        <r>
          <rPr>
            <b/>
            <sz val="9"/>
            <color indexed="81"/>
            <rFont val="Tahoma"/>
            <charset val="1"/>
          </rPr>
          <t>5331 a 5336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41" authorId="0" shapeId="0">
      <text>
        <r>
          <rPr>
            <b/>
            <sz val="9"/>
            <color indexed="81"/>
            <rFont val="Tahoma"/>
            <charset val="1"/>
          </rPr>
          <t>6351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43" authorId="0" shapeId="0">
      <text>
        <r>
          <rPr>
            <b/>
            <sz val="9"/>
            <color indexed="81"/>
            <rFont val="Tahoma"/>
            <charset val="1"/>
          </rPr>
          <t>52xx, UZ 33xxx
5333
5339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Foret Oldřich</author>
  </authors>
  <commentList>
    <comment ref="A9" authorId="0" shapeId="0">
      <text>
        <r>
          <rPr>
            <b/>
            <sz val="9"/>
            <color indexed="81"/>
            <rFont val="Tahoma"/>
            <family val="2"/>
            <charset val="238"/>
          </rPr>
          <t>8113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  <charset val="238"/>
          </rPr>
          <t>8115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  <charset val="238"/>
          </rPr>
          <t>8117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8123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4" authorId="0" shapeId="0">
      <text>
        <r>
          <rPr>
            <b/>
            <sz val="9"/>
            <color indexed="81"/>
            <rFont val="Tahoma"/>
            <family val="2"/>
            <charset val="238"/>
          </rPr>
          <t>8114,8124, 8224 - Finka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  <charset val="238"/>
          </rPr>
          <t>pol.8124,8224,8114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  <charset val="238"/>
          </rPr>
          <t>pol.8124,8224,8114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Balabuch Petr</author>
    <author>Ing. Alice Hradilová</author>
    <author>Hradilová Alice</author>
  </authors>
  <commentLis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Balabuch Petr:</t>
        </r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7" authorId="1" shapeId="0">
      <text>
        <r>
          <rPr>
            <sz val="8"/>
            <color indexed="81"/>
            <rFont val="Tahoma"/>
            <family val="2"/>
            <charset val="238"/>
          </rPr>
          <t xml:space="preserve">pol.8124,8224
</t>
        </r>
      </text>
    </comment>
    <comment ref="G48" authorId="1" shapeId="0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C50" authorId="2" shapeId="0">
      <text>
        <r>
          <rPr>
            <sz val="8"/>
            <color indexed="81"/>
            <rFont val="Tahoma"/>
            <family val="2"/>
            <charset val="238"/>
          </rPr>
          <t xml:space="preserve"> V 775031-
 P 636754=138277 (41142 zúst.KB na 8115 a 97035 zůst.EIB na 8115 + 100 podíl IF)</t>
        </r>
      </text>
    </comment>
    <comment ref="G50" authorId="1" shapeId="0">
      <text>
        <r>
          <rPr>
            <sz val="8"/>
            <color indexed="81"/>
            <rFont val="Tahoma"/>
            <family val="2"/>
            <charset val="238"/>
          </rPr>
          <t xml:space="preserve">EIB-úroky+KB+SFDI
</t>
        </r>
      </text>
    </comment>
    <comment ref="G51" authorId="1" shapeId="0">
      <text>
        <r>
          <rPr>
            <sz val="8"/>
            <color indexed="81"/>
            <rFont val="Tahoma"/>
            <family val="2"/>
            <charset val="238"/>
          </rPr>
          <t xml:space="preserve">spl.8124, 8224 + úroky pol.5141
</t>
        </r>
      </text>
    </comment>
  </commentList>
</comments>
</file>

<file path=xl/comments5.xml><?xml version="1.0" encoding="utf-8"?>
<comments xmlns="http://schemas.openxmlformats.org/spreadsheetml/2006/main">
  <authors>
    <author>Ing. Alice Hradilová</author>
  </authors>
  <commentList>
    <comment ref="J7" authorId="0" shapeId="0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sharedStrings.xml><?xml version="1.0" encoding="utf-8"?>
<sst xmlns="http://schemas.openxmlformats.org/spreadsheetml/2006/main" count="268" uniqueCount="132">
  <si>
    <t>v tis. Kč</t>
  </si>
  <si>
    <t>Příjmy</t>
  </si>
  <si>
    <t>schválený rozp.</t>
  </si>
  <si>
    <t>upravený rozp.</t>
  </si>
  <si>
    <t>skutečnost</t>
  </si>
  <si>
    <t>%</t>
  </si>
  <si>
    <t>5=4/3</t>
  </si>
  <si>
    <t xml:space="preserve">Příjmy Olomouckého kraje                                (po konsolidaci)                </t>
  </si>
  <si>
    <t>Příjmy celkem</t>
  </si>
  <si>
    <t>Odbor (kancelář)</t>
  </si>
  <si>
    <t>ORJ</t>
  </si>
  <si>
    <t>schválený rozpočet</t>
  </si>
  <si>
    <t>upravený rozpočet</t>
  </si>
  <si>
    <t>Zastupitelé</t>
  </si>
  <si>
    <t xml:space="preserve"> - provozní výdaje</t>
  </si>
  <si>
    <t xml:space="preserve"> - investiční výdaje</t>
  </si>
  <si>
    <t xml:space="preserve"> - účelové neinvestiční dotace</t>
  </si>
  <si>
    <t xml:space="preserve"> - účelové investiční dotace</t>
  </si>
  <si>
    <t>Kancelář ředitele</t>
  </si>
  <si>
    <t>Odbor ekonomický</t>
  </si>
  <si>
    <t>Odbor životního prostředí a zemědělství</t>
  </si>
  <si>
    <t>odbor</t>
  </si>
  <si>
    <t>příspěvkové organizace</t>
  </si>
  <si>
    <t>Odbor sociálních věcí</t>
  </si>
  <si>
    <t>Odbor dopravy a silničního hospodářství</t>
  </si>
  <si>
    <t>Odbor zdravotnictví</t>
  </si>
  <si>
    <t>Útvar interního auditu</t>
  </si>
  <si>
    <t>Evropské programy</t>
  </si>
  <si>
    <t>Fond sociálních potřeb</t>
  </si>
  <si>
    <t xml:space="preserve">Výdaje Olomouckého kraje celkem </t>
  </si>
  <si>
    <t>Výdaje Olomouckého kraje celkem                       (po konsolidaci)</t>
  </si>
  <si>
    <t>a) Příjmy vlastní a výdaje vlastní Olomouckého kraje celkem</t>
  </si>
  <si>
    <t>Příjmy Olomouckého kraje vlastní celkem (po konsolidaci)</t>
  </si>
  <si>
    <t>Výdaje Olomouckého kraje vlastní celkem (po konsolidaci)</t>
  </si>
  <si>
    <t xml:space="preserve">Saldo vlastních příjmů a vlastních výdajů Olomouckého kraje (po konsolidaci) celkem </t>
  </si>
  <si>
    <t>příjmy vlastní</t>
  </si>
  <si>
    <t>výdaje vlastní</t>
  </si>
  <si>
    <t xml:space="preserve">b)Příjmy a výdaje Olomouckého kraje celkem </t>
  </si>
  <si>
    <t>Příjmy Olomouckého kraje po konsolidaci celkem</t>
  </si>
  <si>
    <t>Výdaje Olomouckého kraje po konsolidaci celkem</t>
  </si>
  <si>
    <t>Saldo příjmů a výdajů Olomouckého kraje  po konsolidaci celkem</t>
  </si>
  <si>
    <t>příjmy Ol.kraje celkem</t>
  </si>
  <si>
    <t>výdaje Ol.kraje celkem</t>
  </si>
  <si>
    <t xml:space="preserve"> - konsolidace</t>
  </si>
  <si>
    <t xml:space="preserve">Fond - odběr podzemní vody   </t>
  </si>
  <si>
    <t>RZ</t>
  </si>
  <si>
    <t>ÚZ</t>
  </si>
  <si>
    <t>ORG</t>
  </si>
  <si>
    <t>4/12</t>
  </si>
  <si>
    <t>5/12</t>
  </si>
  <si>
    <t>6/12</t>
  </si>
  <si>
    <t>8/12</t>
  </si>
  <si>
    <t>10/12</t>
  </si>
  <si>
    <t>11/12</t>
  </si>
  <si>
    <t>13/12</t>
  </si>
  <si>
    <t>14/12</t>
  </si>
  <si>
    <t>KB 887</t>
  </si>
  <si>
    <t>EIB 813</t>
  </si>
  <si>
    <t>PH</t>
  </si>
  <si>
    <t>1/12</t>
  </si>
  <si>
    <t>SR</t>
  </si>
  <si>
    <t>18/12</t>
  </si>
  <si>
    <t>19/12</t>
  </si>
  <si>
    <t>20/12</t>
  </si>
  <si>
    <t>22/12</t>
  </si>
  <si>
    <t>44/12</t>
  </si>
  <si>
    <t>47/12</t>
  </si>
  <si>
    <t>48/12</t>
  </si>
  <si>
    <t>77/12</t>
  </si>
  <si>
    <t>91/12</t>
  </si>
  <si>
    <t>92/12</t>
  </si>
  <si>
    <t>leden-únor</t>
  </si>
  <si>
    <t>březen</t>
  </si>
  <si>
    <t>v tis.Kč</t>
  </si>
  <si>
    <t>2. Plnění rozpočtu výdajů Olomouckého kraje k 30.09. 2012</t>
  </si>
  <si>
    <t>květen</t>
  </si>
  <si>
    <t>červenec</t>
  </si>
  <si>
    <t>srpen</t>
  </si>
  <si>
    <t>224/12</t>
  </si>
  <si>
    <t>355/12</t>
  </si>
  <si>
    <t>356/12</t>
  </si>
  <si>
    <t>418/12</t>
  </si>
  <si>
    <t>Rekapitulace příjmů a výdajů k 31. 3. 2013:</t>
  </si>
  <si>
    <r>
      <t>(daňové,nedaňové,kapitálové,souhrnný fin.vztah</t>
    </r>
    <r>
      <rPr>
        <sz val="10"/>
        <color theme="0"/>
        <rFont val="Arial CE"/>
        <charset val="238"/>
      </rPr>
      <t>, přijaté úvěry</t>
    </r>
    <r>
      <rPr>
        <sz val="10"/>
        <rFont val="Arial CE"/>
        <family val="2"/>
        <charset val="238"/>
      </rPr>
      <t>)</t>
    </r>
  </si>
  <si>
    <r>
      <t>(hrazené z vlastních příjmů,</t>
    </r>
    <r>
      <rPr>
        <sz val="10"/>
        <color theme="0"/>
        <rFont val="Arial CE"/>
        <charset val="238"/>
      </rPr>
      <t xml:space="preserve"> z úvěrů,</t>
    </r>
    <r>
      <rPr>
        <sz val="10"/>
        <rFont val="Arial CE"/>
        <charset val="238"/>
      </rPr>
      <t xml:space="preserve"> splátky úvěrů, úroky)</t>
    </r>
  </si>
  <si>
    <t>Odbor podpory řízení příspěvkových organizací</t>
  </si>
  <si>
    <t>Odbor kancelář ředitele</t>
  </si>
  <si>
    <t>Odbor majetkový, právní a správních činností</t>
  </si>
  <si>
    <t>Odbor strategického rozvoje kraje</t>
  </si>
  <si>
    <t>Financování</t>
  </si>
  <si>
    <t>Financování celkem</t>
  </si>
  <si>
    <t>Odbor kontroly</t>
  </si>
  <si>
    <t>Výdaje</t>
  </si>
  <si>
    <t xml:space="preserve">Saldo příjmů a výdajů Olomouckého kraje po konsolidaci celkem </t>
  </si>
  <si>
    <t>Rekapitulace dle druhu výdajů</t>
  </si>
  <si>
    <t>Přehled celkových příjmů Olomouckého kraje, které zahrnují  příjmy běžné (daňové, nedaňové, kapitálové)                     a přijaté účelové dotace ze státního rozpočtu.</t>
  </si>
  <si>
    <t>5 = 4/3</t>
  </si>
  <si>
    <t>6 = 5/4</t>
  </si>
  <si>
    <t>Přehled financování Olomouckého kraje, které zahrnuje zapojení především úvěrů, zapojení přebytku hospodaření a splátky úvěrů.</t>
  </si>
  <si>
    <t>Odbor školství a mládeže</t>
  </si>
  <si>
    <t>Odbor investic</t>
  </si>
  <si>
    <t>Odbor kancelář hejtmana</t>
  </si>
  <si>
    <r>
      <t>1 -</t>
    </r>
    <r>
      <rPr>
        <sz val="11"/>
        <rFont val="Arial CE"/>
        <charset val="238"/>
      </rPr>
      <t xml:space="preserve"> Daňové příjmy</t>
    </r>
  </si>
  <si>
    <r>
      <t>2 -</t>
    </r>
    <r>
      <rPr>
        <sz val="11"/>
        <rFont val="Arial CE"/>
        <charset val="238"/>
      </rPr>
      <t xml:space="preserve"> Nedaňové příjmy</t>
    </r>
  </si>
  <si>
    <t>3 - Kapitálové příjmy</t>
  </si>
  <si>
    <r>
      <t>4 -</t>
    </r>
    <r>
      <rPr>
        <sz val="11"/>
        <rFont val="Arial CE"/>
        <charset val="238"/>
      </rPr>
      <t xml:space="preserve"> Přijaté transfery</t>
    </r>
  </si>
  <si>
    <t>4 - Konsolidace *</t>
  </si>
  <si>
    <t>6 - kapitálové výdaje</t>
  </si>
  <si>
    <t>5 - konsolidace</t>
  </si>
  <si>
    <t>5 - běžné výdaje</t>
  </si>
  <si>
    <t>5 - běžné výdaje, 6 - kapitálové výdaje (dotační programy/tituly)</t>
  </si>
  <si>
    <t>Odbor sportu, kultury a památkové péče</t>
  </si>
  <si>
    <t>5 - Konsolidace *</t>
  </si>
  <si>
    <t>5 - Běžné výdaje</t>
  </si>
  <si>
    <t>6 - Kapitálové výdaje</t>
  </si>
  <si>
    <t>8 - Krátkodobé přijaté půjčené prostředky</t>
  </si>
  <si>
    <t>8 - Změna stavu krátkodobých prostředků na bank. účtech</t>
  </si>
  <si>
    <t>8 - Splátky úvěrů</t>
  </si>
  <si>
    <t>8 - Příjmů a výdajů vládního sektoru</t>
  </si>
  <si>
    <t>soukromé a obecní školy</t>
  </si>
  <si>
    <t>Odbor informačních technologií</t>
  </si>
  <si>
    <t>8 - Aktivní krátkodobé operace řízení likvidity - příjmy</t>
  </si>
  <si>
    <t>8 - Dlouhodobé přijaté půjčené prostředky</t>
  </si>
  <si>
    <t>8 - Aktivní krátkodobé operace řízení likvidity - výdaje</t>
  </si>
  <si>
    <t>Výdaje Olomouckého kraje celkem</t>
  </si>
  <si>
    <t>Výdaje Olomouckého kraje celkem (po konsolidaci)</t>
  </si>
  <si>
    <t>* Konsolidace je očištění údajů rozpočtu a skutečnosti o interní přesuny peněžních prostředků uvnitř organizace mezi jednotlivými účty.</t>
  </si>
  <si>
    <t>30-79</t>
  </si>
  <si>
    <t>1. Plnění rozpočtu příjmů Olomouckého kraje k 30. 6. 2019</t>
  </si>
  <si>
    <t>2. Plnění rozpočtu výdajů Olomouckého kraje k 30. 6. 2019</t>
  </si>
  <si>
    <t>3. Financování Olomouckého kraje k 30. 6. 2019</t>
  </si>
  <si>
    <t>Rekapitulace k 30. 6. 2019: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</si>
</sst>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#,##0"/>
  </numFmts>
  <fonts count="66" x14ac:knownFonts="1">
    <font>
      <sz val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sz val="10"/>
      <color indexed="9"/>
      <name val="Arial CE"/>
      <charset val="238"/>
    </font>
    <font>
      <sz val="11"/>
      <color indexed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 CE"/>
      <charset val="238"/>
    </font>
    <font>
      <b/>
      <sz val="10"/>
      <color indexed="49"/>
      <name val="Arial"/>
      <family val="2"/>
      <charset val="238"/>
    </font>
    <font>
      <b/>
      <sz val="10"/>
      <color indexed="14"/>
      <name val="Arial"/>
      <family val="2"/>
      <charset val="238"/>
    </font>
    <font>
      <b/>
      <sz val="10"/>
      <color indexed="41"/>
      <name val="Arial"/>
      <family val="2"/>
      <charset val="238"/>
    </font>
    <font>
      <b/>
      <sz val="13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50"/>
      <name val="Arial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8"/>
      <color indexed="81"/>
      <name val="Tahoma"/>
      <family val="2"/>
      <charset val="238"/>
    </font>
    <font>
      <sz val="11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1"/>
      <color indexed="11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6"/>
      <name val="Arial CE"/>
      <charset val="238"/>
    </font>
    <font>
      <sz val="10"/>
      <name val="Arial CE"/>
      <family val="2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FF0000"/>
      <name val="Arial CE"/>
      <charset val="238"/>
    </font>
    <font>
      <b/>
      <sz val="8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Arial Black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0"/>
      <name val="Arial CE"/>
      <charset val="238"/>
    </font>
    <font>
      <b/>
      <sz val="11"/>
      <color rgb="FFFF0000"/>
      <name val="Arial"/>
      <family val="2"/>
      <charset val="238"/>
    </font>
    <font>
      <b/>
      <sz val="13"/>
      <color rgb="FFFF0000"/>
      <name val="Arial CE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3" fontId="0" fillId="0" borderId="0"/>
    <xf numFmtId="0" fontId="16" fillId="0" borderId="0"/>
    <xf numFmtId="0" fontId="16" fillId="0" borderId="0"/>
  </cellStyleXfs>
  <cellXfs count="401">
    <xf numFmtId="3" fontId="0" fillId="0" borderId="0" xfId="0"/>
    <xf numFmtId="3" fontId="0" fillId="0" borderId="0" xfId="0" applyFill="1"/>
    <xf numFmtId="3" fontId="0" fillId="0" borderId="0" xfId="0" applyFill="1" applyAlignment="1">
      <alignment horizontal="right"/>
    </xf>
    <xf numFmtId="3" fontId="5" fillId="0" borderId="1" xfId="0" applyFont="1" applyFill="1" applyBorder="1" applyAlignment="1">
      <alignment horizontal="center" vertical="center"/>
    </xf>
    <xf numFmtId="3" fontId="5" fillId="0" borderId="0" xfId="0" applyFont="1" applyFill="1" applyAlignment="1">
      <alignment horizontal="center"/>
    </xf>
    <xf numFmtId="3" fontId="5" fillId="0" borderId="4" xfId="0" applyFont="1" applyFill="1" applyBorder="1" applyAlignment="1">
      <alignment horizontal="center" vertical="center"/>
    </xf>
    <xf numFmtId="3" fontId="11" fillId="0" borderId="0" xfId="0" applyFont="1" applyFill="1"/>
    <xf numFmtId="1" fontId="12" fillId="0" borderId="7" xfId="0" applyNumberFormat="1" applyFont="1" applyFill="1" applyBorder="1" applyAlignment="1">
      <alignment horizontal="left"/>
    </xf>
    <xf numFmtId="1" fontId="8" fillId="0" borderId="10" xfId="0" applyNumberFormat="1" applyFont="1" applyFill="1" applyBorder="1" applyAlignment="1">
      <alignment horizontal="left" wrapText="1"/>
    </xf>
    <xf numFmtId="3" fontId="14" fillId="0" borderId="0" xfId="0" applyFont="1" applyFill="1"/>
    <xf numFmtId="3" fontId="5" fillId="0" borderId="0" xfId="0" applyFont="1" applyFill="1"/>
    <xf numFmtId="3" fontId="15" fillId="0" borderId="0" xfId="0" applyNumberFormat="1" applyFont="1" applyFill="1" applyBorder="1"/>
    <xf numFmtId="3" fontId="13" fillId="0" borderId="8" xfId="0" applyFont="1" applyFill="1" applyBorder="1"/>
    <xf numFmtId="3" fontId="0" fillId="0" borderId="0" xfId="0" applyFill="1" applyBorder="1"/>
    <xf numFmtId="0" fontId="16" fillId="0" borderId="0" xfId="1" applyFill="1" applyAlignment="1">
      <alignment horizontal="left"/>
    </xf>
    <xf numFmtId="4" fontId="19" fillId="0" borderId="0" xfId="1" applyNumberFormat="1" applyFont="1" applyFill="1"/>
    <xf numFmtId="4" fontId="16" fillId="0" borderId="0" xfId="1" applyNumberFormat="1" applyFill="1"/>
    <xf numFmtId="0" fontId="16" fillId="0" borderId="0" xfId="1" applyFill="1"/>
    <xf numFmtId="0" fontId="16" fillId="0" borderId="0" xfId="1" applyFill="1" applyAlignment="1">
      <alignment horizontal="center"/>
    </xf>
    <xf numFmtId="0" fontId="20" fillId="0" borderId="0" xfId="1" applyFont="1" applyFill="1"/>
    <xf numFmtId="3" fontId="10" fillId="0" borderId="0" xfId="1" applyNumberFormat="1" applyFont="1" applyFill="1"/>
    <xf numFmtId="4" fontId="10" fillId="0" borderId="0" xfId="1" applyNumberFormat="1" applyFont="1" applyFill="1"/>
    <xf numFmtId="0" fontId="10" fillId="0" borderId="0" xfId="1" applyFont="1" applyFill="1"/>
    <xf numFmtId="3" fontId="16" fillId="0" borderId="0" xfId="1" applyNumberFormat="1" applyFont="1" applyFill="1"/>
    <xf numFmtId="3" fontId="16" fillId="0" borderId="0" xfId="1" applyNumberFormat="1" applyFont="1" applyFill="1" applyBorder="1" applyAlignment="1">
      <alignment horizontal="center" vertical="center"/>
    </xf>
    <xf numFmtId="0" fontId="16" fillId="0" borderId="0" xfId="1" applyFont="1" applyFill="1" applyAlignment="1">
      <alignment vertical="center"/>
    </xf>
    <xf numFmtId="4" fontId="16" fillId="0" borderId="0" xfId="1" applyNumberFormat="1" applyFont="1" applyFill="1" applyAlignment="1">
      <alignment vertical="center"/>
    </xf>
    <xf numFmtId="164" fontId="20" fillId="0" borderId="0" xfId="1" applyNumberFormat="1" applyFont="1" applyFill="1" applyBorder="1"/>
    <xf numFmtId="0" fontId="16" fillId="0" borderId="5" xfId="1" applyFont="1" applyFill="1" applyBorder="1"/>
    <xf numFmtId="165" fontId="19" fillId="0" borderId="6" xfId="1" applyNumberFormat="1" applyFont="1" applyFill="1" applyBorder="1" applyAlignment="1">
      <alignment horizontal="center"/>
    </xf>
    <xf numFmtId="3" fontId="7" fillId="0" borderId="6" xfId="1" applyNumberFormat="1" applyFont="1" applyFill="1" applyBorder="1"/>
    <xf numFmtId="164" fontId="7" fillId="0" borderId="0" xfId="1" applyNumberFormat="1" applyFont="1" applyFill="1" applyBorder="1"/>
    <xf numFmtId="0" fontId="16" fillId="0" borderId="0" xfId="1" applyFont="1" applyFill="1"/>
    <xf numFmtId="4" fontId="16" fillId="0" borderId="0" xfId="1" applyNumberFormat="1" applyFont="1" applyFill="1"/>
    <xf numFmtId="0" fontId="4" fillId="0" borderId="7" xfId="1" applyFont="1" applyFill="1" applyBorder="1"/>
    <xf numFmtId="0" fontId="21" fillId="0" borderId="0" xfId="1" applyFont="1" applyFill="1"/>
    <xf numFmtId="4" fontId="21" fillId="0" borderId="0" xfId="1" applyNumberFormat="1" applyFont="1" applyFill="1"/>
    <xf numFmtId="165" fontId="21" fillId="0" borderId="6" xfId="1" applyNumberFormat="1" applyFont="1" applyFill="1" applyBorder="1" applyAlignment="1">
      <alignment horizontal="center"/>
    </xf>
    <xf numFmtId="0" fontId="4" fillId="0" borderId="8" xfId="1" applyFont="1" applyFill="1" applyBorder="1"/>
    <xf numFmtId="0" fontId="4" fillId="0" borderId="0" xfId="1" applyFont="1" applyFill="1" applyBorder="1"/>
    <xf numFmtId="165" fontId="16" fillId="0" borderId="0" xfId="1" applyNumberFormat="1" applyFont="1" applyFill="1" applyBorder="1" applyAlignment="1">
      <alignment horizontal="center"/>
    </xf>
    <xf numFmtId="3" fontId="19" fillId="0" borderId="0" xfId="1" applyNumberFormat="1" applyFont="1" applyFill="1" applyBorder="1"/>
    <xf numFmtId="164" fontId="16" fillId="0" borderId="0" xfId="1" applyNumberFormat="1" applyFont="1" applyFill="1" applyBorder="1"/>
    <xf numFmtId="3" fontId="21" fillId="0" borderId="0" xfId="1" applyNumberFormat="1" applyFont="1" applyFill="1" applyBorder="1"/>
    <xf numFmtId="4" fontId="21" fillId="0" borderId="0" xfId="1" applyNumberFormat="1" applyFont="1" applyFill="1" applyBorder="1"/>
    <xf numFmtId="3" fontId="22" fillId="0" borderId="0" xfId="1" applyNumberFormat="1" applyFont="1" applyFill="1" applyBorder="1"/>
    <xf numFmtId="4" fontId="22" fillId="0" borderId="0" xfId="1" applyNumberFormat="1" applyFont="1" applyFill="1" applyBorder="1"/>
    <xf numFmtId="3" fontId="23" fillId="0" borderId="0" xfId="1" applyNumberFormat="1" applyFont="1" applyFill="1" applyBorder="1"/>
    <xf numFmtId="0" fontId="24" fillId="0" borderId="0" xfId="1" applyFont="1" applyFill="1"/>
    <xf numFmtId="0" fontId="19" fillId="0" borderId="5" xfId="1" applyFont="1" applyFill="1" applyBorder="1"/>
    <xf numFmtId="0" fontId="4" fillId="0" borderId="5" xfId="1" applyFont="1" applyFill="1" applyBorder="1"/>
    <xf numFmtId="0" fontId="26" fillId="0" borderId="5" xfId="1" applyFont="1" applyFill="1" applyBorder="1"/>
    <xf numFmtId="4" fontId="19" fillId="2" borderId="0" xfId="1" applyNumberFormat="1" applyFont="1" applyFill="1"/>
    <xf numFmtId="0" fontId="16" fillId="0" borderId="0" xfId="1" applyFont="1" applyFill="1" applyBorder="1"/>
    <xf numFmtId="4" fontId="16" fillId="0" borderId="0" xfId="1" applyNumberFormat="1" applyFont="1" applyFill="1" applyBorder="1"/>
    <xf numFmtId="4" fontId="7" fillId="0" borderId="0" xfId="1" applyNumberFormat="1" applyFont="1" applyFill="1" applyBorder="1"/>
    <xf numFmtId="3" fontId="16" fillId="0" borderId="0" xfId="1" applyNumberFormat="1" applyFill="1"/>
    <xf numFmtId="3" fontId="33" fillId="0" borderId="0" xfId="1" applyNumberFormat="1" applyFont="1" applyFill="1"/>
    <xf numFmtId="1" fontId="9" fillId="0" borderId="0" xfId="1" applyNumberFormat="1" applyFont="1" applyFill="1" applyBorder="1" applyAlignment="1">
      <alignment horizontal="left"/>
    </xf>
    <xf numFmtId="0" fontId="37" fillId="0" borderId="0" xfId="1" applyFont="1" applyFill="1" applyBorder="1"/>
    <xf numFmtId="3" fontId="13" fillId="0" borderId="0" xfId="1" applyNumberFormat="1" applyFont="1" applyFill="1" applyBorder="1"/>
    <xf numFmtId="0" fontId="13" fillId="0" borderId="0" xfId="1" applyFont="1" applyFill="1" applyBorder="1" applyAlignment="1">
      <alignment horizontal="left"/>
    </xf>
    <xf numFmtId="4" fontId="13" fillId="0" borderId="0" xfId="1" applyNumberFormat="1" applyFont="1" applyFill="1" applyBorder="1"/>
    <xf numFmtId="0" fontId="38" fillId="0" borderId="0" xfId="1" applyFont="1" applyFill="1" applyBorder="1" applyAlignment="1">
      <alignment horizontal="right"/>
    </xf>
    <xf numFmtId="1" fontId="4" fillId="0" borderId="0" xfId="1" applyNumberFormat="1" applyFont="1" applyFill="1" applyBorder="1" applyAlignment="1">
      <alignment horizontal="justify"/>
    </xf>
    <xf numFmtId="4" fontId="4" fillId="0" borderId="0" xfId="1" applyNumberFormat="1" applyFont="1" applyFill="1" applyBorder="1" applyAlignment="1">
      <alignment horizontal="justify"/>
    </xf>
    <xf numFmtId="4" fontId="16" fillId="0" borderId="0" xfId="1" applyNumberFormat="1" applyFont="1" applyFill="1" applyBorder="1" applyAlignment="1">
      <alignment horizontal="center" vertical="center" wrapText="1"/>
    </xf>
    <xf numFmtId="4" fontId="20" fillId="0" borderId="0" xfId="1" applyNumberFormat="1" applyFont="1" applyFill="1" applyBorder="1"/>
    <xf numFmtId="4" fontId="10" fillId="0" borderId="0" xfId="1" applyNumberFormat="1" applyFont="1" applyFill="1" applyBorder="1"/>
    <xf numFmtId="4" fontId="24" fillId="0" borderId="0" xfId="1" applyNumberFormat="1" applyFont="1" applyFill="1" applyBorder="1"/>
    <xf numFmtId="4" fontId="19" fillId="2" borderId="0" xfId="1" applyNumberFormat="1" applyFont="1" applyFill="1" applyBorder="1"/>
    <xf numFmtId="4" fontId="32" fillId="0" borderId="0" xfId="1" applyNumberFormat="1" applyFont="1" applyFill="1" applyBorder="1"/>
    <xf numFmtId="4" fontId="31" fillId="0" borderId="0" xfId="1" applyNumberFormat="1" applyFont="1" applyFill="1" applyBorder="1" applyAlignment="1">
      <alignment shrinkToFit="1"/>
    </xf>
    <xf numFmtId="4" fontId="19" fillId="2" borderId="0" xfId="1" applyNumberFormat="1" applyFont="1" applyFill="1" applyBorder="1" applyAlignment="1">
      <alignment vertical="center"/>
    </xf>
    <xf numFmtId="4" fontId="20" fillId="2" borderId="0" xfId="1" applyNumberFormat="1" applyFont="1" applyFill="1" applyBorder="1"/>
    <xf numFmtId="4" fontId="31" fillId="2" borderId="0" xfId="1" applyNumberFormat="1" applyFont="1" applyFill="1" applyBorder="1" applyAlignment="1">
      <alignment shrinkToFit="1"/>
    </xf>
    <xf numFmtId="0" fontId="24" fillId="0" borderId="0" xfId="1" applyFont="1" applyFill="1" applyBorder="1"/>
    <xf numFmtId="0" fontId="21" fillId="0" borderId="0" xfId="1" applyFont="1" applyFill="1" applyBorder="1"/>
    <xf numFmtId="0" fontId="16" fillId="0" borderId="0" xfId="1" applyFill="1" applyBorder="1"/>
    <xf numFmtId="4" fontId="16" fillId="0" borderId="0" xfId="1" applyNumberFormat="1" applyFill="1" applyBorder="1"/>
    <xf numFmtId="3" fontId="9" fillId="0" borderId="20" xfId="0" applyFont="1" applyBorder="1" applyAlignment="1">
      <alignment horizontal="right"/>
    </xf>
    <xf numFmtId="3" fontId="9" fillId="0" borderId="21" xfId="0" applyFont="1" applyBorder="1" applyAlignment="1">
      <alignment horizontal="right"/>
    </xf>
    <xf numFmtId="3" fontId="13" fillId="0" borderId="23" xfId="0" applyFont="1" applyBorder="1" applyAlignment="1">
      <alignment horizontal="right"/>
    </xf>
    <xf numFmtId="3" fontId="13" fillId="0" borderId="24" xfId="0" applyFont="1" applyBorder="1" applyAlignment="1">
      <alignment horizontal="right"/>
    </xf>
    <xf numFmtId="3" fontId="31" fillId="0" borderId="11" xfId="1" applyNumberFormat="1" applyFont="1" applyFill="1" applyBorder="1"/>
    <xf numFmtId="3" fontId="31" fillId="0" borderId="26" xfId="1" applyNumberFormat="1" applyFont="1" applyFill="1" applyBorder="1"/>
    <xf numFmtId="3" fontId="20" fillId="0" borderId="27" xfId="1" applyNumberFormat="1" applyFont="1" applyFill="1" applyBorder="1"/>
    <xf numFmtId="3" fontId="41" fillId="0" borderId="0" xfId="1" applyNumberFormat="1" applyFont="1" applyFill="1" applyBorder="1"/>
    <xf numFmtId="3" fontId="7" fillId="0" borderId="0" xfId="1" applyNumberFormat="1" applyFont="1" applyFill="1" applyBorder="1"/>
    <xf numFmtId="3" fontId="42" fillId="0" borderId="0" xfId="1" applyNumberFormat="1" applyFont="1" applyFill="1"/>
    <xf numFmtId="1" fontId="45" fillId="0" borderId="0" xfId="0" applyNumberFormat="1" applyFont="1" applyFill="1" applyAlignment="1">
      <alignment horizontal="left"/>
    </xf>
    <xf numFmtId="3" fontId="4" fillId="0" borderId="0" xfId="0" applyFont="1" applyFill="1"/>
    <xf numFmtId="3" fontId="4" fillId="0" borderId="0" xfId="0" applyFont="1" applyFill="1" applyAlignment="1">
      <alignment horizontal="right"/>
    </xf>
    <xf numFmtId="3" fontId="4" fillId="0" borderId="0" xfId="0" applyFont="1"/>
    <xf numFmtId="1" fontId="8" fillId="0" borderId="0" xfId="0" applyNumberFormat="1" applyFont="1" applyFill="1" applyAlignment="1">
      <alignment horizontal="left"/>
    </xf>
    <xf numFmtId="1" fontId="13" fillId="0" borderId="0" xfId="0" applyNumberFormat="1" applyFont="1" applyFill="1" applyAlignment="1">
      <alignment horizontal="left"/>
    </xf>
    <xf numFmtId="3" fontId="11" fillId="0" borderId="0" xfId="0" applyFont="1"/>
    <xf numFmtId="3" fontId="13" fillId="3" borderId="10" xfId="0" applyFont="1" applyFill="1" applyBorder="1" applyAlignment="1"/>
    <xf numFmtId="3" fontId="3" fillId="3" borderId="19" xfId="0" applyFont="1" applyFill="1" applyBorder="1" applyAlignment="1"/>
    <xf numFmtId="3" fontId="3" fillId="3" borderId="19" xfId="0" applyFont="1" applyFill="1" applyBorder="1" applyAlignment="1">
      <alignment horizontal="right"/>
    </xf>
    <xf numFmtId="3" fontId="2" fillId="4" borderId="19" xfId="0" applyFont="1" applyFill="1" applyBorder="1" applyAlignment="1">
      <alignment horizontal="right"/>
    </xf>
    <xf numFmtId="3" fontId="3" fillId="3" borderId="30" xfId="0" applyFont="1" applyFill="1" applyBorder="1" applyAlignment="1">
      <alignment horizontal="right"/>
    </xf>
    <xf numFmtId="3" fontId="0" fillId="0" borderId="28" xfId="0" applyBorder="1"/>
    <xf numFmtId="1" fontId="13" fillId="0" borderId="0" xfId="0" applyNumberFormat="1" applyFont="1" applyAlignment="1">
      <alignment horizontal="left"/>
    </xf>
    <xf numFmtId="3" fontId="4" fillId="0" borderId="0" xfId="0" applyFont="1" applyAlignment="1">
      <alignment horizontal="right"/>
    </xf>
    <xf numFmtId="1" fontId="47" fillId="5" borderId="31" xfId="0" applyNumberFormat="1" applyFont="1" applyFill="1" applyBorder="1" applyAlignment="1">
      <alignment horizontal="left"/>
    </xf>
    <xf numFmtId="3" fontId="48" fillId="5" borderId="32" xfId="0" applyFont="1" applyFill="1" applyBorder="1"/>
    <xf numFmtId="3" fontId="49" fillId="5" borderId="32" xfId="0" applyFont="1" applyFill="1" applyBorder="1"/>
    <xf numFmtId="1" fontId="47" fillId="5" borderId="7" xfId="0" applyNumberFormat="1" applyFont="1" applyFill="1" applyBorder="1" applyAlignment="1">
      <alignment horizontal="left"/>
    </xf>
    <xf numFmtId="3" fontId="48" fillId="5" borderId="0" xfId="0" applyFont="1" applyFill="1" applyBorder="1"/>
    <xf numFmtId="3" fontId="49" fillId="5" borderId="0" xfId="0" applyFont="1" applyFill="1" applyBorder="1"/>
    <xf numFmtId="4" fontId="51" fillId="0" borderId="0" xfId="1" applyNumberFormat="1" applyFont="1" applyFill="1" applyBorder="1"/>
    <xf numFmtId="165" fontId="16" fillId="0" borderId="0" xfId="1" applyNumberFormat="1" applyFont="1" applyFill="1" applyAlignment="1">
      <alignment horizontal="center"/>
    </xf>
    <xf numFmtId="165" fontId="21" fillId="0" borderId="27" xfId="1" applyNumberFormat="1" applyFont="1" applyFill="1" applyBorder="1" applyAlignment="1">
      <alignment horizontal="center"/>
    </xf>
    <xf numFmtId="1" fontId="13" fillId="6" borderId="31" xfId="0" applyNumberFormat="1" applyFont="1" applyFill="1" applyBorder="1" applyAlignment="1">
      <alignment horizontal="left"/>
    </xf>
    <xf numFmtId="3" fontId="4" fillId="6" borderId="32" xfId="0" applyFont="1" applyFill="1" applyBorder="1"/>
    <xf numFmtId="3" fontId="8" fillId="5" borderId="33" xfId="0" applyNumberFormat="1" applyFont="1" applyFill="1" applyBorder="1" applyAlignment="1">
      <alignment horizontal="right"/>
    </xf>
    <xf numFmtId="1" fontId="46" fillId="6" borderId="7" xfId="0" applyNumberFormat="1" applyFont="1" applyFill="1" applyBorder="1" applyAlignment="1">
      <alignment horizontal="left"/>
    </xf>
    <xf numFmtId="3" fontId="4" fillId="6" borderId="0" xfId="0" applyFont="1" applyFill="1" applyBorder="1"/>
    <xf numFmtId="3" fontId="4" fillId="6" borderId="34" xfId="0" applyFont="1" applyFill="1" applyBorder="1" applyAlignment="1">
      <alignment horizontal="right"/>
    </xf>
    <xf numFmtId="3" fontId="13" fillId="6" borderId="7" xfId="0" applyFont="1" applyFill="1" applyBorder="1" applyAlignment="1"/>
    <xf numFmtId="3" fontId="1" fillId="6" borderId="0" xfId="0" applyFont="1" applyFill="1" applyBorder="1" applyAlignment="1"/>
    <xf numFmtId="3" fontId="8" fillId="5" borderId="34" xfId="0" applyNumberFormat="1" applyFont="1" applyFill="1" applyBorder="1" applyAlignment="1">
      <alignment horizontal="right"/>
    </xf>
    <xf numFmtId="3" fontId="1" fillId="6" borderId="34" xfId="0" applyFont="1" applyFill="1" applyBorder="1" applyAlignment="1">
      <alignment horizontal="right"/>
    </xf>
    <xf numFmtId="3" fontId="7" fillId="0" borderId="0" xfId="1" applyNumberFormat="1" applyFont="1" applyFill="1"/>
    <xf numFmtId="164" fontId="35" fillId="0" borderId="0" xfId="1" applyNumberFormat="1" applyFont="1" applyFill="1" applyBorder="1"/>
    <xf numFmtId="0" fontId="32" fillId="0" borderId="10" xfId="1" applyFont="1" applyFill="1" applyBorder="1" applyAlignment="1">
      <alignment wrapText="1"/>
    </xf>
    <xf numFmtId="165" fontId="31" fillId="0" borderId="35" xfId="1" applyNumberFormat="1" applyFont="1" applyFill="1" applyBorder="1" applyAlignment="1">
      <alignment horizontal="center"/>
    </xf>
    <xf numFmtId="3" fontId="21" fillId="0" borderId="0" xfId="1" applyNumberFormat="1" applyFont="1" applyFill="1" applyBorder="1" applyProtection="1">
      <protection locked="0"/>
    </xf>
    <xf numFmtId="0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4" fontId="1" fillId="0" borderId="0" xfId="0" applyNumberFormat="1" applyFont="1"/>
    <xf numFmtId="3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/>
    <xf numFmtId="4" fontId="54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horizontal="right" vertical="top"/>
    </xf>
    <xf numFmtId="3" fontId="4" fillId="6" borderId="29" xfId="0" applyFont="1" applyFill="1" applyBorder="1"/>
    <xf numFmtId="3" fontId="4" fillId="6" borderId="14" xfId="0" applyFont="1" applyFill="1" applyBorder="1"/>
    <xf numFmtId="3" fontId="1" fillId="6" borderId="14" xfId="0" applyFont="1" applyFill="1" applyBorder="1" applyAlignment="1"/>
    <xf numFmtId="3" fontId="1" fillId="6" borderId="41" xfId="0" applyFont="1" applyFill="1" applyBorder="1" applyAlignment="1"/>
    <xf numFmtId="3" fontId="8" fillId="6" borderId="27" xfId="0" applyNumberFormat="1" applyFont="1" applyFill="1" applyBorder="1" applyAlignment="1">
      <alignment horizontal="right"/>
    </xf>
    <xf numFmtId="3" fontId="4" fillId="6" borderId="6" xfId="0" applyFont="1" applyFill="1" applyBorder="1" applyAlignment="1">
      <alignment horizontal="right"/>
    </xf>
    <xf numFmtId="3" fontId="8" fillId="6" borderId="6" xfId="0" applyFont="1" applyFill="1" applyBorder="1" applyAlignment="1">
      <alignment horizontal="right"/>
    </xf>
    <xf numFmtId="3" fontId="1" fillId="6" borderId="9" xfId="0" applyFont="1" applyFill="1" applyBorder="1" applyAlignment="1">
      <alignment horizontal="right"/>
    </xf>
    <xf numFmtId="3" fontId="4" fillId="6" borderId="9" xfId="0" applyFont="1" applyFill="1" applyBorder="1" applyAlignment="1">
      <alignment horizontal="right"/>
    </xf>
    <xf numFmtId="3" fontId="4" fillId="5" borderId="6" xfId="0" applyFont="1" applyFill="1" applyBorder="1" applyAlignment="1">
      <alignment horizontal="right"/>
    </xf>
    <xf numFmtId="3" fontId="4" fillId="5" borderId="9" xfId="0" applyFont="1" applyFill="1" applyBorder="1" applyAlignment="1">
      <alignment horizontal="right"/>
    </xf>
    <xf numFmtId="3" fontId="5" fillId="0" borderId="6" xfId="0" applyFont="1" applyFill="1" applyBorder="1" applyAlignment="1">
      <alignment horizontal="center"/>
    </xf>
    <xf numFmtId="3" fontId="5" fillId="0" borderId="34" xfId="0" applyFont="1" applyFill="1" applyBorder="1" applyAlignment="1">
      <alignment horizontal="center"/>
    </xf>
    <xf numFmtId="3" fontId="8" fillId="4" borderId="11" xfId="0" applyFont="1" applyFill="1" applyBorder="1" applyAlignment="1">
      <alignment horizontal="right"/>
    </xf>
    <xf numFmtId="3" fontId="48" fillId="5" borderId="44" xfId="0" applyFont="1" applyFill="1" applyBorder="1" applyAlignment="1">
      <alignment horizontal="right"/>
    </xf>
    <xf numFmtId="3" fontId="48" fillId="5" borderId="45" xfId="0" applyFont="1" applyFill="1" applyBorder="1" applyAlignment="1">
      <alignment horizontal="right"/>
    </xf>
    <xf numFmtId="3" fontId="50" fillId="5" borderId="21" xfId="0" applyFont="1" applyFill="1" applyBorder="1" applyAlignment="1">
      <alignment horizontal="right"/>
    </xf>
    <xf numFmtId="3" fontId="50" fillId="5" borderId="20" xfId="0" applyFont="1" applyFill="1" applyBorder="1" applyAlignment="1">
      <alignment horizontal="right"/>
    </xf>
    <xf numFmtId="0" fontId="17" fillId="0" borderId="3" xfId="1" applyFont="1" applyFill="1" applyBorder="1" applyAlignment="1">
      <alignment horizontal="center" vertical="center"/>
    </xf>
    <xf numFmtId="165" fontId="17" fillId="0" borderId="1" xfId="1" applyNumberFormat="1" applyFont="1" applyFill="1" applyBorder="1" applyAlignment="1">
      <alignment horizontal="center" vertical="center"/>
    </xf>
    <xf numFmtId="3" fontId="17" fillId="0" borderId="1" xfId="1" applyNumberFormat="1" applyFont="1" applyFill="1" applyBorder="1" applyAlignment="1">
      <alignment horizontal="center" vertical="center" wrapText="1"/>
    </xf>
    <xf numFmtId="3" fontId="17" fillId="0" borderId="2" xfId="1" applyNumberFormat="1" applyFont="1" applyFill="1" applyBorder="1" applyAlignment="1">
      <alignment horizontal="center" vertical="center"/>
    </xf>
    <xf numFmtId="1" fontId="55" fillId="0" borderId="40" xfId="0" applyNumberFormat="1" applyFont="1" applyFill="1" applyBorder="1" applyAlignment="1">
      <alignment horizontal="left"/>
    </xf>
    <xf numFmtId="3" fontId="5" fillId="0" borderId="43" xfId="0" applyFont="1" applyFill="1" applyBorder="1"/>
    <xf numFmtId="3" fontId="5" fillId="0" borderId="39" xfId="0" applyFont="1" applyFill="1" applyBorder="1"/>
    <xf numFmtId="3" fontId="0" fillId="0" borderId="0" xfId="0" applyFont="1" applyFill="1" applyAlignment="1">
      <alignment horizontal="center"/>
    </xf>
    <xf numFmtId="164" fontId="52" fillId="0" borderId="0" xfId="1" applyNumberFormat="1" applyFont="1" applyFill="1" applyBorder="1"/>
    <xf numFmtId="3" fontId="53" fillId="0" borderId="0" xfId="1" applyNumberFormat="1" applyFont="1" applyFill="1" applyBorder="1"/>
    <xf numFmtId="3" fontId="52" fillId="0" borderId="0" xfId="1" applyNumberFormat="1" applyFont="1" applyFill="1" applyBorder="1"/>
    <xf numFmtId="3" fontId="0" fillId="7" borderId="0" xfId="0" applyFill="1"/>
    <xf numFmtId="3" fontId="14" fillId="7" borderId="0" xfId="0" applyFont="1" applyFill="1"/>
    <xf numFmtId="3" fontId="13" fillId="3" borderId="35" xfId="0" applyFont="1" applyFill="1" applyBorder="1" applyAlignment="1"/>
    <xf numFmtId="3" fontId="58" fillId="4" borderId="11" xfId="0" applyFont="1" applyFill="1" applyBorder="1" applyAlignment="1">
      <alignment horizontal="right"/>
    </xf>
    <xf numFmtId="3" fontId="50" fillId="3" borderId="10" xfId="0" applyFont="1" applyFill="1" applyBorder="1" applyAlignment="1"/>
    <xf numFmtId="3" fontId="14" fillId="7" borderId="0" xfId="0" applyFont="1" applyFill="1" applyAlignment="1">
      <alignment horizontal="right"/>
    </xf>
    <xf numFmtId="4" fontId="59" fillId="2" borderId="0" xfId="1" applyNumberFormat="1" applyFont="1" applyFill="1" applyBorder="1" applyAlignment="1">
      <alignment vertical="center"/>
    </xf>
    <xf numFmtId="0" fontId="16" fillId="0" borderId="0" xfId="1" applyFill="1" applyAlignment="1">
      <alignment horizontal="left"/>
    </xf>
    <xf numFmtId="0" fontId="10" fillId="0" borderId="0" xfId="1" applyFont="1" applyFill="1" applyBorder="1"/>
    <xf numFmtId="3" fontId="10" fillId="0" borderId="0" xfId="1" applyNumberFormat="1" applyFont="1" applyFill="1" applyBorder="1"/>
    <xf numFmtId="3" fontId="33" fillId="0" borderId="0" xfId="1" applyNumberFormat="1" applyFont="1" applyFill="1" applyBorder="1"/>
    <xf numFmtId="3" fontId="16" fillId="0" borderId="0" xfId="1" applyNumberFormat="1" applyFill="1" applyBorder="1"/>
    <xf numFmtId="3" fontId="20" fillId="0" borderId="0" xfId="1" applyNumberFormat="1" applyFont="1" applyFill="1" applyBorder="1"/>
    <xf numFmtId="3" fontId="34" fillId="0" borderId="0" xfId="1" applyNumberFormat="1" applyFont="1" applyFill="1" applyBorder="1"/>
    <xf numFmtId="3" fontId="35" fillId="0" borderId="0" xfId="1" applyNumberFormat="1" applyFont="1" applyFill="1" applyBorder="1"/>
    <xf numFmtId="4" fontId="35" fillId="0" borderId="0" xfId="1" applyNumberFormat="1" applyFont="1" applyFill="1" applyBorder="1"/>
    <xf numFmtId="3" fontId="36" fillId="0" borderId="0" xfId="1" applyNumberFormat="1" applyFont="1" applyFill="1" applyBorder="1"/>
    <xf numFmtId="4" fontId="36" fillId="0" borderId="0" xfId="1" applyNumberFormat="1" applyFont="1" applyFill="1" applyBorder="1"/>
    <xf numFmtId="3" fontId="16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vertical="center"/>
    </xf>
    <xf numFmtId="4" fontId="16" fillId="0" borderId="0" xfId="1" applyNumberFormat="1" applyFont="1" applyFill="1" applyBorder="1" applyAlignment="1">
      <alignment vertical="center"/>
    </xf>
    <xf numFmtId="3" fontId="42" fillId="0" borderId="0" xfId="1" applyNumberFormat="1" applyFont="1" applyFill="1" applyBorder="1"/>
    <xf numFmtId="0" fontId="16" fillId="0" borderId="0" xfId="1" applyFont="1" applyFill="1" applyBorder="1" applyAlignment="1">
      <alignment horizontal="right"/>
    </xf>
    <xf numFmtId="3" fontId="43" fillId="0" borderId="0" xfId="1" applyNumberFormat="1" applyFont="1" applyFill="1" applyBorder="1"/>
    <xf numFmtId="4" fontId="19" fillId="0" borderId="0" xfId="1" applyNumberFormat="1" applyFont="1" applyFill="1" applyBorder="1"/>
    <xf numFmtId="0" fontId="30" fillId="0" borderId="0" xfId="1" applyFont="1" applyFill="1" applyBorder="1" applyAlignment="1">
      <alignment vertical="top"/>
    </xf>
    <xf numFmtId="3" fontId="32" fillId="0" borderId="0" xfId="1" applyNumberFormat="1" applyFont="1" applyFill="1" applyBorder="1" applyAlignment="1"/>
    <xf numFmtId="3" fontId="60" fillId="0" borderId="0" xfId="1" applyNumberFormat="1" applyFont="1" applyFill="1" applyBorder="1" applyAlignment="1"/>
    <xf numFmtId="3" fontId="13" fillId="0" borderId="0" xfId="0" applyFont="1" applyBorder="1" applyAlignment="1">
      <alignment horizontal="right"/>
    </xf>
    <xf numFmtId="0" fontId="32" fillId="0" borderId="0" xfId="1" applyFont="1" applyFill="1" applyBorder="1" applyAlignment="1">
      <alignment wrapText="1"/>
    </xf>
    <xf numFmtId="165" fontId="31" fillId="0" borderId="0" xfId="1" applyNumberFormat="1" applyFont="1" applyFill="1" applyBorder="1" applyAlignment="1">
      <alignment horizontal="center"/>
    </xf>
    <xf numFmtId="3" fontId="31" fillId="0" borderId="0" xfId="1" applyNumberFormat="1" applyFont="1" applyFill="1" applyBorder="1"/>
    <xf numFmtId="0" fontId="20" fillId="0" borderId="0" xfId="1" applyFont="1" applyFill="1" applyBorder="1"/>
    <xf numFmtId="0" fontId="17" fillId="0" borderId="0" xfId="1" applyFont="1" applyFill="1" applyBorder="1" applyAlignment="1">
      <alignment horizontal="center" vertical="center"/>
    </xf>
    <xf numFmtId="165" fontId="17" fillId="0" borderId="0" xfId="1" applyNumberFormat="1" applyFont="1" applyFill="1" applyBorder="1" applyAlignment="1">
      <alignment horizontal="center" vertical="center"/>
    </xf>
    <xf numFmtId="3" fontId="17" fillId="0" borderId="0" xfId="1" applyNumberFormat="1" applyFont="1" applyFill="1" applyBorder="1" applyAlignment="1">
      <alignment horizontal="center" vertical="center" wrapText="1"/>
    </xf>
    <xf numFmtId="3" fontId="17" fillId="0" borderId="0" xfId="1" applyNumberFormat="1" applyFont="1" applyFill="1" applyBorder="1" applyAlignment="1">
      <alignment horizontal="center" vertical="center"/>
    </xf>
    <xf numFmtId="3" fontId="5" fillId="0" borderId="0" xfId="0" applyFont="1" applyFill="1" applyBorder="1" applyAlignment="1">
      <alignment horizontal="center"/>
    </xf>
    <xf numFmtId="3" fontId="5" fillId="0" borderId="0" xfId="0" applyFont="1" applyFill="1" applyBorder="1" applyAlignment="1">
      <alignment horizontal="center" vertical="center"/>
    </xf>
    <xf numFmtId="3" fontId="9" fillId="0" borderId="0" xfId="0" applyFont="1" applyBorder="1" applyAlignment="1">
      <alignment horizontal="right"/>
    </xf>
    <xf numFmtId="0" fontId="7" fillId="0" borderId="0" xfId="1" applyFont="1" applyFill="1" applyBorder="1" applyAlignment="1"/>
    <xf numFmtId="0" fontId="10" fillId="0" borderId="0" xfId="1" applyFont="1" applyFill="1" applyBorder="1" applyAlignment="1"/>
    <xf numFmtId="1" fontId="12" fillId="0" borderId="0" xfId="0" applyNumberFormat="1" applyFont="1" applyBorder="1" applyAlignment="1">
      <alignment horizontal="left"/>
    </xf>
    <xf numFmtId="0" fontId="20" fillId="0" borderId="46" xfId="1" applyFont="1" applyFill="1" applyBorder="1"/>
    <xf numFmtId="3" fontId="13" fillId="0" borderId="47" xfId="0" applyFont="1" applyBorder="1" applyAlignment="1">
      <alignment horizontal="right"/>
    </xf>
    <xf numFmtId="0" fontId="16" fillId="0" borderId="48" xfId="1" applyFont="1" applyFill="1" applyBorder="1"/>
    <xf numFmtId="3" fontId="9" fillId="0" borderId="49" xfId="0" applyFont="1" applyBorder="1" applyAlignment="1">
      <alignment horizontal="right"/>
    </xf>
    <xf numFmtId="0" fontId="4" fillId="0" borderId="50" xfId="1" applyFont="1" applyFill="1" applyBorder="1"/>
    <xf numFmtId="0" fontId="4" fillId="0" borderId="51" xfId="1" applyFont="1" applyFill="1" applyBorder="1"/>
    <xf numFmtId="165" fontId="19" fillId="0" borderId="52" xfId="1" applyNumberFormat="1" applyFont="1" applyFill="1" applyBorder="1" applyAlignment="1">
      <alignment horizontal="center"/>
    </xf>
    <xf numFmtId="3" fontId="7" fillId="0" borderId="52" xfId="1" applyNumberFormat="1" applyFont="1" applyFill="1" applyBorder="1"/>
    <xf numFmtId="3" fontId="9" fillId="0" borderId="53" xfId="0" applyFont="1" applyBorder="1" applyAlignment="1">
      <alignment horizontal="right"/>
    </xf>
    <xf numFmtId="3" fontId="0" fillId="6" borderId="7" xfId="0" applyFont="1" applyFill="1" applyBorder="1" applyAlignment="1"/>
    <xf numFmtId="0" fontId="7" fillId="0" borderId="0" xfId="1" applyFont="1" applyFill="1"/>
    <xf numFmtId="3" fontId="7" fillId="0" borderId="5" xfId="0" applyFont="1" applyFill="1" applyBorder="1"/>
    <xf numFmtId="3" fontId="7" fillId="0" borderId="8" xfId="0" applyFont="1" applyFill="1" applyBorder="1"/>
    <xf numFmtId="3" fontId="0" fillId="0" borderId="0" xfId="0" applyFont="1" applyFill="1"/>
    <xf numFmtId="3" fontId="0" fillId="7" borderId="0" xfId="0" applyFont="1" applyFill="1"/>
    <xf numFmtId="3" fontId="9" fillId="0" borderId="6" xfId="0" applyNumberFormat="1" applyFont="1" applyFill="1" applyBorder="1"/>
    <xf numFmtId="3" fontId="9" fillId="0" borderId="0" xfId="0" applyNumberFormat="1" applyFont="1" applyFill="1" applyBorder="1"/>
    <xf numFmtId="3" fontId="9" fillId="0" borderId="12" xfId="0" applyNumberFormat="1" applyFont="1" applyFill="1" applyBorder="1"/>
    <xf numFmtId="3" fontId="8" fillId="0" borderId="9" xfId="0" applyNumberFormat="1" applyFont="1" applyFill="1" applyBorder="1"/>
    <xf numFmtId="3" fontId="8" fillId="0" borderId="11" xfId="0" applyNumberFormat="1" applyFont="1" applyFill="1" applyBorder="1"/>
    <xf numFmtId="3" fontId="9" fillId="7" borderId="6" xfId="0" applyNumberFormat="1" applyFont="1" applyFill="1" applyBorder="1"/>
    <xf numFmtId="3" fontId="9" fillId="7" borderId="9" xfId="0" applyNumberFormat="1" applyFont="1" applyFill="1" applyBorder="1"/>
    <xf numFmtId="3" fontId="8" fillId="7" borderId="9" xfId="0" applyNumberFormat="1" applyFont="1" applyFill="1" applyBorder="1"/>
    <xf numFmtId="3" fontId="9" fillId="7" borderId="0" xfId="0" applyNumberFormat="1" applyFont="1" applyFill="1" applyBorder="1" applyAlignment="1">
      <alignment horizontal="right"/>
    </xf>
    <xf numFmtId="3" fontId="8" fillId="7" borderId="11" xfId="0" applyNumberFormat="1" applyFont="1" applyFill="1" applyBorder="1"/>
    <xf numFmtId="3" fontId="9" fillId="0" borderId="21" xfId="0" applyFont="1" applyBorder="1" applyAlignment="1">
      <alignment horizontal="right" vertical="top"/>
    </xf>
    <xf numFmtId="3" fontId="13" fillId="0" borderId="54" xfId="0" applyFont="1" applyFill="1" applyBorder="1"/>
    <xf numFmtId="3" fontId="8" fillId="0" borderId="18" xfId="0" applyNumberFormat="1" applyFont="1" applyFill="1" applyBorder="1"/>
    <xf numFmtId="3" fontId="13" fillId="0" borderId="22" xfId="0" applyFont="1" applyBorder="1" applyAlignment="1">
      <alignment horizontal="right"/>
    </xf>
    <xf numFmtId="3" fontId="7" fillId="7" borderId="6" xfId="0" applyNumberFormat="1" applyFont="1" applyFill="1" applyBorder="1"/>
    <xf numFmtId="164" fontId="7" fillId="7" borderId="34" xfId="0" applyNumberFormat="1" applyFont="1" applyFill="1" applyBorder="1"/>
    <xf numFmtId="3" fontId="21" fillId="0" borderId="38" xfId="1" applyNumberFormat="1" applyFont="1" applyFill="1" applyBorder="1" applyAlignment="1">
      <alignment horizontal="center"/>
    </xf>
    <xf numFmtId="3" fontId="7" fillId="0" borderId="5" xfId="0" applyFont="1" applyFill="1" applyBorder="1" applyAlignment="1">
      <alignment wrapText="1"/>
    </xf>
    <xf numFmtId="3" fontId="9" fillId="7" borderId="6" xfId="0" applyNumberFormat="1" applyFont="1" applyFill="1" applyBorder="1" applyAlignment="1">
      <alignment vertical="top"/>
    </xf>
    <xf numFmtId="3" fontId="7" fillId="0" borderId="13" xfId="0" applyFont="1" applyFill="1" applyBorder="1"/>
    <xf numFmtId="3" fontId="9" fillId="0" borderId="27" xfId="0" applyNumberFormat="1" applyFont="1" applyFill="1" applyBorder="1"/>
    <xf numFmtId="3" fontId="9" fillId="7" borderId="27" xfId="0" applyNumberFormat="1" applyFont="1" applyFill="1" applyBorder="1"/>
    <xf numFmtId="3" fontId="9" fillId="0" borderId="6" xfId="0" applyNumberFormat="1" applyFont="1" applyFill="1" applyBorder="1" applyAlignment="1">
      <alignment vertical="top"/>
    </xf>
    <xf numFmtId="3" fontId="9" fillId="0" borderId="9" xfId="0" applyNumberFormat="1" applyFont="1" applyFill="1" applyBorder="1"/>
    <xf numFmtId="4" fontId="20" fillId="0" borderId="0" xfId="1" applyNumberFormat="1" applyFont="1" applyFill="1"/>
    <xf numFmtId="164" fontId="62" fillId="0" borderId="0" xfId="1" applyNumberFormat="1" applyFont="1" applyFill="1" applyBorder="1"/>
    <xf numFmtId="3" fontId="40" fillId="0" borderId="0" xfId="1" applyNumberFormat="1" applyFont="1" applyFill="1" applyBorder="1"/>
    <xf numFmtId="4" fontId="24" fillId="0" borderId="0" xfId="1" applyNumberFormat="1" applyFont="1" applyFill="1"/>
    <xf numFmtId="4" fontId="25" fillId="0" borderId="0" xfId="1" applyNumberFormat="1" applyFont="1" applyFill="1" applyBorder="1"/>
    <xf numFmtId="0" fontId="19" fillId="0" borderId="0" xfId="1" applyFont="1" applyFill="1" applyBorder="1"/>
    <xf numFmtId="164" fontId="44" fillId="0" borderId="0" xfId="1" applyNumberFormat="1" applyFont="1" applyFill="1" applyBorder="1"/>
    <xf numFmtId="164" fontId="25" fillId="0" borderId="0" xfId="1" applyNumberFormat="1" applyFont="1" applyFill="1" applyBorder="1"/>
    <xf numFmtId="4" fontId="27" fillId="0" borderId="0" xfId="1" applyNumberFormat="1" applyFont="1" applyFill="1" applyBorder="1"/>
    <xf numFmtId="4" fontId="28" fillId="0" borderId="0" xfId="1" applyNumberFormat="1" applyFont="1" applyFill="1" applyBorder="1"/>
    <xf numFmtId="0" fontId="29" fillId="0" borderId="0" xfId="1" applyFont="1" applyFill="1" applyBorder="1"/>
    <xf numFmtId="3" fontId="9" fillId="0" borderId="25" xfId="0" applyFont="1" applyBorder="1" applyAlignment="1">
      <alignment horizontal="right" vertical="top"/>
    </xf>
    <xf numFmtId="3" fontId="63" fillId="0" borderId="0" xfId="0" applyFont="1" applyFill="1" applyAlignment="1">
      <alignment horizontal="center" vertical="center"/>
    </xf>
    <xf numFmtId="3" fontId="4" fillId="8" borderId="3" xfId="0" applyFont="1" applyFill="1" applyBorder="1" applyAlignment="1">
      <alignment horizontal="center" vertical="center"/>
    </xf>
    <xf numFmtId="3" fontId="5" fillId="8" borderId="1" xfId="0" applyFont="1" applyFill="1" applyBorder="1" applyAlignment="1">
      <alignment horizontal="center" vertical="center"/>
    </xf>
    <xf numFmtId="3" fontId="5" fillId="8" borderId="2" xfId="0" applyFont="1" applyFill="1" applyBorder="1" applyAlignment="1">
      <alignment horizontal="center" vertical="center"/>
    </xf>
    <xf numFmtId="3" fontId="5" fillId="8" borderId="3" xfId="0" applyFont="1" applyFill="1" applyBorder="1" applyAlignment="1">
      <alignment horizontal="center"/>
    </xf>
    <xf numFmtId="3" fontId="5" fillId="8" borderId="4" xfId="0" applyFont="1" applyFill="1" applyBorder="1" applyAlignment="1">
      <alignment horizontal="center" vertical="center"/>
    </xf>
    <xf numFmtId="0" fontId="17" fillId="8" borderId="3" xfId="1" applyFont="1" applyFill="1" applyBorder="1" applyAlignment="1">
      <alignment horizontal="center" vertical="center"/>
    </xf>
    <xf numFmtId="165" fontId="17" fillId="8" borderId="1" xfId="1" applyNumberFormat="1" applyFont="1" applyFill="1" applyBorder="1" applyAlignment="1">
      <alignment horizontal="center" vertical="center"/>
    </xf>
    <xf numFmtId="3" fontId="17" fillId="8" borderId="1" xfId="1" applyNumberFormat="1" applyFont="1" applyFill="1" applyBorder="1" applyAlignment="1">
      <alignment horizontal="center" vertical="center" wrapText="1"/>
    </xf>
    <xf numFmtId="3" fontId="17" fillId="8" borderId="2" xfId="1" applyNumberFormat="1" applyFont="1" applyFill="1" applyBorder="1" applyAlignment="1">
      <alignment horizontal="center" vertical="center"/>
    </xf>
    <xf numFmtId="3" fontId="17" fillId="8" borderId="4" xfId="1" applyNumberFormat="1" applyFont="1" applyFill="1" applyBorder="1" applyAlignment="1">
      <alignment horizontal="center" vertical="center"/>
    </xf>
    <xf numFmtId="3" fontId="17" fillId="8" borderId="1" xfId="0" applyNumberFormat="1" applyFont="1" applyFill="1" applyBorder="1" applyAlignment="1">
      <alignment horizontal="center" vertical="center" wrapText="1"/>
    </xf>
    <xf numFmtId="3" fontId="16" fillId="8" borderId="2" xfId="0" applyNumberFormat="1" applyFont="1" applyFill="1" applyBorder="1" applyAlignment="1">
      <alignment horizontal="center" vertical="center"/>
    </xf>
    <xf numFmtId="1" fontId="55" fillId="8" borderId="40" xfId="0" applyNumberFormat="1" applyFont="1" applyFill="1" applyBorder="1" applyAlignment="1">
      <alignment horizontal="left"/>
    </xf>
    <xf numFmtId="3" fontId="5" fillId="8" borderId="43" xfId="0" applyFont="1" applyFill="1" applyBorder="1"/>
    <xf numFmtId="3" fontId="5" fillId="8" borderId="39" xfId="0" applyFont="1" applyFill="1" applyBorder="1"/>
    <xf numFmtId="3" fontId="5" fillId="8" borderId="6" xfId="0" applyFont="1" applyFill="1" applyBorder="1" applyAlignment="1">
      <alignment horizontal="center"/>
    </xf>
    <xf numFmtId="3" fontId="5" fillId="8" borderId="34" xfId="0" applyFont="1" applyFill="1" applyBorder="1" applyAlignment="1">
      <alignment horizontal="center"/>
    </xf>
    <xf numFmtId="1" fontId="47" fillId="0" borderId="31" xfId="0" applyNumberFormat="1" applyFont="1" applyFill="1" applyBorder="1" applyAlignment="1">
      <alignment horizontal="left"/>
    </xf>
    <xf numFmtId="3" fontId="4" fillId="0" borderId="32" xfId="0" applyFont="1" applyFill="1" applyBorder="1"/>
    <xf numFmtId="3" fontId="4" fillId="0" borderId="29" xfId="0" applyFont="1" applyFill="1" applyBorder="1"/>
    <xf numFmtId="3" fontId="8" fillId="0" borderId="27" xfId="0" applyNumberFormat="1" applyFont="1" applyFill="1" applyBorder="1" applyAlignment="1">
      <alignment horizontal="right"/>
    </xf>
    <xf numFmtId="3" fontId="8" fillId="0" borderId="33" xfId="0" applyNumberFormat="1" applyFont="1" applyFill="1" applyBorder="1" applyAlignment="1">
      <alignment horizontal="right"/>
    </xf>
    <xf numFmtId="1" fontId="47" fillId="0" borderId="7" xfId="0" applyNumberFormat="1" applyFont="1" applyFill="1" applyBorder="1" applyAlignment="1">
      <alignment horizontal="left"/>
    </xf>
    <xf numFmtId="3" fontId="1" fillId="0" borderId="0" xfId="0" applyFont="1" applyFill="1" applyBorder="1" applyAlignment="1"/>
    <xf numFmtId="3" fontId="1" fillId="0" borderId="14" xfId="0" applyFont="1" applyFill="1" applyBorder="1" applyAlignment="1"/>
    <xf numFmtId="3" fontId="8" fillId="0" borderId="6" xfId="0" applyFont="1" applyFill="1" applyBorder="1" applyAlignment="1">
      <alignment horizontal="right"/>
    </xf>
    <xf numFmtId="3" fontId="8" fillId="0" borderId="34" xfId="0" applyNumberFormat="1" applyFont="1" applyFill="1" applyBorder="1" applyAlignment="1">
      <alignment horizontal="right"/>
    </xf>
    <xf numFmtId="3" fontId="13" fillId="0" borderId="10" xfId="0" applyFont="1" applyFill="1" applyBorder="1" applyAlignment="1"/>
    <xf numFmtId="3" fontId="3" fillId="0" borderId="19" xfId="0" applyFont="1" applyFill="1" applyBorder="1" applyAlignment="1"/>
    <xf numFmtId="3" fontId="3" fillId="0" borderId="19" xfId="0" applyFont="1" applyFill="1" applyBorder="1" applyAlignment="1">
      <alignment horizontal="right"/>
    </xf>
    <xf numFmtId="3" fontId="2" fillId="0" borderId="19" xfId="0" applyFont="1" applyFill="1" applyBorder="1" applyAlignment="1">
      <alignment horizontal="right"/>
    </xf>
    <xf numFmtId="3" fontId="8" fillId="0" borderId="11" xfId="0" applyFont="1" applyFill="1" applyBorder="1" applyAlignment="1">
      <alignment horizontal="right"/>
    </xf>
    <xf numFmtId="3" fontId="3" fillId="0" borderId="30" xfId="0" applyFont="1" applyFill="1" applyBorder="1" applyAlignment="1">
      <alignment horizontal="right"/>
    </xf>
    <xf numFmtId="3" fontId="16" fillId="0" borderId="0" xfId="1" applyNumberFormat="1" applyFont="1" applyFill="1" applyAlignment="1">
      <alignment horizontal="right"/>
    </xf>
    <xf numFmtId="3" fontId="9" fillId="0" borderId="5" xfId="0" applyFont="1" applyFill="1" applyBorder="1"/>
    <xf numFmtId="0" fontId="0" fillId="0" borderId="38" xfId="2" applyFont="1" applyFill="1" applyBorder="1"/>
    <xf numFmtId="3" fontId="7" fillId="0" borderId="38" xfId="1" applyNumberFormat="1" applyFont="1" applyFill="1" applyBorder="1"/>
    <xf numFmtId="3" fontId="7" fillId="7" borderId="27" xfId="0" applyNumberFormat="1" applyFont="1" applyFill="1" applyBorder="1"/>
    <xf numFmtId="164" fontId="7" fillId="7" borderId="33" xfId="0" applyNumberFormat="1" applyFont="1" applyFill="1" applyBorder="1"/>
    <xf numFmtId="1" fontId="9" fillId="0" borderId="7" xfId="1" applyNumberFormat="1" applyFont="1" applyFill="1" applyBorder="1" applyAlignment="1">
      <alignment horizontal="left"/>
    </xf>
    <xf numFmtId="165" fontId="16" fillId="0" borderId="14" xfId="1" applyNumberFormat="1" applyFont="1" applyFill="1" applyBorder="1" applyAlignment="1">
      <alignment horizontal="center"/>
    </xf>
    <xf numFmtId="3" fontId="9" fillId="0" borderId="25" xfId="0" applyFont="1" applyFill="1" applyBorder="1" applyAlignment="1">
      <alignment horizontal="right"/>
    </xf>
    <xf numFmtId="0" fontId="20" fillId="0" borderId="5" xfId="1" applyFont="1" applyFill="1" applyBorder="1"/>
    <xf numFmtId="3" fontId="21" fillId="0" borderId="6" xfId="1" applyNumberFormat="1" applyFont="1" applyFill="1" applyBorder="1" applyAlignment="1">
      <alignment horizontal="center"/>
    </xf>
    <xf numFmtId="0" fontId="25" fillId="0" borderId="5" xfId="1" applyFont="1" applyFill="1" applyBorder="1" applyAlignment="1">
      <alignment wrapText="1"/>
    </xf>
    <xf numFmtId="165" fontId="16" fillId="0" borderId="6" xfId="1" applyNumberFormat="1" applyFont="1" applyFill="1" applyBorder="1" applyAlignment="1">
      <alignment horizontal="center"/>
    </xf>
    <xf numFmtId="0" fontId="0" fillId="0" borderId="5" xfId="2" applyFont="1" applyFill="1" applyBorder="1"/>
    <xf numFmtId="0" fontId="16" fillId="0" borderId="8" xfId="1" applyFont="1" applyFill="1" applyBorder="1"/>
    <xf numFmtId="165" fontId="16" fillId="0" borderId="9" xfId="1" applyNumberFormat="1" applyFont="1" applyFill="1" applyBorder="1" applyAlignment="1">
      <alignment horizontal="center"/>
    </xf>
    <xf numFmtId="0" fontId="20" fillId="0" borderId="15" xfId="1" applyFont="1" applyFill="1" applyBorder="1"/>
    <xf numFmtId="1" fontId="21" fillId="0" borderId="16" xfId="1" applyNumberFormat="1" applyFont="1" applyFill="1" applyBorder="1" applyAlignment="1">
      <alignment horizontal="center"/>
    </xf>
    <xf numFmtId="165" fontId="21" fillId="0" borderId="9" xfId="1" applyNumberFormat="1" applyFont="1" applyFill="1" applyBorder="1" applyAlignment="1">
      <alignment horizontal="center"/>
    </xf>
    <xf numFmtId="0" fontId="20" fillId="0" borderId="7" xfId="1" applyFont="1" applyFill="1" applyBorder="1"/>
    <xf numFmtId="1" fontId="21" fillId="0" borderId="6" xfId="1" applyNumberFormat="1" applyFont="1" applyFill="1" applyBorder="1" applyAlignment="1">
      <alignment horizontal="center"/>
    </xf>
    <xf numFmtId="0" fontId="0" fillId="0" borderId="8" xfId="2" applyFont="1" applyFill="1" applyBorder="1"/>
    <xf numFmtId="0" fontId="13" fillId="0" borderId="5" xfId="1" applyFont="1" applyFill="1" applyBorder="1" applyAlignment="1">
      <alignment wrapText="1"/>
    </xf>
    <xf numFmtId="0" fontId="20" fillId="0" borderId="56" xfId="1" applyFont="1" applyFill="1" applyBorder="1"/>
    <xf numFmtId="3" fontId="21" fillId="0" borderId="9" xfId="1" applyNumberFormat="1" applyFont="1" applyFill="1" applyBorder="1" applyAlignment="1">
      <alignment horizontal="center"/>
    </xf>
    <xf numFmtId="0" fontId="20" fillId="0" borderId="15" xfId="1" applyFont="1" applyFill="1" applyBorder="1" applyAlignment="1">
      <alignment wrapText="1"/>
    </xf>
    <xf numFmtId="3" fontId="21" fillId="0" borderId="16" xfId="1" applyNumberFormat="1" applyFont="1" applyFill="1" applyBorder="1" applyAlignment="1">
      <alignment horizontal="center"/>
    </xf>
    <xf numFmtId="0" fontId="20" fillId="0" borderId="5" xfId="1" applyFont="1" applyFill="1" applyBorder="1" applyAlignment="1">
      <alignment wrapText="1"/>
    </xf>
    <xf numFmtId="0" fontId="20" fillId="0" borderId="13" xfId="1" applyFont="1" applyFill="1" applyBorder="1"/>
    <xf numFmtId="165" fontId="21" fillId="0" borderId="16" xfId="1" applyNumberFormat="1" applyFont="1" applyFill="1" applyBorder="1" applyAlignment="1">
      <alignment horizontal="center"/>
    </xf>
    <xf numFmtId="0" fontId="20" fillId="0" borderId="5" xfId="1" applyFont="1" applyFill="1" applyBorder="1" applyAlignment="1"/>
    <xf numFmtId="3" fontId="16" fillId="0" borderId="6" xfId="1" applyNumberFormat="1" applyFont="1" applyFill="1" applyBorder="1" applyAlignment="1">
      <alignment horizontal="center"/>
    </xf>
    <xf numFmtId="3" fontId="16" fillId="0" borderId="14" xfId="1" applyNumberFormat="1" applyFont="1" applyFill="1" applyBorder="1" applyAlignment="1">
      <alignment horizontal="center"/>
    </xf>
    <xf numFmtId="0" fontId="26" fillId="0" borderId="5" xfId="1" applyFont="1" applyFill="1" applyBorder="1" applyAlignment="1">
      <alignment wrapText="1"/>
    </xf>
    <xf numFmtId="3" fontId="16" fillId="0" borderId="41" xfId="1" applyNumberFormat="1" applyFont="1" applyFill="1" applyBorder="1" applyAlignment="1">
      <alignment horizontal="center"/>
    </xf>
    <xf numFmtId="0" fontId="20" fillId="0" borderId="15" xfId="1" applyFont="1" applyFill="1" applyBorder="1" applyAlignment="1"/>
    <xf numFmtId="3" fontId="21" fillId="0" borderId="0" xfId="1" applyNumberFormat="1" applyFont="1" applyFill="1" applyBorder="1" applyAlignment="1">
      <alignment horizontal="center"/>
    </xf>
    <xf numFmtId="3" fontId="9" fillId="0" borderId="0" xfId="0" applyFont="1" applyFill="1" applyBorder="1" applyAlignment="1">
      <alignment horizontal="right"/>
    </xf>
    <xf numFmtId="0" fontId="16" fillId="0" borderId="54" xfId="1" applyFont="1" applyFill="1" applyBorder="1"/>
    <xf numFmtId="3" fontId="21" fillId="0" borderId="18" xfId="1" applyNumberFormat="1" applyFont="1" applyFill="1" applyBorder="1" applyAlignment="1">
      <alignment horizontal="center"/>
    </xf>
    <xf numFmtId="164" fontId="13" fillId="7" borderId="57" xfId="0" applyNumberFormat="1" applyFont="1" applyFill="1" applyBorder="1" applyAlignment="1">
      <alignment vertical="center"/>
    </xf>
    <xf numFmtId="0" fontId="20" fillId="0" borderId="17" xfId="1" applyFont="1" applyFill="1" applyBorder="1" applyAlignment="1">
      <alignment wrapText="1"/>
    </xf>
    <xf numFmtId="165" fontId="20" fillId="0" borderId="42" xfId="1" applyNumberFormat="1" applyFont="1" applyFill="1" applyBorder="1" applyAlignment="1">
      <alignment horizontal="center"/>
    </xf>
    <xf numFmtId="3" fontId="20" fillId="0" borderId="18" xfId="1" applyNumberFormat="1" applyFont="1" applyFill="1" applyBorder="1"/>
    <xf numFmtId="3" fontId="13" fillId="7" borderId="59" xfId="0" applyNumberFormat="1" applyFont="1" applyFill="1" applyBorder="1" applyAlignment="1">
      <alignment vertical="center"/>
    </xf>
    <xf numFmtId="164" fontId="13" fillId="7" borderId="60" xfId="0" applyNumberFormat="1" applyFont="1" applyFill="1" applyBorder="1" applyAlignment="1">
      <alignment vertical="center"/>
    </xf>
    <xf numFmtId="3" fontId="7" fillId="0" borderId="28" xfId="1" applyNumberFormat="1" applyFont="1" applyFill="1" applyBorder="1" applyAlignment="1">
      <alignment vertical="center"/>
    </xf>
    <xf numFmtId="164" fontId="7" fillId="7" borderId="24" xfId="0" applyNumberFormat="1" applyFont="1" applyFill="1" applyBorder="1"/>
    <xf numFmtId="3" fontId="13" fillId="0" borderId="21" xfId="0" applyFont="1" applyFill="1" applyBorder="1" applyAlignment="1">
      <alignment horizontal="right"/>
    </xf>
    <xf numFmtId="3" fontId="9" fillId="0" borderId="21" xfId="0" applyFont="1" applyFill="1" applyBorder="1" applyAlignment="1">
      <alignment horizontal="right"/>
    </xf>
    <xf numFmtId="3" fontId="7" fillId="0" borderId="9" xfId="1" applyNumberFormat="1" applyFont="1" applyFill="1" applyBorder="1"/>
    <xf numFmtId="3" fontId="20" fillId="0" borderId="16" xfId="1" applyNumberFormat="1" applyFont="1" applyFill="1" applyBorder="1"/>
    <xf numFmtId="3" fontId="20" fillId="0" borderId="6" xfId="1" applyNumberFormat="1" applyFont="1" applyFill="1" applyBorder="1"/>
    <xf numFmtId="3" fontId="25" fillId="0" borderId="6" xfId="1" applyNumberFormat="1" applyFont="1" applyFill="1" applyBorder="1"/>
    <xf numFmtId="3" fontId="13" fillId="0" borderId="24" xfId="0" applyFont="1" applyFill="1" applyBorder="1" applyAlignment="1">
      <alignment horizontal="right"/>
    </xf>
    <xf numFmtId="3" fontId="13" fillId="0" borderId="55" xfId="0" applyFont="1" applyFill="1" applyBorder="1" applyAlignment="1">
      <alignment horizontal="right"/>
    </xf>
    <xf numFmtId="3" fontId="13" fillId="0" borderId="23" xfId="0" applyFont="1" applyFill="1" applyBorder="1" applyAlignment="1">
      <alignment horizontal="right"/>
    </xf>
    <xf numFmtId="3" fontId="25" fillId="0" borderId="6" xfId="1" applyNumberFormat="1" applyFont="1" applyFill="1" applyBorder="1" applyAlignment="1">
      <alignment vertical="top"/>
    </xf>
    <xf numFmtId="3" fontId="9" fillId="0" borderId="21" xfId="0" applyFont="1" applyFill="1" applyBorder="1" applyAlignment="1">
      <alignment horizontal="right" vertical="top"/>
    </xf>
    <xf numFmtId="3" fontId="7" fillId="0" borderId="18" xfId="1" applyNumberFormat="1" applyFont="1" applyFill="1" applyBorder="1"/>
    <xf numFmtId="3" fontId="9" fillId="0" borderId="22" xfId="0" applyFont="1" applyFill="1" applyBorder="1" applyAlignment="1">
      <alignment horizontal="right"/>
    </xf>
    <xf numFmtId="3" fontId="7" fillId="0" borderId="6" xfId="0" applyNumberFormat="1" applyFont="1" applyFill="1" applyBorder="1"/>
    <xf numFmtId="164" fontId="7" fillId="0" borderId="21" xfId="0" applyNumberFormat="1" applyFont="1" applyFill="1" applyBorder="1"/>
    <xf numFmtId="3" fontId="9" fillId="0" borderId="18" xfId="0" applyNumberFormat="1" applyFont="1" applyFill="1" applyBorder="1"/>
    <xf numFmtId="164" fontId="9" fillId="0" borderId="22" xfId="0" applyNumberFormat="1" applyFont="1" applyFill="1" applyBorder="1"/>
    <xf numFmtId="3" fontId="7" fillId="0" borderId="6" xfId="1" applyNumberFormat="1" applyFont="1" applyFill="1" applyBorder="1" applyProtection="1">
      <protection locked="0"/>
    </xf>
    <xf numFmtId="3" fontId="7" fillId="0" borderId="9" xfId="1" applyNumberFormat="1" applyFont="1" applyFill="1" applyBorder="1" applyProtection="1">
      <protection locked="0"/>
    </xf>
    <xf numFmtId="3" fontId="26" fillId="0" borderId="21" xfId="0" applyFont="1" applyFill="1" applyBorder="1" applyAlignment="1">
      <alignment horizontal="right"/>
    </xf>
    <xf numFmtId="3" fontId="26" fillId="0" borderId="25" xfId="0" applyFont="1" applyFill="1" applyBorder="1" applyAlignment="1">
      <alignment horizontal="right"/>
    </xf>
    <xf numFmtId="3" fontId="20" fillId="0" borderId="9" xfId="1" applyNumberFormat="1" applyFont="1" applyFill="1" applyBorder="1"/>
    <xf numFmtId="1" fontId="7" fillId="0" borderId="0" xfId="0" applyNumberFormat="1" applyFont="1" applyFill="1" applyAlignment="1">
      <alignment horizontal="justify" wrapText="1"/>
    </xf>
    <xf numFmtId="3" fontId="0" fillId="0" borderId="0" xfId="0" applyFont="1" applyFill="1" applyAlignment="1">
      <alignment wrapText="1"/>
    </xf>
    <xf numFmtId="3" fontId="6" fillId="0" borderId="0" xfId="0" applyFont="1" applyFill="1"/>
    <xf numFmtId="1" fontId="9" fillId="0" borderId="36" xfId="1" applyNumberFormat="1" applyFont="1" applyFill="1" applyBorder="1" applyAlignment="1">
      <alignment horizontal="left" vertical="center"/>
    </xf>
    <xf numFmtId="1" fontId="9" fillId="0" borderId="37" xfId="1" applyNumberFormat="1" applyFont="1" applyFill="1" applyBorder="1" applyAlignment="1">
      <alignment horizontal="left" vertical="center"/>
    </xf>
    <xf numFmtId="0" fontId="30" fillId="0" borderId="36" xfId="1" applyFont="1" applyFill="1" applyBorder="1" applyAlignment="1"/>
    <xf numFmtId="0" fontId="30" fillId="0" borderId="37" xfId="1" applyFont="1" applyFill="1" applyBorder="1" applyAlignment="1"/>
    <xf numFmtId="0" fontId="18" fillId="0" borderId="0" xfId="1" applyFont="1" applyFill="1" applyAlignment="1">
      <alignment horizontal="left"/>
    </xf>
    <xf numFmtId="0" fontId="16" fillId="0" borderId="0" xfId="1" applyFont="1" applyFill="1" applyAlignment="1">
      <alignment horizontal="left"/>
    </xf>
    <xf numFmtId="0" fontId="18" fillId="0" borderId="0" xfId="1" applyFont="1" applyFill="1" applyAlignment="1">
      <alignment horizontal="center"/>
    </xf>
    <xf numFmtId="1" fontId="12" fillId="0" borderId="54" xfId="0" applyNumberFormat="1" applyFont="1" applyFill="1" applyBorder="1" applyAlignment="1">
      <alignment horizontal="left" wrapText="1"/>
    </xf>
    <xf numFmtId="3" fontId="0" fillId="0" borderId="18" xfId="0" applyFill="1" applyBorder="1" applyAlignment="1">
      <alignment wrapText="1"/>
    </xf>
    <xf numFmtId="1" fontId="13" fillId="7" borderId="58" xfId="0" applyNumberFormat="1" applyFont="1" applyFill="1" applyBorder="1" applyAlignment="1">
      <alignment horizontal="left" vertical="center" wrapText="1"/>
    </xf>
    <xf numFmtId="3" fontId="9" fillId="7" borderId="59" xfId="0" applyFont="1" applyFill="1" applyBorder="1" applyAlignment="1">
      <alignment vertical="center"/>
    </xf>
    <xf numFmtId="3" fontId="17" fillId="8" borderId="40" xfId="0" applyFont="1" applyFill="1" applyBorder="1" applyAlignment="1">
      <alignment horizontal="center" vertical="center" wrapText="1"/>
    </xf>
    <xf numFmtId="3" fontId="0" fillId="8" borderId="39" xfId="0" applyFill="1" applyBorder="1" applyAlignment="1">
      <alignment wrapText="1"/>
    </xf>
    <xf numFmtId="3" fontId="7" fillId="7" borderId="31" xfId="0" applyFont="1" applyFill="1" applyBorder="1" applyAlignment="1">
      <alignment wrapText="1"/>
    </xf>
    <xf numFmtId="3" fontId="0" fillId="7" borderId="29" xfId="0" applyFill="1" applyBorder="1" applyAlignment="1">
      <alignment wrapText="1"/>
    </xf>
    <xf numFmtId="3" fontId="7" fillId="7" borderId="7" xfId="0" applyFont="1" applyFill="1" applyBorder="1" applyAlignment="1">
      <alignment wrapText="1"/>
    </xf>
    <xf numFmtId="3" fontId="0" fillId="7" borderId="14" xfId="0" applyFill="1" applyBorder="1" applyAlignment="1">
      <alignment wrapText="1"/>
    </xf>
    <xf numFmtId="3" fontId="7" fillId="7" borderId="5" xfId="0" applyFont="1" applyFill="1" applyBorder="1" applyAlignment="1">
      <alignment wrapText="1"/>
    </xf>
    <xf numFmtId="3" fontId="0" fillId="7" borderId="6" xfId="0" applyFill="1" applyBorder="1" applyAlignment="1">
      <alignment wrapText="1"/>
    </xf>
    <xf numFmtId="1" fontId="5" fillId="8" borderId="17" xfId="0" applyNumberFormat="1" applyFont="1" applyFill="1" applyBorder="1" applyAlignment="1">
      <alignment horizontal="center"/>
    </xf>
    <xf numFmtId="3" fontId="5" fillId="8" borderId="38" xfId="0" applyFont="1" applyFill="1" applyBorder="1" applyAlignment="1">
      <alignment horizontal="center"/>
    </xf>
    <xf numFmtId="3" fontId="5" fillId="8" borderId="42" xfId="0" applyFont="1" applyFill="1" applyBorder="1" applyAlignment="1">
      <alignment horizontal="center"/>
    </xf>
    <xf numFmtId="1" fontId="45" fillId="0" borderId="0" xfId="0" applyNumberFormat="1" applyFont="1" applyFill="1" applyAlignment="1">
      <alignment horizontal="left"/>
    </xf>
    <xf numFmtId="3" fontId="0" fillId="0" borderId="38" xfId="0" applyFont="1" applyFill="1" applyBorder="1" applyAlignment="1">
      <alignment horizontal="right"/>
    </xf>
    <xf numFmtId="0" fontId="16" fillId="0" borderId="0" xfId="1" applyFill="1" applyAlignment="1">
      <alignment horizontal="left"/>
    </xf>
    <xf numFmtId="1" fontId="4" fillId="0" borderId="0" xfId="1" applyNumberFormat="1" applyFont="1" applyFill="1" applyBorder="1" applyAlignment="1">
      <alignment horizontal="left" vertical="top" wrapText="1"/>
    </xf>
    <xf numFmtId="3" fontId="0" fillId="0" borderId="0" xfId="0" applyBorder="1" applyAlignment="1">
      <alignment vertical="top" wrapText="1"/>
    </xf>
    <xf numFmtId="0" fontId="10" fillId="0" borderId="0" xfId="1" applyFont="1" applyFill="1" applyBorder="1" applyAlignment="1">
      <alignment wrapText="1"/>
    </xf>
    <xf numFmtId="1" fontId="5" fillId="0" borderId="17" xfId="0" applyNumberFormat="1" applyFont="1" applyFill="1" applyBorder="1" applyAlignment="1">
      <alignment horizontal="center"/>
    </xf>
    <xf numFmtId="3" fontId="5" fillId="0" borderId="38" xfId="0" applyFont="1" applyBorder="1" applyAlignment="1">
      <alignment horizontal="center"/>
    </xf>
    <xf numFmtId="3" fontId="5" fillId="0" borderId="42" xfId="0" applyFont="1" applyBorder="1" applyAlignment="1">
      <alignment horizontal="center"/>
    </xf>
  </cellXfs>
  <cellStyles count="3">
    <cellStyle name="Normální" xfId="0" builtinId="0"/>
    <cellStyle name="Normální 2 2" xfId="2"/>
    <cellStyle name="normální_Kopie - 8. - Závěrečný účet 2009 - Příloha č. 3 (výdaje)" xfId="1"/>
  </cellStyles>
  <dxfs count="0"/>
  <tableStyles count="0" defaultTableStyle="TableStyleMedium2" defaultPivotStyle="PivotStyleLight16"/>
  <colors>
    <mruColors>
      <color rgb="FF33CC33"/>
      <color rgb="FFCCFFFF"/>
      <color rgb="FF66FF66"/>
      <color rgb="FF66FF33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Rekapitulace příjmů a výdajů (po konsolidaci)</a:t>
            </a:r>
          </a:p>
        </c:rich>
      </c:tx>
      <c:layout>
        <c:manualLayout>
          <c:xMode val="edge"/>
          <c:yMode val="edge"/>
          <c:x val="0.22934380139969646"/>
          <c:y val="3.37079318541291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chemeClr val="tx2">
                  <a:lumMod val="50000"/>
                </a:schemeClr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Rekapitulace!$A$7:$A$8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5529431</c:v>
                </c:pt>
                <c:pt idx="1">
                  <c:v>5873655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0-4E63-B025-57A6A93568A4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val="FF0000"/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Rekapitulace!$A$7:$A$8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15613638</c:v>
                </c:pt>
                <c:pt idx="1">
                  <c:v>16272828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0-4E63-B025-57A6A93568A4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val="00B050"/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Rekapitulace!$A$7:$A$8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10092621</c:v>
                </c:pt>
                <c:pt idx="1">
                  <c:v>8134312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F0-4E63-B025-57A6A9356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740288"/>
        <c:axId val="99561856"/>
      </c:barChart>
      <c:catAx>
        <c:axId val="9974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9561856"/>
        <c:crosses val="autoZero"/>
        <c:auto val="1"/>
        <c:lblAlgn val="ctr"/>
        <c:lblOffset val="100"/>
        <c:tickMarkSkip val="1"/>
        <c:noMultiLvlLbl val="0"/>
      </c:catAx>
      <c:valAx>
        <c:axId val="99561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97402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 alignWithMargins="0">
      <c:oddHeader>&amp;C&amp;"Arial CE,Kurzíva"&amp;8Příloha č. 2 - Plnění rozpočtu výdajů Olomouckého kraje k 31.5.2013</c:oddHeader>
      <c:oddFooter>&amp;L&amp;"Arial CE,Kurzíva"Rada Olomouckého kraje 18-06-2015
x.x.-Rozpočet Olomouckého kraje 2015-plnění rozpočtu k 31. 5. 2015
Příloha č.2-Plnění rozpočtu výdajů Olomouckého kraje k 31. 5. 2015&amp;R&amp;"Arial CE,Kurzíva"Strana &amp;P (Celkem 7)
</c:oddFooter>
    </c:headerFooter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877572446301353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489830287219275"/>
          <c:y val="0.18343195266272189"/>
          <c:w val="0.62653123657848031"/>
          <c:h val="0.50887573964497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5529431</c:v>
                </c:pt>
                <c:pt idx="1">
                  <c:v>5873655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87-4718-B8FE-FAA54184AF3B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15613638</c:v>
                </c:pt>
                <c:pt idx="1">
                  <c:v>16272828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87-4718-B8FE-FAA54184AF3B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10092621</c:v>
                </c:pt>
                <c:pt idx="1">
                  <c:v>8134312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87-4718-B8FE-FAA54184A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751872"/>
        <c:axId val="104753408"/>
      </c:barChart>
      <c:catAx>
        <c:axId val="104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3408"/>
        <c:crosses val="autoZero"/>
        <c:auto val="1"/>
        <c:lblAlgn val="ctr"/>
        <c:lblOffset val="100"/>
        <c:tickMarkSkip val="1"/>
        <c:noMultiLvlLbl val="0"/>
      </c:catAx>
      <c:valAx>
        <c:axId val="10475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4556213017751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18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0.15075394470163592"/>
          <c:y val="3.1100478468899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663370013102644"/>
          <c:y val="0.15789492128499888"/>
          <c:w val="0.64991731102993977"/>
          <c:h val="0.56459396095848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7D-40E5-ABB0-ACE6C34BF277}"/>
            </c:ext>
          </c:extLst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7D-40E5-ABB0-ACE6C34BF277}"/>
            </c:ext>
          </c:extLst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7D-40E5-ABB0-ACE6C34BF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028224"/>
        <c:axId val="103029760"/>
      </c:barChart>
      <c:catAx>
        <c:axId val="10302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29760"/>
        <c:crosses val="autoZero"/>
        <c:auto val="1"/>
        <c:lblAlgn val="ctr"/>
        <c:lblOffset val="100"/>
        <c:tickMarkSkip val="1"/>
        <c:noMultiLvlLbl val="0"/>
      </c:catAx>
      <c:valAx>
        <c:axId val="103029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6800670016750419E-2"/>
              <c:y val="0.284689246380087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282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5529431</c:v>
                </c:pt>
                <c:pt idx="1">
                  <c:v>5873655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A3-4D79-94CB-FBC8E9504FE1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15613638</c:v>
                </c:pt>
                <c:pt idx="1">
                  <c:v>16272828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A3-4D79-94CB-FBC8E9504FE1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10092621</c:v>
                </c:pt>
                <c:pt idx="1">
                  <c:v>8134312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A3-4D79-94CB-FBC8E9504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44704"/>
        <c:axId val="105146240"/>
      </c:barChart>
      <c:catAx>
        <c:axId val="10514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46240"/>
        <c:crosses val="autoZero"/>
        <c:auto val="1"/>
        <c:lblAlgn val="ctr"/>
        <c:lblOffset val="100"/>
        <c:tickMarkSkip val="1"/>
        <c:noMultiLvlLbl val="0"/>
      </c:catAx>
      <c:valAx>
        <c:axId val="105146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447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4-4C34-864D-29A076F46441}"/>
            </c:ext>
          </c:extLst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A4-4C34-864D-29A076F46441}"/>
            </c:ext>
          </c:extLst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A4-4C34-864D-29A076F46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92768"/>
        <c:axId val="104994304"/>
      </c:barChart>
      <c:catAx>
        <c:axId val="10499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94304"/>
        <c:crosses val="autoZero"/>
        <c:auto val="1"/>
        <c:lblAlgn val="ctr"/>
        <c:lblOffset val="100"/>
        <c:tickMarkSkip val="1"/>
        <c:noMultiLvlLbl val="0"/>
      </c:catAx>
      <c:valAx>
        <c:axId val="104994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927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147204</xdr:colOff>
      <xdr:row>13</xdr:row>
      <xdr:rowOff>86591</xdr:rowOff>
    </xdr:from>
    <xdr:to>
      <xdr:col>7</xdr:col>
      <xdr:colOff>303067</xdr:colOff>
      <xdr:row>38</xdr:row>
      <xdr:rowOff>17318</xdr:rowOff>
    </xdr:to>
    <xdr:graphicFrame macro="">
      <xdr:nvGraphicFramePr>
        <xdr:cNvPr id="4874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7</xdr:row>
      <xdr:rowOff>0</xdr:rowOff>
    </xdr:from>
    <xdr:to>
      <xdr:col>5</xdr:col>
      <xdr:colOff>228600</xdr:colOff>
      <xdr:row>26</xdr:row>
      <xdr:rowOff>142875</xdr:rowOff>
    </xdr:to>
    <xdr:graphicFrame macro="">
      <xdr:nvGraphicFramePr>
        <xdr:cNvPr id="5899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37</xdr:row>
      <xdr:rowOff>47625</xdr:rowOff>
    </xdr:from>
    <xdr:to>
      <xdr:col>6</xdr:col>
      <xdr:colOff>209550</xdr:colOff>
      <xdr:row>61</xdr:row>
      <xdr:rowOff>142875</xdr:rowOff>
    </xdr:to>
    <xdr:graphicFrame macro="">
      <xdr:nvGraphicFramePr>
        <xdr:cNvPr id="5900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3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G27"/>
  <sheetViews>
    <sheetView showGridLines="0" tabSelected="1" view="pageBreakPreview" zoomScale="110" zoomScaleNormal="100" zoomScaleSheetLayoutView="110" workbookViewId="0">
      <selection sqref="A1:E1"/>
    </sheetView>
  </sheetViews>
  <sheetFormatPr defaultColWidth="9.140625" defaultRowHeight="12.75" x14ac:dyDescent="0.2"/>
  <cols>
    <col min="1" max="1" width="40.5703125" style="1" customWidth="1"/>
    <col min="2" max="2" width="15.85546875" style="1" customWidth="1"/>
    <col min="3" max="3" width="15.5703125" style="169" customWidth="1"/>
    <col min="4" max="4" width="15.7109375" style="169" customWidth="1"/>
    <col min="5" max="5" width="11.28515625" style="1" customWidth="1"/>
    <col min="6" max="6" width="10.85546875" style="1" customWidth="1"/>
    <col min="7" max="7" width="10.140625" style="1" bestFit="1" customWidth="1"/>
    <col min="8" max="16384" width="9.140625" style="1"/>
  </cols>
  <sheetData>
    <row r="1" spans="1:7" ht="20.25" x14ac:dyDescent="0.3">
      <c r="A1" s="369" t="s">
        <v>128</v>
      </c>
      <c r="B1" s="369"/>
      <c r="C1" s="369"/>
      <c r="D1" s="369"/>
      <c r="E1" s="369"/>
    </row>
    <row r="3" spans="1:7" x14ac:dyDescent="0.2">
      <c r="A3" s="367" t="s">
        <v>95</v>
      </c>
      <c r="B3" s="367"/>
      <c r="C3" s="367"/>
      <c r="D3" s="367"/>
      <c r="E3" s="367"/>
    </row>
    <row r="4" spans="1:7" ht="30.75" customHeight="1" x14ac:dyDescent="0.2">
      <c r="A4" s="367"/>
      <c r="B4" s="367"/>
      <c r="C4" s="367"/>
      <c r="D4" s="367"/>
      <c r="E4" s="367"/>
    </row>
    <row r="6" spans="1:7" ht="13.5" thickBot="1" x14ac:dyDescent="0.25">
      <c r="B6" s="9"/>
      <c r="C6" s="174"/>
      <c r="D6" s="170"/>
      <c r="E6" s="2" t="s">
        <v>0</v>
      </c>
    </row>
    <row r="7" spans="1:7" s="10" customFormat="1" ht="18.75" customHeight="1" thickTop="1" thickBot="1" x14ac:dyDescent="0.25">
      <c r="A7" s="264" t="s">
        <v>1</v>
      </c>
      <c r="B7" s="265" t="s">
        <v>11</v>
      </c>
      <c r="C7" s="265" t="s">
        <v>12</v>
      </c>
      <c r="D7" s="265" t="s">
        <v>4</v>
      </c>
      <c r="E7" s="266" t="s">
        <v>5</v>
      </c>
    </row>
    <row r="8" spans="1:7" s="4" customFormat="1" thickTop="1" thickBot="1" x14ac:dyDescent="0.25">
      <c r="A8" s="267">
        <v>1</v>
      </c>
      <c r="B8" s="265">
        <v>2</v>
      </c>
      <c r="C8" s="265">
        <v>3</v>
      </c>
      <c r="D8" s="265">
        <v>4</v>
      </c>
      <c r="E8" s="268" t="s">
        <v>96</v>
      </c>
    </row>
    <row r="9" spans="1:7" ht="18.95" customHeight="1" thickTop="1" x14ac:dyDescent="0.2">
      <c r="A9" s="223" t="s">
        <v>102</v>
      </c>
      <c r="B9" s="227">
        <v>5041029</v>
      </c>
      <c r="C9" s="232">
        <v>5049052</v>
      </c>
      <c r="D9" s="232">
        <v>2406207</v>
      </c>
      <c r="E9" s="80">
        <f>(D9/C9)*100</f>
        <v>47.656609597207556</v>
      </c>
    </row>
    <row r="10" spans="1:7" ht="18.95" customHeight="1" x14ac:dyDescent="0.2">
      <c r="A10" s="223" t="s">
        <v>103</v>
      </c>
      <c r="B10" s="228">
        <v>385638</v>
      </c>
      <c r="C10" s="232">
        <v>436940</v>
      </c>
      <c r="D10" s="232">
        <v>304041</v>
      </c>
      <c r="E10" s="81">
        <f t="shared" ref="E10:E15" si="0">(D10/C10)*100</f>
        <v>69.584153430676977</v>
      </c>
    </row>
    <row r="11" spans="1:7" ht="18.95" customHeight="1" x14ac:dyDescent="0.2">
      <c r="A11" s="298" t="s">
        <v>104</v>
      </c>
      <c r="B11" s="228">
        <v>8520</v>
      </c>
      <c r="C11" s="232">
        <v>10083</v>
      </c>
      <c r="D11" s="232">
        <v>4167</v>
      </c>
      <c r="E11" s="81">
        <f t="shared" si="0"/>
        <v>41.326986016066648</v>
      </c>
    </row>
    <row r="12" spans="1:7" ht="18.95" customHeight="1" x14ac:dyDescent="0.2">
      <c r="A12" s="224" t="s">
        <v>105</v>
      </c>
      <c r="B12" s="229">
        <v>104554</v>
      </c>
      <c r="C12" s="233">
        <v>10137538</v>
      </c>
      <c r="D12" s="233">
        <v>17106794</v>
      </c>
      <c r="E12" s="81">
        <f t="shared" si="0"/>
        <v>168.74702713814736</v>
      </c>
      <c r="G12" s="11"/>
    </row>
    <row r="13" spans="1:7" ht="18.95" customHeight="1" x14ac:dyDescent="0.25">
      <c r="A13" s="12" t="s">
        <v>8</v>
      </c>
      <c r="B13" s="230">
        <f>SUM(B9:B12)</f>
        <v>5539741</v>
      </c>
      <c r="C13" s="234">
        <f>SUM(C9:C12)</f>
        <v>15633613</v>
      </c>
      <c r="D13" s="234">
        <f>SUM(D9:D12)</f>
        <v>19821209</v>
      </c>
      <c r="E13" s="83">
        <f t="shared" si="0"/>
        <v>126.78584918278328</v>
      </c>
    </row>
    <row r="14" spans="1:7" s="6" customFormat="1" ht="21.75" customHeight="1" x14ac:dyDescent="0.2">
      <c r="A14" s="7" t="s">
        <v>106</v>
      </c>
      <c r="B14" s="227">
        <v>10310</v>
      </c>
      <c r="C14" s="235">
        <v>19975</v>
      </c>
      <c r="D14" s="232">
        <v>9728588</v>
      </c>
      <c r="E14" s="81">
        <f t="shared" si="0"/>
        <v>48703.819774718395</v>
      </c>
    </row>
    <row r="15" spans="1:7" s="6" customFormat="1" ht="45.75" customHeight="1" thickBot="1" x14ac:dyDescent="0.3">
      <c r="A15" s="8" t="s">
        <v>7</v>
      </c>
      <c r="B15" s="231">
        <f>B13-B14</f>
        <v>5529431</v>
      </c>
      <c r="C15" s="236">
        <f>C13-C14</f>
        <v>15613638</v>
      </c>
      <c r="D15" s="236">
        <f>D13-D14</f>
        <v>10092621</v>
      </c>
      <c r="E15" s="82">
        <f t="shared" si="0"/>
        <v>64.639778378363843</v>
      </c>
    </row>
    <row r="16" spans="1:7" ht="13.5" thickTop="1" x14ac:dyDescent="0.2">
      <c r="A16" s="225"/>
      <c r="B16" s="225"/>
      <c r="C16" s="226"/>
      <c r="D16" s="226"/>
      <c r="E16" s="225"/>
    </row>
    <row r="17" spans="1:7" x14ac:dyDescent="0.2">
      <c r="A17" s="368" t="s">
        <v>126</v>
      </c>
      <c r="B17" s="368"/>
      <c r="C17" s="368"/>
      <c r="D17" s="368"/>
      <c r="E17" s="368"/>
    </row>
    <row r="18" spans="1:7" x14ac:dyDescent="0.2">
      <c r="A18" s="368"/>
      <c r="B18" s="368"/>
      <c r="C18" s="368"/>
      <c r="D18" s="368"/>
      <c r="E18" s="368"/>
      <c r="F18" s="13"/>
      <c r="G18" s="13"/>
    </row>
    <row r="19" spans="1:7" x14ac:dyDescent="0.2">
      <c r="A19" s="225"/>
      <c r="B19" s="225"/>
      <c r="C19" s="226"/>
      <c r="D19" s="226"/>
      <c r="E19" s="225"/>
      <c r="F19" s="13"/>
      <c r="G19" s="13"/>
    </row>
    <row r="20" spans="1:7" x14ac:dyDescent="0.2">
      <c r="A20" s="225"/>
      <c r="B20" s="225"/>
      <c r="C20" s="226"/>
      <c r="D20" s="226"/>
      <c r="E20" s="225"/>
      <c r="F20" s="13"/>
      <c r="G20" s="13"/>
    </row>
    <row r="21" spans="1:7" x14ac:dyDescent="0.2">
      <c r="A21" s="225"/>
      <c r="B21" s="225"/>
      <c r="C21" s="226"/>
      <c r="D21" s="226"/>
      <c r="E21" s="225"/>
    </row>
    <row r="24" spans="1:7" ht="21.75" customHeight="1" x14ac:dyDescent="0.2">
      <c r="B24" s="263"/>
      <c r="C24" s="263"/>
      <c r="D24" s="263"/>
    </row>
    <row r="25" spans="1:7" ht="28.5" customHeight="1" x14ac:dyDescent="0.2">
      <c r="B25" s="263"/>
      <c r="C25" s="263"/>
      <c r="D25" s="263"/>
    </row>
    <row r="27" spans="1:7" x14ac:dyDescent="0.2">
      <c r="C27" s="1"/>
      <c r="D27" s="1"/>
    </row>
  </sheetData>
  <mergeCells count="3">
    <mergeCell ref="A3:E4"/>
    <mergeCell ref="A17:E18"/>
    <mergeCell ref="A1:E1"/>
  </mergeCells>
  <phoneticPr fontId="5" type="noConversion"/>
  <pageMargins left="0.98425196850393704" right="0" top="0.98425196850393704" bottom="0.98425196850393704" header="0.51181102362204722" footer="0.51181102362204722"/>
  <pageSetup paperSize="9" scale="85" firstPageNumber="2" orientation="portrait" cellComments="asDisplayed" useFirstPageNumber="1" r:id="rId1"/>
  <headerFooter alignWithMargins="0">
    <oddFooter xml:space="preserve">&amp;L&amp;"Arial CE,Kurzíva"Zastupitelstvo Olomouckého kraje 23. 9. 2019
6.2. - Rozpočet Olomouckého kraje 2019 - plnění rozpočtu k 30. 6. 2019
Příloha č. 1 - Plnění rozpočtu Olomouckého kraje k 30. 6. 2019&amp;R&amp;"Arial CE,Kurzíva"Strana &amp;P (Celkem 6)
</oddFooter>
  </headerFooter>
  <ignoredErrors>
    <ignoredError sqref="B13:D13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O122"/>
  <sheetViews>
    <sheetView showGridLines="0" view="pageBreakPreview" topLeftCell="A94" zoomScaleNormal="100" zoomScaleSheetLayoutView="100" workbookViewId="0">
      <selection activeCell="C13" sqref="C13"/>
    </sheetView>
  </sheetViews>
  <sheetFormatPr defaultColWidth="9.140625" defaultRowHeight="14.25" x14ac:dyDescent="0.2"/>
  <cols>
    <col min="1" max="1" width="53.42578125" style="222" customWidth="1"/>
    <col min="2" max="2" width="5.140625" style="112" customWidth="1"/>
    <col min="3" max="3" width="14.42578125" style="124" customWidth="1"/>
    <col min="4" max="4" width="15" style="124" customWidth="1"/>
    <col min="5" max="5" width="15.5703125" style="124" customWidth="1"/>
    <col min="6" max="6" width="10.5703125" style="124" customWidth="1"/>
    <col min="7" max="8" width="16.28515625" style="20" customWidth="1"/>
    <col min="9" max="9" width="16.7109375" style="20" customWidth="1"/>
    <col min="10" max="10" width="18.140625" style="15" customWidth="1"/>
    <col min="11" max="11" width="21" style="21" customWidth="1"/>
    <col min="12" max="12" width="2.7109375" style="17" customWidth="1"/>
    <col min="13" max="13" width="16.5703125" style="17" customWidth="1"/>
    <col min="14" max="14" width="17.5703125" style="16" customWidth="1"/>
    <col min="15" max="16" width="9.140625" style="17"/>
    <col min="17" max="17" width="11.140625" style="17" bestFit="1" customWidth="1"/>
    <col min="18" max="16384" width="9.140625" style="17"/>
  </cols>
  <sheetData>
    <row r="1" spans="1:14" ht="23.25" x14ac:dyDescent="0.35">
      <c r="A1" s="374" t="s">
        <v>129</v>
      </c>
      <c r="B1" s="375"/>
      <c r="C1" s="375"/>
      <c r="D1" s="375"/>
      <c r="E1" s="375"/>
      <c r="F1" s="375"/>
      <c r="G1" s="14"/>
      <c r="H1" s="14"/>
      <c r="I1" s="14"/>
      <c r="K1" s="16"/>
    </row>
    <row r="2" spans="1:14" ht="23.25" x14ac:dyDescent="0.35">
      <c r="A2" s="376"/>
      <c r="B2" s="376"/>
      <c r="C2" s="376"/>
      <c r="D2" s="376"/>
      <c r="E2" s="376"/>
      <c r="F2" s="376"/>
      <c r="G2" s="18"/>
      <c r="H2" s="18"/>
      <c r="I2" s="18"/>
      <c r="K2" s="16"/>
    </row>
    <row r="3" spans="1:14" ht="15" thickBot="1" x14ac:dyDescent="0.25">
      <c r="F3" s="297" t="s">
        <v>0</v>
      </c>
      <c r="G3" s="23"/>
      <c r="H3" s="23"/>
      <c r="I3" s="23"/>
    </row>
    <row r="4" spans="1:14" s="25" customFormat="1" ht="24" thickTop="1" thickBot="1" x14ac:dyDescent="0.25">
      <c r="A4" s="269" t="s">
        <v>9</v>
      </c>
      <c r="B4" s="270" t="s">
        <v>10</v>
      </c>
      <c r="C4" s="271" t="s">
        <v>11</v>
      </c>
      <c r="D4" s="271" t="s">
        <v>12</v>
      </c>
      <c r="E4" s="271" t="s">
        <v>4</v>
      </c>
      <c r="F4" s="272" t="s">
        <v>5</v>
      </c>
      <c r="G4" s="24"/>
      <c r="H4" s="24"/>
      <c r="I4" s="24"/>
      <c r="J4" s="73"/>
      <c r="K4" s="66"/>
      <c r="N4" s="26"/>
    </row>
    <row r="5" spans="1:14" s="25" customFormat="1" thickTop="1" thickBot="1" x14ac:dyDescent="0.25">
      <c r="A5" s="267">
        <v>1</v>
      </c>
      <c r="B5" s="265">
        <v>2</v>
      </c>
      <c r="C5" s="265">
        <v>3</v>
      </c>
      <c r="D5" s="265">
        <v>4</v>
      </c>
      <c r="E5" s="265">
        <v>5</v>
      </c>
      <c r="F5" s="273" t="s">
        <v>97</v>
      </c>
      <c r="G5" s="24"/>
      <c r="H5" s="24"/>
      <c r="I5" s="24"/>
      <c r="J5" s="73"/>
      <c r="K5" s="66"/>
      <c r="N5" s="26"/>
    </row>
    <row r="6" spans="1:14" s="19" customFormat="1" ht="15.75" thickTop="1" x14ac:dyDescent="0.25">
      <c r="A6" s="325" t="s">
        <v>13</v>
      </c>
      <c r="B6" s="113">
        <v>1</v>
      </c>
      <c r="C6" s="86">
        <f>SUM(C7:C9)</f>
        <v>38603</v>
      </c>
      <c r="D6" s="86">
        <f t="shared" ref="D6:E6" si="0">SUM(D7:D9)</f>
        <v>39753</v>
      </c>
      <c r="E6" s="86">
        <f t="shared" si="0"/>
        <v>11507</v>
      </c>
      <c r="F6" s="345">
        <f t="shared" ref="F6:F33" si="1">(E6/D6)*100</f>
        <v>28.946243050838934</v>
      </c>
      <c r="G6" s="27"/>
      <c r="H6" s="27"/>
      <c r="I6" s="27"/>
      <c r="J6" s="193"/>
      <c r="K6" s="67"/>
      <c r="N6" s="251"/>
    </row>
    <row r="7" spans="1:14" s="32" customFormat="1" x14ac:dyDescent="0.2">
      <c r="A7" s="28" t="s">
        <v>109</v>
      </c>
      <c r="B7" s="309"/>
      <c r="C7" s="30">
        <f>38603-C9</f>
        <v>38071</v>
      </c>
      <c r="D7" s="30">
        <f>39753-D9</f>
        <v>39221</v>
      </c>
      <c r="E7" s="30">
        <f>11507-E9</f>
        <v>11287</v>
      </c>
      <c r="F7" s="346">
        <f t="shared" si="1"/>
        <v>28.777950587695365</v>
      </c>
      <c r="G7" s="31"/>
      <c r="H7" s="31"/>
      <c r="I7" s="31"/>
      <c r="J7" s="193"/>
      <c r="K7" s="55"/>
      <c r="N7" s="33"/>
    </row>
    <row r="8" spans="1:14" s="32" customFormat="1" x14ac:dyDescent="0.2">
      <c r="A8" s="28" t="s">
        <v>107</v>
      </c>
      <c r="B8" s="304"/>
      <c r="C8" s="30">
        <v>0</v>
      </c>
      <c r="D8" s="30">
        <v>0</v>
      </c>
      <c r="E8" s="30">
        <v>0</v>
      </c>
      <c r="F8" s="346">
        <v>0</v>
      </c>
      <c r="G8" s="31"/>
      <c r="H8" s="31"/>
      <c r="I8" s="31"/>
      <c r="J8" s="193"/>
      <c r="K8" s="55"/>
      <c r="N8" s="33"/>
    </row>
    <row r="9" spans="1:14" s="32" customFormat="1" x14ac:dyDescent="0.2">
      <c r="A9" s="318" t="s">
        <v>108</v>
      </c>
      <c r="B9" s="312"/>
      <c r="C9" s="347">
        <v>532</v>
      </c>
      <c r="D9" s="347">
        <v>532</v>
      </c>
      <c r="E9" s="347">
        <v>220</v>
      </c>
      <c r="F9" s="305">
        <f t="shared" si="1"/>
        <v>41.353383458646611</v>
      </c>
      <c r="G9" s="31"/>
      <c r="H9" s="31"/>
      <c r="I9" s="31"/>
      <c r="J9" s="31"/>
      <c r="K9" s="55"/>
      <c r="N9" s="33"/>
    </row>
    <row r="10" spans="1:14" s="35" customFormat="1" ht="15" x14ac:dyDescent="0.25">
      <c r="A10" s="313" t="s">
        <v>86</v>
      </c>
      <c r="B10" s="326">
        <v>3</v>
      </c>
      <c r="C10" s="348">
        <f>SUM(C11:C13)</f>
        <v>415951</v>
      </c>
      <c r="D10" s="348">
        <f>SUM(D11:D13)</f>
        <v>428956</v>
      </c>
      <c r="E10" s="348">
        <f>SUM(E11:E13)</f>
        <v>156802</v>
      </c>
      <c r="F10" s="345">
        <f t="shared" si="1"/>
        <v>36.554331912830222</v>
      </c>
      <c r="G10" s="252"/>
      <c r="H10" s="27"/>
      <c r="I10" s="27"/>
      <c r="J10" s="27"/>
      <c r="K10" s="67"/>
      <c r="N10" s="36"/>
    </row>
    <row r="11" spans="1:14" s="35" customFormat="1" x14ac:dyDescent="0.2">
      <c r="A11" s="28" t="s">
        <v>109</v>
      </c>
      <c r="B11" s="37"/>
      <c r="C11" s="30">
        <f>413751-C13</f>
        <v>403973</v>
      </c>
      <c r="D11" s="30">
        <f>425971-D13</f>
        <v>416036</v>
      </c>
      <c r="E11" s="30">
        <f>156616-E13</f>
        <v>151816</v>
      </c>
      <c r="F11" s="346">
        <f t="shared" si="1"/>
        <v>36.49107288792316</v>
      </c>
      <c r="G11" s="31"/>
      <c r="H11" s="31"/>
      <c r="I11" s="31"/>
      <c r="J11" s="31"/>
      <c r="K11" s="55"/>
      <c r="N11" s="36"/>
    </row>
    <row r="12" spans="1:14" s="35" customFormat="1" x14ac:dyDescent="0.2">
      <c r="A12" s="28" t="s">
        <v>107</v>
      </c>
      <c r="B12" s="37"/>
      <c r="C12" s="30">
        <v>2200</v>
      </c>
      <c r="D12" s="30">
        <v>2985</v>
      </c>
      <c r="E12" s="30">
        <v>186</v>
      </c>
      <c r="F12" s="346">
        <f>(E12/D12)*100</f>
        <v>6.2311557788944727</v>
      </c>
      <c r="G12" s="31"/>
      <c r="H12" s="31"/>
      <c r="I12" s="31"/>
      <c r="J12" s="31"/>
      <c r="K12" s="55"/>
      <c r="N12" s="36"/>
    </row>
    <row r="13" spans="1:14" s="32" customFormat="1" x14ac:dyDescent="0.2">
      <c r="A13" s="318" t="s">
        <v>108</v>
      </c>
      <c r="B13" s="309"/>
      <c r="C13" s="30">
        <v>9778</v>
      </c>
      <c r="D13" s="30">
        <v>9935</v>
      </c>
      <c r="E13" s="30">
        <v>4800</v>
      </c>
      <c r="F13" s="305">
        <f t="shared" si="1"/>
        <v>48.314041268243585</v>
      </c>
      <c r="G13" s="31"/>
      <c r="H13" s="31"/>
      <c r="I13" s="31"/>
      <c r="J13" s="31"/>
      <c r="K13" s="55"/>
      <c r="N13" s="33"/>
    </row>
    <row r="14" spans="1:14" s="35" customFormat="1" ht="16.5" customHeight="1" x14ac:dyDescent="0.25">
      <c r="A14" s="322" t="s">
        <v>87</v>
      </c>
      <c r="B14" s="326">
        <v>4</v>
      </c>
      <c r="C14" s="348">
        <f>SUM(C15:C16)</f>
        <v>9973</v>
      </c>
      <c r="D14" s="348">
        <f t="shared" ref="D14:E14" si="2">SUM(D15:D16)</f>
        <v>11144</v>
      </c>
      <c r="E14" s="348">
        <f t="shared" si="2"/>
        <v>5084</v>
      </c>
      <c r="F14" s="345">
        <f t="shared" si="1"/>
        <v>45.620961952620242</v>
      </c>
      <c r="G14" s="252"/>
      <c r="H14" s="27"/>
      <c r="I14" s="27"/>
      <c r="J14" s="27"/>
      <c r="K14" s="67"/>
      <c r="N14" s="36"/>
    </row>
    <row r="15" spans="1:14" s="35" customFormat="1" x14ac:dyDescent="0.2">
      <c r="A15" s="28" t="s">
        <v>109</v>
      </c>
      <c r="B15" s="37"/>
      <c r="C15" s="30">
        <v>2362</v>
      </c>
      <c r="D15" s="30">
        <v>2367</v>
      </c>
      <c r="E15" s="30">
        <v>562</v>
      </c>
      <c r="F15" s="346">
        <f t="shared" si="1"/>
        <v>23.743134769750739</v>
      </c>
      <c r="G15" s="31"/>
      <c r="H15" s="31"/>
      <c r="I15" s="31"/>
      <c r="J15" s="31"/>
      <c r="K15" s="55"/>
      <c r="N15" s="36"/>
    </row>
    <row r="16" spans="1:14" s="35" customFormat="1" x14ac:dyDescent="0.2">
      <c r="A16" s="28" t="s">
        <v>107</v>
      </c>
      <c r="B16" s="37"/>
      <c r="C16" s="30">
        <v>7611</v>
      </c>
      <c r="D16" s="30">
        <v>8777</v>
      </c>
      <c r="E16" s="30">
        <v>4522</v>
      </c>
      <c r="F16" s="305">
        <f t="shared" si="1"/>
        <v>51.521020849948727</v>
      </c>
      <c r="G16" s="31"/>
      <c r="H16" s="31"/>
      <c r="I16" s="31"/>
      <c r="J16" s="31"/>
      <c r="K16" s="55"/>
      <c r="N16" s="36"/>
    </row>
    <row r="17" spans="1:14" s="35" customFormat="1" ht="15" x14ac:dyDescent="0.25">
      <c r="A17" s="313" t="s">
        <v>120</v>
      </c>
      <c r="B17" s="326">
        <v>6</v>
      </c>
      <c r="C17" s="348">
        <f>SUM(C18:C19)</f>
        <v>36393</v>
      </c>
      <c r="D17" s="348">
        <f>SUM(D18:D19)</f>
        <v>38320</v>
      </c>
      <c r="E17" s="348">
        <f>SUM(E18:E19)</f>
        <v>10623</v>
      </c>
      <c r="F17" s="345">
        <f t="shared" ref="F17" si="3">(E17/D17)*100</f>
        <v>27.721816283924845</v>
      </c>
      <c r="G17" s="31"/>
      <c r="H17" s="31"/>
      <c r="I17" s="31"/>
      <c r="J17" s="31"/>
      <c r="K17" s="55"/>
      <c r="N17" s="36"/>
    </row>
    <row r="18" spans="1:14" s="35" customFormat="1" x14ac:dyDescent="0.2">
      <c r="A18" s="28" t="s">
        <v>109</v>
      </c>
      <c r="B18" s="37"/>
      <c r="C18" s="30">
        <v>32773</v>
      </c>
      <c r="D18" s="30">
        <v>32973</v>
      </c>
      <c r="E18" s="30">
        <v>10543</v>
      </c>
      <c r="F18" s="346">
        <f>(E18/D18)*100</f>
        <v>31.974645922421374</v>
      </c>
      <c r="G18" s="31"/>
      <c r="H18" s="31"/>
      <c r="I18" s="31"/>
      <c r="J18" s="31"/>
      <c r="K18" s="55"/>
      <c r="N18" s="36"/>
    </row>
    <row r="19" spans="1:14" s="35" customFormat="1" x14ac:dyDescent="0.2">
      <c r="A19" s="28" t="s">
        <v>107</v>
      </c>
      <c r="B19" s="37"/>
      <c r="C19" s="30">
        <v>3620</v>
      </c>
      <c r="D19" s="30">
        <v>5347</v>
      </c>
      <c r="E19" s="30">
        <v>80</v>
      </c>
      <c r="F19" s="305">
        <f t="shared" ref="F19" si="4">(E19/D19)*100</f>
        <v>1.4961660744342622</v>
      </c>
      <c r="G19" s="31"/>
      <c r="H19" s="31"/>
      <c r="I19" s="31"/>
      <c r="J19" s="31"/>
      <c r="K19" s="55"/>
      <c r="N19" s="36"/>
    </row>
    <row r="20" spans="1:14" s="35" customFormat="1" ht="15" x14ac:dyDescent="0.25">
      <c r="A20" s="313" t="s">
        <v>19</v>
      </c>
      <c r="B20" s="326">
        <v>7</v>
      </c>
      <c r="C20" s="348">
        <f>SUM(C21:C24)</f>
        <v>301126</v>
      </c>
      <c r="D20" s="348">
        <f>SUM(D21:D24)</f>
        <v>257687</v>
      </c>
      <c r="E20" s="348">
        <f t="shared" ref="E20" si="5">SUM(E21:E24)</f>
        <v>9402378</v>
      </c>
      <c r="F20" s="345">
        <f t="shared" si="1"/>
        <v>3648.7591535467445</v>
      </c>
      <c r="G20" s="27"/>
      <c r="H20" s="27"/>
      <c r="I20" s="27"/>
      <c r="J20" s="27"/>
      <c r="K20" s="67"/>
      <c r="N20" s="36"/>
    </row>
    <row r="21" spans="1:14" s="35" customFormat="1" x14ac:dyDescent="0.2">
      <c r="A21" s="28" t="s">
        <v>109</v>
      </c>
      <c r="B21" s="37"/>
      <c r="C21" s="30">
        <f>301126-C24-C23</f>
        <v>220086</v>
      </c>
      <c r="D21" s="30">
        <f>257687-D24-D23</f>
        <v>255720</v>
      </c>
      <c r="E21" s="30">
        <f>9402378-E24-E23</f>
        <v>53115</v>
      </c>
      <c r="F21" s="346">
        <f>(E21/D21)*100</f>
        <v>20.7707648991084</v>
      </c>
      <c r="G21" s="88"/>
      <c r="H21" s="31"/>
      <c r="I21" s="31"/>
      <c r="J21" s="31"/>
      <c r="K21" s="55"/>
      <c r="N21" s="36"/>
    </row>
    <row r="22" spans="1:14" s="35" customFormat="1" x14ac:dyDescent="0.2">
      <c r="A22" s="28" t="s">
        <v>107</v>
      </c>
      <c r="B22" s="37"/>
      <c r="C22" s="30">
        <v>0</v>
      </c>
      <c r="D22" s="30">
        <v>0</v>
      </c>
      <c r="E22" s="30">
        <v>0</v>
      </c>
      <c r="F22" s="346">
        <v>0</v>
      </c>
      <c r="G22" s="31"/>
      <c r="H22" s="31"/>
      <c r="I22" s="31"/>
      <c r="J22" s="31"/>
      <c r="K22" s="55"/>
      <c r="N22" s="36"/>
    </row>
    <row r="23" spans="1:14" s="32" customFormat="1" x14ac:dyDescent="0.2">
      <c r="A23" s="310" t="s">
        <v>110</v>
      </c>
      <c r="B23" s="309"/>
      <c r="C23" s="30">
        <v>81040</v>
      </c>
      <c r="D23" s="30">
        <v>1967</v>
      </c>
      <c r="E23" s="30">
        <v>0</v>
      </c>
      <c r="F23" s="346">
        <f t="shared" ref="F23" si="6">(E23/D23)*100</f>
        <v>0</v>
      </c>
      <c r="G23" s="31"/>
      <c r="H23" s="31"/>
      <c r="I23" s="31"/>
      <c r="J23" s="31"/>
      <c r="K23" s="55"/>
      <c r="N23" s="33"/>
    </row>
    <row r="24" spans="1:14" s="32" customFormat="1" x14ac:dyDescent="0.2">
      <c r="A24" s="318" t="s">
        <v>108</v>
      </c>
      <c r="B24" s="312"/>
      <c r="C24" s="347">
        <v>0</v>
      </c>
      <c r="D24" s="347">
        <v>0</v>
      </c>
      <c r="E24" s="347">
        <v>9349263</v>
      </c>
      <c r="F24" s="305">
        <v>0</v>
      </c>
      <c r="G24" s="31"/>
      <c r="H24" s="31"/>
      <c r="I24" s="31"/>
      <c r="J24" s="31"/>
      <c r="K24" s="55"/>
      <c r="N24" s="33"/>
    </row>
    <row r="25" spans="1:14" s="35" customFormat="1" ht="15" x14ac:dyDescent="0.25">
      <c r="A25" s="327" t="s">
        <v>88</v>
      </c>
      <c r="B25" s="37">
        <v>8</v>
      </c>
      <c r="C25" s="349">
        <f>SUM(C26:C28)</f>
        <v>75453</v>
      </c>
      <c r="D25" s="349">
        <f t="shared" ref="D25:E25" si="7">SUM(D26:D28)</f>
        <v>85617</v>
      </c>
      <c r="E25" s="349">
        <f t="shared" si="7"/>
        <v>15072</v>
      </c>
      <c r="F25" s="345">
        <f>(E25/D25)*100</f>
        <v>17.603980517887802</v>
      </c>
      <c r="G25" s="27"/>
      <c r="H25" s="27"/>
      <c r="I25" s="27"/>
      <c r="J25" s="27"/>
      <c r="K25" s="67"/>
      <c r="N25" s="36"/>
    </row>
    <row r="26" spans="1:14" s="35" customFormat="1" x14ac:dyDescent="0.2">
      <c r="A26" s="28" t="s">
        <v>109</v>
      </c>
      <c r="B26" s="37"/>
      <c r="C26" s="30">
        <f>75453-C28-C27</f>
        <v>11903</v>
      </c>
      <c r="D26" s="30">
        <f>85617-D28-D27</f>
        <v>16867</v>
      </c>
      <c r="E26" s="30">
        <f>15072-E28-E27</f>
        <v>1984</v>
      </c>
      <c r="F26" s="346">
        <f t="shared" si="1"/>
        <v>11.762613387087212</v>
      </c>
      <c r="G26" s="31"/>
      <c r="H26" s="31"/>
      <c r="I26" s="31"/>
      <c r="J26" s="31"/>
      <c r="K26" s="55"/>
      <c r="N26" s="36"/>
    </row>
    <row r="27" spans="1:14" s="35" customFormat="1" x14ac:dyDescent="0.2">
      <c r="A27" s="28" t="s">
        <v>107</v>
      </c>
      <c r="B27" s="37"/>
      <c r="C27" s="30">
        <v>0</v>
      </c>
      <c r="D27" s="30">
        <v>0</v>
      </c>
      <c r="E27" s="30">
        <v>0</v>
      </c>
      <c r="F27" s="346">
        <v>0</v>
      </c>
      <c r="G27" s="31"/>
      <c r="H27" s="31"/>
      <c r="I27" s="31"/>
      <c r="J27" s="31"/>
      <c r="K27" s="55"/>
      <c r="N27" s="36"/>
    </row>
    <row r="28" spans="1:14" s="32" customFormat="1" x14ac:dyDescent="0.2">
      <c r="A28" s="318" t="s">
        <v>110</v>
      </c>
      <c r="B28" s="312"/>
      <c r="C28" s="347">
        <v>63550</v>
      </c>
      <c r="D28" s="347">
        <v>68750</v>
      </c>
      <c r="E28" s="347">
        <v>13088</v>
      </c>
      <c r="F28" s="305">
        <f t="shared" si="1"/>
        <v>19.03709090909091</v>
      </c>
      <c r="G28" s="31"/>
      <c r="H28" s="31"/>
      <c r="I28" s="31"/>
      <c r="J28" s="193"/>
      <c r="K28" s="55"/>
      <c r="N28" s="33"/>
    </row>
    <row r="29" spans="1:14" ht="15" customHeight="1" x14ac:dyDescent="0.25">
      <c r="A29" s="327" t="s">
        <v>20</v>
      </c>
      <c r="B29" s="37">
        <v>9</v>
      </c>
      <c r="C29" s="349">
        <f>SUM(C30:C33)</f>
        <v>23777</v>
      </c>
      <c r="D29" s="349">
        <f t="shared" ref="D29:E29" si="8">SUM(D30:D33)</f>
        <v>50293</v>
      </c>
      <c r="E29" s="349">
        <f t="shared" si="8"/>
        <v>20937</v>
      </c>
      <c r="F29" s="345">
        <f t="shared" si="1"/>
        <v>41.630047919193522</v>
      </c>
      <c r="G29" s="252"/>
      <c r="H29" s="27"/>
      <c r="I29" s="27"/>
      <c r="J29" s="193"/>
      <c r="K29" s="67"/>
    </row>
    <row r="30" spans="1:14" ht="15" customHeight="1" x14ac:dyDescent="0.2">
      <c r="A30" s="28" t="s">
        <v>109</v>
      </c>
      <c r="B30" s="37"/>
      <c r="C30" s="362">
        <v>8902</v>
      </c>
      <c r="D30" s="362">
        <f>20824-D33</f>
        <v>11316</v>
      </c>
      <c r="E30" s="362">
        <v>2399</v>
      </c>
      <c r="F30" s="346">
        <f t="shared" si="1"/>
        <v>21.200070696359138</v>
      </c>
      <c r="G30" s="31"/>
      <c r="H30" s="31"/>
      <c r="I30" s="31"/>
      <c r="J30" s="193"/>
      <c r="K30" s="55"/>
    </row>
    <row r="31" spans="1:14" ht="15" customHeight="1" x14ac:dyDescent="0.2">
      <c r="A31" s="28" t="s">
        <v>107</v>
      </c>
      <c r="B31" s="37"/>
      <c r="C31" s="30">
        <v>0</v>
      </c>
      <c r="D31" s="362">
        <v>0</v>
      </c>
      <c r="E31" s="30">
        <v>0</v>
      </c>
      <c r="F31" s="346">
        <v>0</v>
      </c>
      <c r="G31" s="31"/>
      <c r="H31" s="31"/>
      <c r="I31" s="88"/>
      <c r="J31" s="88"/>
      <c r="K31" s="55"/>
    </row>
    <row r="32" spans="1:14" s="32" customFormat="1" x14ac:dyDescent="0.2">
      <c r="A32" s="310" t="s">
        <v>110</v>
      </c>
      <c r="B32" s="309"/>
      <c r="C32" s="30">
        <v>14875</v>
      </c>
      <c r="D32" s="362">
        <v>29469</v>
      </c>
      <c r="E32" s="362">
        <v>18538</v>
      </c>
      <c r="F32" s="346">
        <f t="shared" si="1"/>
        <v>62.906783399504562</v>
      </c>
      <c r="G32" s="31"/>
      <c r="H32" s="253"/>
      <c r="I32" s="253"/>
      <c r="J32" s="253"/>
      <c r="K32" s="55"/>
      <c r="N32" s="33"/>
    </row>
    <row r="33" spans="1:15" s="32" customFormat="1" x14ac:dyDescent="0.2">
      <c r="A33" s="318" t="s">
        <v>108</v>
      </c>
      <c r="B33" s="312"/>
      <c r="C33" s="347">
        <v>0</v>
      </c>
      <c r="D33" s="363">
        <v>9508</v>
      </c>
      <c r="E33" s="363">
        <v>0</v>
      </c>
      <c r="F33" s="346">
        <f t="shared" si="1"/>
        <v>0</v>
      </c>
      <c r="G33" s="31"/>
      <c r="H33" s="253"/>
      <c r="I33" s="253"/>
      <c r="J33" s="253"/>
      <c r="K33" s="55"/>
      <c r="N33" s="33"/>
    </row>
    <row r="34" spans="1:15" s="48" customFormat="1" ht="15" x14ac:dyDescent="0.25">
      <c r="A34" s="322" t="s">
        <v>99</v>
      </c>
      <c r="B34" s="323">
        <v>10</v>
      </c>
      <c r="C34" s="348">
        <f>C35+C39+C42</f>
        <v>34010</v>
      </c>
      <c r="D34" s="348">
        <f>D35+D39+D42</f>
        <v>8265047</v>
      </c>
      <c r="E34" s="348">
        <f>E35+E39+E42</f>
        <v>4208165</v>
      </c>
      <c r="F34" s="352">
        <f t="shared" ref="F34:F60" si="9">(E34/D34)*100</f>
        <v>50.915197457437323</v>
      </c>
      <c r="G34" s="27"/>
      <c r="H34" s="67"/>
      <c r="I34" s="67"/>
      <c r="J34" s="193"/>
      <c r="K34" s="67"/>
      <c r="N34" s="254"/>
    </row>
    <row r="35" spans="1:15" s="48" customFormat="1" x14ac:dyDescent="0.2">
      <c r="A35" s="308" t="s">
        <v>21</v>
      </c>
      <c r="B35" s="307"/>
      <c r="C35" s="350">
        <f>C36+C37+C38</f>
        <v>25065</v>
      </c>
      <c r="D35" s="350">
        <f>D36+D37+D38</f>
        <v>41625</v>
      </c>
      <c r="E35" s="350">
        <f>E36+E37+E38</f>
        <v>39259</v>
      </c>
      <c r="F35" s="346">
        <f t="shared" si="9"/>
        <v>94.315915915915909</v>
      </c>
      <c r="G35" s="31"/>
      <c r="H35" s="31"/>
      <c r="I35" s="31"/>
      <c r="J35" s="69"/>
      <c r="K35" s="255"/>
      <c r="L35" s="76"/>
      <c r="M35" s="76"/>
      <c r="N35" s="69"/>
      <c r="O35" s="76"/>
    </row>
    <row r="36" spans="1:15" s="48" customFormat="1" x14ac:dyDescent="0.2">
      <c r="A36" s="28" t="s">
        <v>109</v>
      </c>
      <c r="B36" s="328"/>
      <c r="C36" s="30">
        <v>1070</v>
      </c>
      <c r="D36" s="30">
        <v>3206</v>
      </c>
      <c r="E36" s="30">
        <v>2276</v>
      </c>
      <c r="F36" s="346">
        <f t="shared" si="9"/>
        <v>70.99189020586401</v>
      </c>
      <c r="G36" s="31"/>
      <c r="H36" s="31"/>
      <c r="I36" s="31"/>
      <c r="J36" s="69"/>
      <c r="K36" s="55"/>
      <c r="L36" s="41"/>
      <c r="M36" s="76"/>
      <c r="N36" s="69"/>
      <c r="O36" s="76"/>
    </row>
    <row r="37" spans="1:15" s="48" customFormat="1" x14ac:dyDescent="0.2">
      <c r="A37" s="28" t="s">
        <v>107</v>
      </c>
      <c r="B37" s="329"/>
      <c r="C37" s="30">
        <v>0</v>
      </c>
      <c r="D37" s="30">
        <v>0</v>
      </c>
      <c r="E37" s="30">
        <v>0</v>
      </c>
      <c r="F37" s="346">
        <v>0</v>
      </c>
      <c r="G37" s="31"/>
      <c r="H37" s="31"/>
      <c r="I37" s="31"/>
      <c r="J37" s="69"/>
      <c r="K37" s="55"/>
      <c r="L37" s="256"/>
      <c r="M37" s="76"/>
      <c r="N37" s="69"/>
      <c r="O37" s="76"/>
    </row>
    <row r="38" spans="1:15" s="48" customFormat="1" x14ac:dyDescent="0.2">
      <c r="A38" s="310" t="s">
        <v>110</v>
      </c>
      <c r="B38" s="329"/>
      <c r="C38" s="30">
        <v>23995</v>
      </c>
      <c r="D38" s="30">
        <v>38419</v>
      </c>
      <c r="E38" s="30">
        <v>36983</v>
      </c>
      <c r="F38" s="346">
        <f>(E38/D38)*100</f>
        <v>96.262266066269291</v>
      </c>
      <c r="G38" s="31"/>
      <c r="H38" s="31"/>
      <c r="I38" s="31"/>
      <c r="J38" s="69"/>
      <c r="K38" s="55"/>
      <c r="L38" s="256"/>
      <c r="M38" s="76"/>
      <c r="N38" s="69"/>
      <c r="O38" s="76"/>
    </row>
    <row r="39" spans="1:15" s="48" customFormat="1" x14ac:dyDescent="0.2">
      <c r="A39" s="51" t="s">
        <v>22</v>
      </c>
      <c r="B39" s="329"/>
      <c r="C39" s="350">
        <f>C40+C41</f>
        <v>8945</v>
      </c>
      <c r="D39" s="350">
        <f>D40+D41</f>
        <v>2830741</v>
      </c>
      <c r="E39" s="350">
        <f>E40+E41</f>
        <v>1405437</v>
      </c>
      <c r="F39" s="346">
        <f t="shared" si="9"/>
        <v>49.649084815601285</v>
      </c>
      <c r="G39" s="31"/>
      <c r="H39" s="31"/>
      <c r="I39" s="31"/>
      <c r="J39" s="193"/>
      <c r="K39" s="255"/>
      <c r="L39" s="76"/>
      <c r="M39" s="76"/>
      <c r="N39" s="69"/>
      <c r="O39" s="76"/>
    </row>
    <row r="40" spans="1:15" s="48" customFormat="1" x14ac:dyDescent="0.2">
      <c r="A40" s="28" t="s">
        <v>109</v>
      </c>
      <c r="B40" s="329"/>
      <c r="C40" s="30">
        <f>9525-580</f>
        <v>8945</v>
      </c>
      <c r="D40" s="30">
        <v>2830741</v>
      </c>
      <c r="E40" s="30">
        <v>1405437</v>
      </c>
      <c r="F40" s="346">
        <f t="shared" si="9"/>
        <v>49.649084815601285</v>
      </c>
      <c r="G40" s="257"/>
      <c r="H40" s="257"/>
      <c r="I40" s="31"/>
      <c r="J40" s="193"/>
      <c r="K40" s="55"/>
      <c r="L40" s="76"/>
      <c r="M40" s="76"/>
      <c r="N40" s="69"/>
      <c r="O40" s="76"/>
    </row>
    <row r="41" spans="1:15" s="48" customFormat="1" x14ac:dyDescent="0.2">
      <c r="A41" s="28" t="s">
        <v>107</v>
      </c>
      <c r="B41" s="329"/>
      <c r="C41" s="30">
        <v>0</v>
      </c>
      <c r="D41" s="30">
        <v>0</v>
      </c>
      <c r="E41" s="30">
        <v>0</v>
      </c>
      <c r="F41" s="346">
        <v>0</v>
      </c>
      <c r="G41" s="31"/>
      <c r="H41" s="31"/>
      <c r="I41" s="31"/>
      <c r="J41" s="193"/>
      <c r="K41" s="55"/>
      <c r="L41" s="76"/>
      <c r="M41" s="76"/>
      <c r="N41" s="69"/>
      <c r="O41" s="76"/>
    </row>
    <row r="42" spans="1:15" s="48" customFormat="1" x14ac:dyDescent="0.2">
      <c r="A42" s="330" t="s">
        <v>119</v>
      </c>
      <c r="B42" s="329"/>
      <c r="C42" s="354">
        <f>C43+C44</f>
        <v>0</v>
      </c>
      <c r="D42" s="354">
        <f t="shared" ref="D42:E42" si="10">D43+D44</f>
        <v>5392681</v>
      </c>
      <c r="E42" s="354">
        <f t="shared" si="10"/>
        <v>2763469</v>
      </c>
      <c r="F42" s="355">
        <f t="shared" si="9"/>
        <v>51.244807545634544</v>
      </c>
      <c r="G42" s="31"/>
      <c r="H42" s="31"/>
      <c r="I42" s="31"/>
      <c r="J42" s="69"/>
      <c r="K42" s="255"/>
      <c r="L42" s="76"/>
      <c r="M42" s="76"/>
      <c r="N42" s="69"/>
      <c r="O42" s="76"/>
    </row>
    <row r="43" spans="1:15" s="48" customFormat="1" x14ac:dyDescent="0.2">
      <c r="A43" s="28" t="s">
        <v>109</v>
      </c>
      <c r="B43" s="329"/>
      <c r="C43" s="30">
        <f>0+0</f>
        <v>0</v>
      </c>
      <c r="D43" s="30">
        <v>5392681</v>
      </c>
      <c r="E43" s="30">
        <v>2763469</v>
      </c>
      <c r="F43" s="346">
        <f t="shared" si="9"/>
        <v>51.244807545634544</v>
      </c>
      <c r="G43" s="31"/>
      <c r="H43" s="31"/>
      <c r="I43" s="31"/>
      <c r="J43" s="31"/>
      <c r="K43" s="55"/>
      <c r="L43" s="76"/>
      <c r="M43" s="69"/>
      <c r="N43" s="69"/>
      <c r="O43" s="76"/>
    </row>
    <row r="44" spans="1:15" s="48" customFormat="1" x14ac:dyDescent="0.2">
      <c r="A44" s="311" t="s">
        <v>107</v>
      </c>
      <c r="B44" s="331"/>
      <c r="C44" s="347">
        <v>0</v>
      </c>
      <c r="D44" s="347">
        <v>0</v>
      </c>
      <c r="E44" s="347">
        <v>0</v>
      </c>
      <c r="F44" s="305">
        <v>0</v>
      </c>
      <c r="G44" s="31"/>
      <c r="H44" s="31"/>
      <c r="I44" s="166"/>
      <c r="J44" s="69"/>
      <c r="K44" s="55"/>
      <c r="L44" s="76"/>
      <c r="M44" s="69"/>
      <c r="N44" s="69"/>
      <c r="O44" s="76"/>
    </row>
    <row r="45" spans="1:15" ht="15" x14ac:dyDescent="0.25">
      <c r="A45" s="306" t="s">
        <v>23</v>
      </c>
      <c r="B45" s="307">
        <v>11</v>
      </c>
      <c r="C45" s="349">
        <f>C46+C50</f>
        <v>38919</v>
      </c>
      <c r="D45" s="349">
        <f>D46+D50</f>
        <v>1232057</v>
      </c>
      <c r="E45" s="349">
        <f>E46+E50</f>
        <v>1191518</v>
      </c>
      <c r="F45" s="345">
        <f t="shared" si="9"/>
        <v>96.709648985395972</v>
      </c>
      <c r="G45" s="252"/>
      <c r="H45" s="67"/>
      <c r="I45" s="67"/>
      <c r="J45" s="193"/>
      <c r="K45" s="67"/>
      <c r="L45" s="78"/>
      <c r="M45" s="78"/>
      <c r="N45" s="79"/>
      <c r="O45" s="78"/>
    </row>
    <row r="46" spans="1:15" s="32" customFormat="1" x14ac:dyDescent="0.2">
      <c r="A46" s="308" t="s">
        <v>21</v>
      </c>
      <c r="B46" s="309"/>
      <c r="C46" s="350">
        <f>C47+C48+C49</f>
        <v>38919</v>
      </c>
      <c r="D46" s="350">
        <f t="shared" ref="D46:E46" si="11">D47+D48+D49</f>
        <v>641586</v>
      </c>
      <c r="E46" s="350">
        <f t="shared" si="11"/>
        <v>601047</v>
      </c>
      <c r="F46" s="346">
        <f t="shared" si="9"/>
        <v>93.681439432905336</v>
      </c>
      <c r="G46" s="258"/>
      <c r="H46" s="258"/>
      <c r="I46" s="258"/>
      <c r="J46" s="193"/>
      <c r="K46" s="255"/>
      <c r="L46" s="53"/>
      <c r="M46" s="53"/>
      <c r="N46" s="54"/>
      <c r="O46" s="53"/>
    </row>
    <row r="47" spans="1:15" s="32" customFormat="1" x14ac:dyDescent="0.2">
      <c r="A47" s="28" t="s">
        <v>109</v>
      </c>
      <c r="B47" s="309"/>
      <c r="C47" s="30">
        <v>1989</v>
      </c>
      <c r="D47" s="30">
        <v>597757</v>
      </c>
      <c r="E47" s="30">
        <v>593598</v>
      </c>
      <c r="F47" s="346">
        <f t="shared" si="9"/>
        <v>99.304232321829772</v>
      </c>
      <c r="G47" s="258"/>
      <c r="H47" s="258"/>
      <c r="I47" s="258"/>
      <c r="J47" s="193"/>
      <c r="K47" s="55"/>
      <c r="L47" s="77"/>
      <c r="M47" s="53"/>
      <c r="N47" s="54"/>
      <c r="O47" s="53"/>
    </row>
    <row r="48" spans="1:15" s="32" customFormat="1" x14ac:dyDescent="0.2">
      <c r="A48" s="28" t="s">
        <v>107</v>
      </c>
      <c r="B48" s="309"/>
      <c r="C48" s="30">
        <v>0</v>
      </c>
      <c r="D48" s="30">
        <v>0</v>
      </c>
      <c r="E48" s="30">
        <v>0</v>
      </c>
      <c r="F48" s="346">
        <v>0</v>
      </c>
      <c r="G48" s="258"/>
      <c r="H48" s="258"/>
      <c r="I48" s="258"/>
      <c r="J48" s="193"/>
      <c r="K48" s="55"/>
      <c r="L48" s="53"/>
      <c r="M48" s="53"/>
      <c r="N48" s="54"/>
      <c r="O48" s="53"/>
    </row>
    <row r="49" spans="1:15" s="32" customFormat="1" x14ac:dyDescent="0.2">
      <c r="A49" s="310" t="s">
        <v>110</v>
      </c>
      <c r="B49" s="309"/>
      <c r="C49" s="30">
        <v>36930</v>
      </c>
      <c r="D49" s="30">
        <v>43829</v>
      </c>
      <c r="E49" s="30">
        <v>7449</v>
      </c>
      <c r="F49" s="346">
        <f t="shared" si="9"/>
        <v>16.995596522850168</v>
      </c>
      <c r="G49" s="258"/>
      <c r="H49" s="258"/>
      <c r="I49" s="258"/>
      <c r="J49" s="193"/>
      <c r="K49" s="55"/>
      <c r="L49" s="53"/>
      <c r="M49" s="53"/>
      <c r="N49" s="54"/>
      <c r="O49" s="53"/>
    </row>
    <row r="50" spans="1:15" ht="17.45" customHeight="1" x14ac:dyDescent="0.2">
      <c r="A50" s="51" t="s">
        <v>22</v>
      </c>
      <c r="B50" s="307"/>
      <c r="C50" s="350">
        <f>C51+C52</f>
        <v>0</v>
      </c>
      <c r="D50" s="350">
        <f t="shared" ref="D50:E50" si="12">D51+D52</f>
        <v>590471</v>
      </c>
      <c r="E50" s="350">
        <f t="shared" si="12"/>
        <v>590471</v>
      </c>
      <c r="F50" s="346">
        <f t="shared" ref="F50:F51" si="13">(E50/D50)*100</f>
        <v>100</v>
      </c>
      <c r="G50" s="258"/>
      <c r="H50" s="258"/>
      <c r="I50" s="258"/>
      <c r="J50" s="193"/>
      <c r="K50" s="255"/>
      <c r="L50" s="78"/>
      <c r="M50" s="78"/>
      <c r="N50" s="79"/>
      <c r="O50" s="78"/>
    </row>
    <row r="51" spans="1:15" ht="15" customHeight="1" x14ac:dyDescent="0.2">
      <c r="A51" s="28" t="s">
        <v>109</v>
      </c>
      <c r="B51" s="307"/>
      <c r="C51" s="30">
        <v>0</v>
      </c>
      <c r="D51" s="30">
        <v>590471</v>
      </c>
      <c r="E51" s="30">
        <v>590471</v>
      </c>
      <c r="F51" s="346">
        <f t="shared" si="13"/>
        <v>100</v>
      </c>
      <c r="G51" s="31"/>
      <c r="H51" s="31"/>
      <c r="I51" s="31"/>
      <c r="J51" s="193"/>
      <c r="K51" s="55"/>
      <c r="L51" s="78"/>
      <c r="M51" s="78"/>
      <c r="N51" s="79"/>
      <c r="O51" s="78"/>
    </row>
    <row r="52" spans="1:15" ht="15" customHeight="1" x14ac:dyDescent="0.2">
      <c r="A52" s="28" t="s">
        <v>107</v>
      </c>
      <c r="B52" s="307"/>
      <c r="C52" s="30">
        <v>0</v>
      </c>
      <c r="D52" s="30">
        <v>0</v>
      </c>
      <c r="E52" s="30">
        <v>0</v>
      </c>
      <c r="F52" s="305">
        <v>0</v>
      </c>
      <c r="G52" s="31"/>
      <c r="H52" s="31"/>
      <c r="I52" s="31"/>
      <c r="J52" s="193"/>
      <c r="K52" s="55"/>
      <c r="L52" s="78"/>
      <c r="M52" s="78"/>
      <c r="N52" s="79"/>
      <c r="O52" s="78"/>
    </row>
    <row r="53" spans="1:15" ht="15" customHeight="1" x14ac:dyDescent="0.25">
      <c r="A53" s="332" t="s">
        <v>24</v>
      </c>
      <c r="B53" s="323">
        <v>12</v>
      </c>
      <c r="C53" s="348">
        <f>C54+C58</f>
        <v>265123</v>
      </c>
      <c r="D53" s="348">
        <f>D54+D58</f>
        <v>535381</v>
      </c>
      <c r="E53" s="348">
        <f>E54+E58</f>
        <v>172418</v>
      </c>
      <c r="F53" s="345">
        <f t="shared" si="9"/>
        <v>32.204728968715735</v>
      </c>
      <c r="G53" s="27"/>
      <c r="H53" s="67"/>
      <c r="I53" s="67"/>
      <c r="J53" s="193"/>
      <c r="K53" s="67"/>
      <c r="L53" s="78"/>
      <c r="M53" s="78"/>
      <c r="N53" s="79"/>
      <c r="O53" s="78"/>
    </row>
    <row r="54" spans="1:15" ht="15" customHeight="1" x14ac:dyDescent="0.2">
      <c r="A54" s="308" t="s">
        <v>21</v>
      </c>
      <c r="B54" s="307"/>
      <c r="C54" s="350">
        <f>C55+C56+C57</f>
        <v>25200</v>
      </c>
      <c r="D54" s="350">
        <f>D55+D56+D57</f>
        <v>29844</v>
      </c>
      <c r="E54" s="350">
        <f t="shared" ref="E54" si="14">E55+E56+E57</f>
        <v>12238</v>
      </c>
      <c r="F54" s="346">
        <f t="shared" si="9"/>
        <v>41.006567484251441</v>
      </c>
      <c r="G54" s="258"/>
      <c r="H54" s="258"/>
      <c r="I54" s="258"/>
      <c r="J54" s="193"/>
      <c r="K54" s="255"/>
      <c r="L54" s="78"/>
      <c r="M54" s="78"/>
      <c r="N54" s="79"/>
      <c r="O54" s="78"/>
    </row>
    <row r="55" spans="1:15" ht="15" customHeight="1" x14ac:dyDescent="0.2">
      <c r="A55" s="28" t="s">
        <v>109</v>
      </c>
      <c r="B55" s="307"/>
      <c r="C55" s="30">
        <v>700</v>
      </c>
      <c r="D55" s="30">
        <v>764</v>
      </c>
      <c r="E55" s="30">
        <v>279</v>
      </c>
      <c r="F55" s="346">
        <f t="shared" si="9"/>
        <v>36.518324607329845</v>
      </c>
      <c r="G55" s="31"/>
      <c r="H55" s="31"/>
      <c r="I55" s="31"/>
      <c r="J55" s="193"/>
      <c r="K55" s="55"/>
      <c r="L55" s="77"/>
      <c r="M55" s="78"/>
      <c r="N55" s="79"/>
      <c r="O55" s="78"/>
    </row>
    <row r="56" spans="1:15" ht="15" customHeight="1" x14ac:dyDescent="0.2">
      <c r="A56" s="28" t="s">
        <v>107</v>
      </c>
      <c r="B56" s="307"/>
      <c r="C56" s="30">
        <v>0</v>
      </c>
      <c r="D56" s="30">
        <v>0</v>
      </c>
      <c r="E56" s="30">
        <v>0</v>
      </c>
      <c r="F56" s="346">
        <v>0</v>
      </c>
      <c r="G56" s="31"/>
      <c r="H56" s="31"/>
      <c r="I56" s="31"/>
      <c r="J56" s="193"/>
      <c r="K56" s="55"/>
      <c r="L56" s="78"/>
      <c r="M56" s="78"/>
      <c r="N56" s="79"/>
      <c r="O56" s="78"/>
    </row>
    <row r="57" spans="1:15" ht="15" customHeight="1" x14ac:dyDescent="0.2">
      <c r="A57" s="310" t="s">
        <v>110</v>
      </c>
      <c r="B57" s="307"/>
      <c r="C57" s="30">
        <v>24500</v>
      </c>
      <c r="D57" s="30">
        <v>29080</v>
      </c>
      <c r="E57" s="30">
        <v>11959</v>
      </c>
      <c r="F57" s="346">
        <f t="shared" si="9"/>
        <v>41.124484181568086</v>
      </c>
      <c r="G57" s="31"/>
      <c r="H57" s="31"/>
      <c r="I57" s="31"/>
      <c r="J57" s="193"/>
      <c r="K57" s="55"/>
      <c r="L57" s="78"/>
      <c r="M57" s="78"/>
      <c r="N57" s="79"/>
      <c r="O57" s="78"/>
    </row>
    <row r="58" spans="1:15" ht="17.45" customHeight="1" x14ac:dyDescent="0.2">
      <c r="A58" s="51" t="s">
        <v>22</v>
      </c>
      <c r="B58" s="307"/>
      <c r="C58" s="350">
        <f>C59+C60</f>
        <v>239923</v>
      </c>
      <c r="D58" s="350">
        <f t="shared" ref="D58:E58" si="15">D59+D60</f>
        <v>505537</v>
      </c>
      <c r="E58" s="350">
        <f t="shared" si="15"/>
        <v>160180</v>
      </c>
      <c r="F58" s="346">
        <f t="shared" si="9"/>
        <v>31.685118992279499</v>
      </c>
      <c r="G58" s="258"/>
      <c r="H58" s="31"/>
      <c r="I58" s="31"/>
      <c r="J58" s="31"/>
      <c r="K58" s="55"/>
      <c r="L58" s="78"/>
      <c r="M58" s="78"/>
      <c r="N58" s="79"/>
      <c r="O58" s="78"/>
    </row>
    <row r="59" spans="1:15" ht="15" customHeight="1" x14ac:dyDescent="0.2">
      <c r="A59" s="28" t="s">
        <v>109</v>
      </c>
      <c r="B59" s="307"/>
      <c r="C59" s="30">
        <v>0</v>
      </c>
      <c r="D59" s="30">
        <v>227143</v>
      </c>
      <c r="E59" s="30">
        <v>113620</v>
      </c>
      <c r="F59" s="346">
        <v>0</v>
      </c>
      <c r="G59" s="31"/>
      <c r="H59" s="31"/>
      <c r="I59" s="31"/>
      <c r="J59" s="193"/>
      <c r="K59" s="55"/>
      <c r="L59" s="78"/>
      <c r="M59" s="78"/>
      <c r="N59" s="79"/>
      <c r="O59" s="78"/>
    </row>
    <row r="60" spans="1:15" ht="15" customHeight="1" thickBot="1" x14ac:dyDescent="0.25">
      <c r="A60" s="335" t="s">
        <v>107</v>
      </c>
      <c r="B60" s="336"/>
      <c r="C60" s="356">
        <v>239923</v>
      </c>
      <c r="D60" s="356">
        <v>278394</v>
      </c>
      <c r="E60" s="356">
        <v>46560</v>
      </c>
      <c r="F60" s="357">
        <f t="shared" si="9"/>
        <v>16.724498372809759</v>
      </c>
      <c r="G60" s="31"/>
      <c r="H60" s="31"/>
      <c r="I60" s="31"/>
      <c r="J60" s="193"/>
      <c r="K60" s="55"/>
      <c r="L60" s="78"/>
      <c r="M60" s="78"/>
      <c r="N60" s="79"/>
      <c r="O60" s="78"/>
    </row>
    <row r="61" spans="1:15" ht="15" customHeight="1" thickTop="1" x14ac:dyDescent="0.2">
      <c r="A61" s="53"/>
      <c r="B61" s="333"/>
      <c r="C61" s="88"/>
      <c r="D61" s="88"/>
      <c r="E61" s="88"/>
      <c r="F61" s="334"/>
      <c r="G61" s="31"/>
      <c r="H61" s="31"/>
      <c r="I61" s="31"/>
      <c r="J61" s="193"/>
      <c r="K61" s="55"/>
      <c r="L61" s="78"/>
      <c r="M61" s="78"/>
      <c r="N61" s="79"/>
      <c r="O61" s="78"/>
    </row>
    <row r="62" spans="1:15" ht="15" customHeight="1" thickBot="1" x14ac:dyDescent="0.25">
      <c r="A62" s="299"/>
      <c r="B62" s="243"/>
      <c r="C62" s="300"/>
      <c r="D62" s="300"/>
      <c r="E62" s="300"/>
      <c r="F62" s="297" t="s">
        <v>0</v>
      </c>
      <c r="G62" s="31"/>
      <c r="H62" s="31"/>
      <c r="I62" s="31"/>
      <c r="J62" s="193"/>
      <c r="K62" s="55"/>
      <c r="L62" s="78"/>
      <c r="M62" s="78"/>
      <c r="N62" s="79"/>
      <c r="O62" s="78"/>
    </row>
    <row r="63" spans="1:15" ht="15" customHeight="1" thickTop="1" thickBot="1" x14ac:dyDescent="0.25">
      <c r="A63" s="269" t="s">
        <v>9</v>
      </c>
      <c r="B63" s="270" t="s">
        <v>10</v>
      </c>
      <c r="C63" s="271" t="s">
        <v>11</v>
      </c>
      <c r="D63" s="271" t="s">
        <v>12</v>
      </c>
      <c r="E63" s="271" t="s">
        <v>4</v>
      </c>
      <c r="F63" s="272" t="s">
        <v>5</v>
      </c>
      <c r="G63" s="31"/>
      <c r="H63" s="31"/>
      <c r="I63" s="31"/>
      <c r="J63" s="193"/>
      <c r="K63" s="55"/>
      <c r="L63" s="78"/>
      <c r="M63" s="78"/>
      <c r="N63" s="79"/>
      <c r="O63" s="78"/>
    </row>
    <row r="64" spans="1:15" ht="15" customHeight="1" thickTop="1" thickBot="1" x14ac:dyDescent="0.25">
      <c r="A64" s="267">
        <v>1</v>
      </c>
      <c r="B64" s="265">
        <v>2</v>
      </c>
      <c r="C64" s="265">
        <v>3</v>
      </c>
      <c r="D64" s="265">
        <v>4</v>
      </c>
      <c r="E64" s="265">
        <v>5</v>
      </c>
      <c r="F64" s="273" t="s">
        <v>97</v>
      </c>
      <c r="G64" s="31"/>
      <c r="H64" s="31"/>
      <c r="I64" s="31"/>
      <c r="J64" s="193"/>
      <c r="K64" s="55"/>
      <c r="L64" s="78"/>
      <c r="M64" s="78"/>
      <c r="N64" s="79"/>
      <c r="O64" s="78"/>
    </row>
    <row r="65" spans="1:15" ht="15" customHeight="1" thickTop="1" x14ac:dyDescent="0.25">
      <c r="A65" s="332" t="s">
        <v>111</v>
      </c>
      <c r="B65" s="323">
        <v>13</v>
      </c>
      <c r="C65" s="348">
        <f>SUM(C66:C68)</f>
        <v>233346</v>
      </c>
      <c r="D65" s="348">
        <f t="shared" ref="D65:E65" si="16">SUM(D66:D68)</f>
        <v>328928</v>
      </c>
      <c r="E65" s="348">
        <f t="shared" si="16"/>
        <v>184678</v>
      </c>
      <c r="F65" s="345">
        <f t="shared" ref="F65:F68" si="17">(E65/D65)*100</f>
        <v>56.145417842202548</v>
      </c>
      <c r="G65" s="31"/>
      <c r="H65" s="31"/>
      <c r="I65" s="31"/>
      <c r="J65" s="193"/>
      <c r="K65" s="55"/>
      <c r="L65" s="78"/>
      <c r="M65" s="78"/>
      <c r="N65" s="79"/>
      <c r="O65" s="78"/>
    </row>
    <row r="66" spans="1:15" ht="15" customHeight="1" x14ac:dyDescent="0.2">
      <c r="A66" s="28" t="s">
        <v>109</v>
      </c>
      <c r="B66" s="307"/>
      <c r="C66" s="30">
        <f>233346-C68-C67</f>
        <v>16696</v>
      </c>
      <c r="D66" s="30">
        <f>328928-D68-D67</f>
        <v>25049</v>
      </c>
      <c r="E66" s="30">
        <f>184678-E68-E67</f>
        <v>21612</v>
      </c>
      <c r="F66" s="346">
        <f t="shared" si="17"/>
        <v>86.278893368996762</v>
      </c>
      <c r="G66" s="31"/>
      <c r="H66" s="31"/>
      <c r="I66" s="31"/>
      <c r="J66" s="193"/>
      <c r="K66" s="55"/>
      <c r="L66" s="78"/>
      <c r="M66" s="78"/>
      <c r="N66" s="79"/>
      <c r="O66" s="78"/>
    </row>
    <row r="67" spans="1:15" ht="15" customHeight="1" x14ac:dyDescent="0.2">
      <c r="A67" s="28" t="s">
        <v>107</v>
      </c>
      <c r="B67" s="307"/>
      <c r="C67" s="30">
        <v>0</v>
      </c>
      <c r="D67" s="30">
        <v>0</v>
      </c>
      <c r="E67" s="30">
        <v>0</v>
      </c>
      <c r="F67" s="346">
        <v>0</v>
      </c>
      <c r="G67" s="31"/>
      <c r="H67" s="31"/>
      <c r="I67" s="31"/>
      <c r="J67" s="193"/>
      <c r="K67" s="55"/>
      <c r="L67" s="78"/>
      <c r="M67" s="78"/>
      <c r="N67" s="79"/>
      <c r="O67" s="78"/>
    </row>
    <row r="68" spans="1:15" ht="15" customHeight="1" x14ac:dyDescent="0.2">
      <c r="A68" s="318" t="s">
        <v>110</v>
      </c>
      <c r="B68" s="321"/>
      <c r="C68" s="347">
        <v>216650</v>
      </c>
      <c r="D68" s="347">
        <v>303879</v>
      </c>
      <c r="E68" s="347">
        <v>163066</v>
      </c>
      <c r="F68" s="305">
        <f t="shared" si="17"/>
        <v>53.661490264217008</v>
      </c>
      <c r="G68" s="31"/>
      <c r="H68" s="31"/>
      <c r="I68" s="31"/>
      <c r="J68" s="193"/>
      <c r="K68" s="55"/>
      <c r="L68" s="78"/>
      <c r="M68" s="78"/>
      <c r="N68" s="79"/>
      <c r="O68" s="78"/>
    </row>
    <row r="69" spans="1:15" s="35" customFormat="1" ht="15" x14ac:dyDescent="0.25">
      <c r="A69" s="306" t="s">
        <v>25</v>
      </c>
      <c r="B69" s="307">
        <v>14</v>
      </c>
      <c r="C69" s="349">
        <f>C70+C74</f>
        <v>63875</v>
      </c>
      <c r="D69" s="349">
        <f>D70+D74</f>
        <v>76317</v>
      </c>
      <c r="E69" s="349">
        <f>E70+E74</f>
        <v>27513</v>
      </c>
      <c r="F69" s="345">
        <f t="shared" ref="F69:F104" si="18">(E69/D69)*100</f>
        <v>36.050945398797126</v>
      </c>
      <c r="G69" s="252"/>
      <c r="H69" s="67"/>
      <c r="I69" s="67"/>
      <c r="J69" s="193"/>
      <c r="K69" s="67"/>
      <c r="L69" s="53"/>
      <c r="M69" s="77"/>
      <c r="N69" s="44"/>
      <c r="O69" s="77"/>
    </row>
    <row r="70" spans="1:15" s="32" customFormat="1" x14ac:dyDescent="0.2">
      <c r="A70" s="308" t="s">
        <v>21</v>
      </c>
      <c r="B70" s="309"/>
      <c r="C70" s="350">
        <f>C71+C72+C73</f>
        <v>63875</v>
      </c>
      <c r="D70" s="350">
        <f t="shared" ref="D70:E70" si="19">D71+D72+D73</f>
        <v>70555</v>
      </c>
      <c r="E70" s="350">
        <f t="shared" si="19"/>
        <v>26096</v>
      </c>
      <c r="F70" s="346">
        <f t="shared" si="18"/>
        <v>36.986747927149032</v>
      </c>
      <c r="G70" s="258"/>
      <c r="H70" s="258"/>
      <c r="I70" s="258"/>
      <c r="J70" s="193"/>
      <c r="K70" s="255"/>
      <c r="L70" s="53"/>
      <c r="M70" s="53"/>
      <c r="N70" s="54"/>
      <c r="O70" s="53"/>
    </row>
    <row r="71" spans="1:15" s="32" customFormat="1" x14ac:dyDescent="0.2">
      <c r="A71" s="28" t="s">
        <v>109</v>
      </c>
      <c r="B71" s="309"/>
      <c r="C71" s="30">
        <v>47475</v>
      </c>
      <c r="D71" s="30">
        <v>49155</v>
      </c>
      <c r="E71" s="30">
        <v>16179</v>
      </c>
      <c r="F71" s="346">
        <f>(E71/D71)*100</f>
        <v>32.914250839182181</v>
      </c>
      <c r="G71" s="31"/>
      <c r="H71" s="31"/>
      <c r="I71" s="31"/>
      <c r="J71" s="193"/>
      <c r="K71" s="55"/>
      <c r="L71" s="77"/>
      <c r="M71" s="53"/>
      <c r="N71" s="54"/>
      <c r="O71" s="53"/>
    </row>
    <row r="72" spans="1:15" s="32" customFormat="1" x14ac:dyDescent="0.2">
      <c r="A72" s="28" t="s">
        <v>107</v>
      </c>
      <c r="B72" s="309"/>
      <c r="C72" s="30">
        <v>0</v>
      </c>
      <c r="D72" s="30">
        <v>0</v>
      </c>
      <c r="E72" s="30">
        <v>0</v>
      </c>
      <c r="F72" s="346">
        <v>0</v>
      </c>
      <c r="G72" s="31"/>
      <c r="H72" s="31"/>
      <c r="I72" s="31"/>
      <c r="J72" s="193"/>
      <c r="K72" s="55"/>
      <c r="L72" s="53"/>
      <c r="M72" s="53"/>
      <c r="N72" s="54"/>
      <c r="O72" s="53"/>
    </row>
    <row r="73" spans="1:15" s="32" customFormat="1" x14ac:dyDescent="0.2">
      <c r="A73" s="310" t="s">
        <v>110</v>
      </c>
      <c r="B73" s="309"/>
      <c r="C73" s="30">
        <v>16400</v>
      </c>
      <c r="D73" s="30">
        <v>21400</v>
      </c>
      <c r="E73" s="30">
        <v>9917</v>
      </c>
      <c r="F73" s="346">
        <f t="shared" si="18"/>
        <v>46.341121495327101</v>
      </c>
      <c r="G73" s="31"/>
      <c r="H73" s="31"/>
      <c r="I73" s="31"/>
      <c r="J73" s="193"/>
      <c r="K73" s="55"/>
      <c r="L73" s="53"/>
      <c r="M73" s="53"/>
      <c r="N73" s="54"/>
      <c r="O73" s="53"/>
    </row>
    <row r="74" spans="1:15" s="32" customFormat="1" x14ac:dyDescent="0.2">
      <c r="A74" s="51" t="s">
        <v>22</v>
      </c>
      <c r="B74" s="309"/>
      <c r="C74" s="350">
        <f>C75+C76</f>
        <v>0</v>
      </c>
      <c r="D74" s="350">
        <f t="shared" ref="D74:E74" si="20">D75+D76</f>
        <v>5762</v>
      </c>
      <c r="E74" s="350">
        <f t="shared" si="20"/>
        <v>1417</v>
      </c>
      <c r="F74" s="364">
        <f>(E74/D74)*100</f>
        <v>24.592155501561958</v>
      </c>
      <c r="G74" s="258"/>
      <c r="H74" s="258"/>
      <c r="I74" s="258"/>
      <c r="J74" s="193"/>
      <c r="K74" s="255"/>
      <c r="L74" s="53"/>
      <c r="M74" s="53"/>
      <c r="N74" s="54"/>
      <c r="O74" s="53"/>
    </row>
    <row r="75" spans="1:15" s="32" customFormat="1" x14ac:dyDescent="0.2">
      <c r="A75" s="28" t="s">
        <v>109</v>
      </c>
      <c r="B75" s="309"/>
      <c r="C75" s="30">
        <v>0</v>
      </c>
      <c r="D75" s="30">
        <v>5762</v>
      </c>
      <c r="E75" s="30">
        <v>1417</v>
      </c>
      <c r="F75" s="364">
        <f t="shared" ref="F75" si="21">(E75/D75)*100</f>
        <v>24.592155501561958</v>
      </c>
      <c r="G75" s="31"/>
      <c r="H75" s="31"/>
      <c r="I75" s="31"/>
      <c r="J75" s="193"/>
      <c r="K75" s="55"/>
      <c r="L75" s="53"/>
      <c r="M75" s="53"/>
      <c r="N75" s="54"/>
      <c r="O75" s="53"/>
    </row>
    <row r="76" spans="1:15" s="32" customFormat="1" x14ac:dyDescent="0.2">
      <c r="A76" s="311" t="s">
        <v>107</v>
      </c>
      <c r="B76" s="312"/>
      <c r="C76" s="347">
        <v>0</v>
      </c>
      <c r="D76" s="347">
        <v>0</v>
      </c>
      <c r="E76" s="347">
        <v>0</v>
      </c>
      <c r="F76" s="365">
        <v>0</v>
      </c>
      <c r="G76" s="31"/>
      <c r="H76" s="31"/>
      <c r="I76" s="31"/>
      <c r="J76" s="31"/>
      <c r="K76" s="55"/>
      <c r="L76" s="53"/>
      <c r="M76" s="53"/>
      <c r="N76" s="54"/>
      <c r="O76" s="53"/>
    </row>
    <row r="77" spans="1:15" s="35" customFormat="1" ht="15" x14ac:dyDescent="0.25">
      <c r="A77" s="306" t="s">
        <v>26</v>
      </c>
      <c r="B77" s="307">
        <v>16</v>
      </c>
      <c r="C77" s="349">
        <v>0</v>
      </c>
      <c r="D77" s="349">
        <v>0</v>
      </c>
      <c r="E77" s="349">
        <v>0</v>
      </c>
      <c r="F77" s="345">
        <v>0</v>
      </c>
      <c r="G77" s="27"/>
      <c r="H77" s="31"/>
      <c r="I77" s="31"/>
      <c r="J77" s="31"/>
      <c r="K77" s="67"/>
      <c r="L77" s="77"/>
      <c r="M77" s="77"/>
      <c r="N77" s="44"/>
      <c r="O77" s="77"/>
    </row>
    <row r="78" spans="1:15" s="35" customFormat="1" ht="15" x14ac:dyDescent="0.25">
      <c r="A78" s="313" t="s">
        <v>100</v>
      </c>
      <c r="B78" s="314">
        <v>17</v>
      </c>
      <c r="C78" s="348">
        <f>C79+C80</f>
        <v>710773</v>
      </c>
      <c r="D78" s="348">
        <f t="shared" ref="D78:E78" si="22">D79+D80</f>
        <v>719102</v>
      </c>
      <c r="E78" s="348">
        <f t="shared" si="22"/>
        <v>122602</v>
      </c>
      <c r="F78" s="352">
        <f t="shared" si="18"/>
        <v>17.049319846141437</v>
      </c>
      <c r="G78" s="252"/>
      <c r="H78" s="27"/>
      <c r="I78" s="27"/>
      <c r="J78" s="193"/>
      <c r="K78" s="67"/>
      <c r="L78" s="77"/>
      <c r="M78" s="77"/>
      <c r="N78" s="44"/>
      <c r="O78" s="77"/>
    </row>
    <row r="79" spans="1:15" s="35" customFormat="1" x14ac:dyDescent="0.2">
      <c r="A79" s="28" t="s">
        <v>109</v>
      </c>
      <c r="B79" s="37"/>
      <c r="C79" s="30">
        <v>104159</v>
      </c>
      <c r="D79" s="30">
        <v>115431</v>
      </c>
      <c r="E79" s="30">
        <v>9959</v>
      </c>
      <c r="F79" s="346">
        <f t="shared" si="18"/>
        <v>8.627665011998511</v>
      </c>
      <c r="G79" s="31"/>
      <c r="H79" s="31"/>
      <c r="I79" s="31"/>
      <c r="J79" s="193"/>
      <c r="K79" s="55"/>
      <c r="L79" s="77"/>
      <c r="M79" s="259"/>
      <c r="N79" s="44"/>
      <c r="O79" s="77"/>
    </row>
    <row r="80" spans="1:15" s="35" customFormat="1" x14ac:dyDescent="0.2">
      <c r="A80" s="311" t="s">
        <v>107</v>
      </c>
      <c r="B80" s="315"/>
      <c r="C80" s="347">
        <v>606614</v>
      </c>
      <c r="D80" s="347">
        <v>603671</v>
      </c>
      <c r="E80" s="347">
        <v>112643</v>
      </c>
      <c r="F80" s="305">
        <f t="shared" si="18"/>
        <v>18.659667269091941</v>
      </c>
      <c r="G80" s="31"/>
      <c r="H80" s="31"/>
      <c r="I80" s="31"/>
      <c r="J80" s="193"/>
      <c r="K80" s="55"/>
      <c r="L80" s="77"/>
      <c r="M80" s="260"/>
      <c r="N80" s="44"/>
      <c r="O80" s="77"/>
    </row>
    <row r="81" spans="1:15" s="35" customFormat="1" ht="15" x14ac:dyDescent="0.25">
      <c r="A81" s="316" t="s">
        <v>101</v>
      </c>
      <c r="B81" s="317">
        <v>18</v>
      </c>
      <c r="C81" s="349">
        <f>C82+C83+C84</f>
        <v>91548</v>
      </c>
      <c r="D81" s="349">
        <f t="shared" ref="D81:E81" si="23">D82+D83+D84</f>
        <v>102333</v>
      </c>
      <c r="E81" s="349">
        <f t="shared" si="23"/>
        <v>37771</v>
      </c>
      <c r="F81" s="345">
        <f t="shared" si="18"/>
        <v>36.90989221463262</v>
      </c>
      <c r="G81" s="31"/>
      <c r="H81" s="31"/>
      <c r="I81" s="31"/>
      <c r="J81" s="44"/>
      <c r="K81" s="55"/>
      <c r="L81" s="77"/>
      <c r="M81" s="46"/>
      <c r="N81" s="44"/>
      <c r="O81" s="77"/>
    </row>
    <row r="82" spans="1:15" s="35" customFormat="1" x14ac:dyDescent="0.2">
      <c r="A82" s="28" t="s">
        <v>109</v>
      </c>
      <c r="B82" s="37"/>
      <c r="C82" s="30">
        <v>47773</v>
      </c>
      <c r="D82" s="30">
        <v>50946</v>
      </c>
      <c r="E82" s="30">
        <v>21811</v>
      </c>
      <c r="F82" s="346">
        <f>(E82/D82)*100</f>
        <v>42.811997016448785</v>
      </c>
      <c r="G82" s="31"/>
      <c r="H82" s="31"/>
      <c r="I82" s="31"/>
      <c r="J82" s="193"/>
      <c r="K82" s="55"/>
      <c r="L82" s="77"/>
      <c r="M82" s="259"/>
      <c r="N82" s="44"/>
      <c r="O82" s="77"/>
    </row>
    <row r="83" spans="1:15" s="35" customFormat="1" x14ac:dyDescent="0.2">
      <c r="A83" s="28" t="s">
        <v>107</v>
      </c>
      <c r="B83" s="37"/>
      <c r="C83" s="30">
        <v>14800</v>
      </c>
      <c r="D83" s="30">
        <v>16568</v>
      </c>
      <c r="E83" s="30">
        <v>46</v>
      </c>
      <c r="F83" s="346">
        <f>(E83/D83)*100</f>
        <v>0.27764365041042977</v>
      </c>
      <c r="G83" s="31"/>
      <c r="H83" s="31"/>
      <c r="I83" s="31"/>
      <c r="J83" s="54"/>
      <c r="K83" s="55"/>
      <c r="L83" s="77"/>
      <c r="M83" s="260"/>
      <c r="N83" s="44"/>
      <c r="O83" s="77"/>
    </row>
    <row r="84" spans="1:15" s="35" customFormat="1" x14ac:dyDescent="0.2">
      <c r="A84" s="318" t="s">
        <v>110</v>
      </c>
      <c r="B84" s="312"/>
      <c r="C84" s="347">
        <v>28975</v>
      </c>
      <c r="D84" s="347">
        <v>34819</v>
      </c>
      <c r="E84" s="347">
        <v>15914</v>
      </c>
      <c r="F84" s="305">
        <f>(E84/D84)*100</f>
        <v>45.704931215715554</v>
      </c>
      <c r="G84" s="31"/>
      <c r="H84" s="31"/>
      <c r="I84" s="31"/>
      <c r="J84" s="31"/>
      <c r="K84" s="55"/>
      <c r="L84" s="77"/>
      <c r="M84" s="46"/>
      <c r="N84" s="44"/>
      <c r="O84" s="77"/>
    </row>
    <row r="85" spans="1:15" s="35" customFormat="1" ht="15" x14ac:dyDescent="0.25">
      <c r="A85" s="319" t="s">
        <v>85</v>
      </c>
      <c r="B85" s="317">
        <v>19</v>
      </c>
      <c r="C85" s="349">
        <f>C86+C89</f>
        <v>3147113</v>
      </c>
      <c r="D85" s="349">
        <f>D86+D89</f>
        <v>3219522</v>
      </c>
      <c r="E85" s="349">
        <f>E86+E89</f>
        <v>1651637</v>
      </c>
      <c r="F85" s="345">
        <f t="shared" si="18"/>
        <v>51.300689978201731</v>
      </c>
      <c r="G85" s="31"/>
      <c r="H85" s="31"/>
      <c r="I85" s="31"/>
      <c r="J85" s="44"/>
      <c r="K85" s="55"/>
      <c r="L85" s="77"/>
      <c r="M85" s="46"/>
      <c r="N85" s="44"/>
      <c r="O85" s="77"/>
    </row>
    <row r="86" spans="1:15" s="35" customFormat="1" x14ac:dyDescent="0.2">
      <c r="A86" s="308" t="s">
        <v>21</v>
      </c>
      <c r="B86" s="309"/>
      <c r="C86" s="350">
        <f>C87+C88</f>
        <v>55934</v>
      </c>
      <c r="D86" s="350">
        <f>D87+D88</f>
        <v>56576</v>
      </c>
      <c r="E86" s="350">
        <f>E87+E88</f>
        <v>26269</v>
      </c>
      <c r="F86" s="364">
        <f>(E86/D86)*100</f>
        <v>46.431348981900449</v>
      </c>
      <c r="G86" s="31"/>
      <c r="H86" s="31"/>
      <c r="I86" s="31"/>
      <c r="J86" s="44"/>
      <c r="K86" s="55"/>
      <c r="L86" s="77"/>
      <c r="M86" s="46"/>
      <c r="N86" s="44"/>
      <c r="O86" s="77"/>
    </row>
    <row r="87" spans="1:15" s="35" customFormat="1" x14ac:dyDescent="0.2">
      <c r="A87" s="28" t="s">
        <v>109</v>
      </c>
      <c r="B87" s="309"/>
      <c r="C87" s="30">
        <v>55934</v>
      </c>
      <c r="D87" s="30">
        <v>56576</v>
      </c>
      <c r="E87" s="30">
        <v>26269</v>
      </c>
      <c r="F87" s="346">
        <f>(E87/D87)*100</f>
        <v>46.431348981900449</v>
      </c>
      <c r="G87" s="31"/>
      <c r="H87" s="31"/>
      <c r="I87" s="31"/>
      <c r="J87" s="44"/>
      <c r="K87" s="55"/>
      <c r="L87" s="77"/>
      <c r="M87" s="46"/>
      <c r="N87" s="44"/>
      <c r="O87" s="77"/>
    </row>
    <row r="88" spans="1:15" s="35" customFormat="1" x14ac:dyDescent="0.2">
      <c r="A88" s="28" t="s">
        <v>107</v>
      </c>
      <c r="B88" s="309"/>
      <c r="C88" s="30">
        <v>0</v>
      </c>
      <c r="D88" s="30">
        <v>0</v>
      </c>
      <c r="E88" s="30">
        <v>0</v>
      </c>
      <c r="F88" s="346">
        <v>0</v>
      </c>
      <c r="G88" s="31"/>
      <c r="H88" s="31"/>
      <c r="I88" s="31"/>
      <c r="J88" s="44"/>
      <c r="K88" s="55"/>
      <c r="L88" s="77"/>
      <c r="M88" s="46"/>
      <c r="N88" s="44"/>
      <c r="O88" s="77"/>
    </row>
    <row r="89" spans="1:15" s="35" customFormat="1" x14ac:dyDescent="0.2">
      <c r="A89" s="51" t="s">
        <v>22</v>
      </c>
      <c r="B89" s="309"/>
      <c r="C89" s="350">
        <f>C90+C91</f>
        <v>3091179</v>
      </c>
      <c r="D89" s="350">
        <f>D90+D91</f>
        <v>3162946</v>
      </c>
      <c r="E89" s="350">
        <f>E90+E91</f>
        <v>1625368</v>
      </c>
      <c r="F89" s="364">
        <f t="shared" si="18"/>
        <v>51.387788473151296</v>
      </c>
      <c r="G89" s="31"/>
      <c r="H89" s="31"/>
      <c r="I89" s="31"/>
      <c r="J89" s="44"/>
      <c r="K89" s="55"/>
      <c r="L89" s="77"/>
      <c r="M89" s="46"/>
      <c r="N89" s="44"/>
      <c r="O89" s="77"/>
    </row>
    <row r="90" spans="1:15" s="35" customFormat="1" x14ac:dyDescent="0.2">
      <c r="A90" s="28" t="s">
        <v>109</v>
      </c>
      <c r="B90" s="309"/>
      <c r="C90" s="30">
        <v>2987260</v>
      </c>
      <c r="D90" s="30">
        <v>3026986</v>
      </c>
      <c r="E90" s="30">
        <v>1574023</v>
      </c>
      <c r="F90" s="346">
        <f t="shared" si="18"/>
        <v>51.999678888504931</v>
      </c>
      <c r="G90" s="31"/>
      <c r="H90" s="31"/>
      <c r="I90" s="31"/>
      <c r="J90" s="44"/>
      <c r="K90" s="55"/>
      <c r="L90" s="77"/>
      <c r="M90" s="46"/>
      <c r="N90" s="44"/>
      <c r="O90" s="77"/>
    </row>
    <row r="91" spans="1:15" s="35" customFormat="1" x14ac:dyDescent="0.2">
      <c r="A91" s="28" t="s">
        <v>107</v>
      </c>
      <c r="B91" s="312"/>
      <c r="C91" s="347">
        <v>103919</v>
      </c>
      <c r="D91" s="347">
        <v>135960</v>
      </c>
      <c r="E91" s="347">
        <v>51345</v>
      </c>
      <c r="F91" s="305">
        <f t="shared" si="18"/>
        <v>37.764783759929394</v>
      </c>
      <c r="G91" s="31"/>
      <c r="H91" s="31"/>
      <c r="I91" s="31"/>
      <c r="J91" s="44"/>
      <c r="K91" s="55"/>
      <c r="L91" s="77"/>
      <c r="M91" s="46"/>
      <c r="N91" s="44"/>
      <c r="O91" s="77"/>
    </row>
    <row r="92" spans="1:15" s="35" customFormat="1" ht="15" x14ac:dyDescent="0.25">
      <c r="A92" s="320" t="s">
        <v>91</v>
      </c>
      <c r="B92" s="321">
        <v>20</v>
      </c>
      <c r="C92" s="366">
        <v>570</v>
      </c>
      <c r="D92" s="366">
        <v>570</v>
      </c>
      <c r="E92" s="366">
        <v>89</v>
      </c>
      <c r="F92" s="351">
        <f t="shared" si="18"/>
        <v>15.6140350877193</v>
      </c>
      <c r="G92" s="31"/>
      <c r="H92" s="31"/>
      <c r="I92" s="31"/>
      <c r="J92" s="44"/>
      <c r="K92" s="55"/>
      <c r="L92" s="77"/>
      <c r="M92" s="46"/>
      <c r="N92" s="44"/>
      <c r="O92" s="77"/>
    </row>
    <row r="93" spans="1:15" s="35" customFormat="1" ht="15" x14ac:dyDescent="0.25">
      <c r="A93" s="306" t="s">
        <v>27</v>
      </c>
      <c r="B93" s="307" t="s">
        <v>127</v>
      </c>
      <c r="C93" s="349">
        <f>SUM(C94:C96)</f>
        <v>337100</v>
      </c>
      <c r="D93" s="349">
        <f t="shared" ref="D93:E93" si="24">SUM(D94:D96)</f>
        <v>806936</v>
      </c>
      <c r="E93" s="349">
        <f t="shared" si="24"/>
        <v>597907</v>
      </c>
      <c r="F93" s="345">
        <f t="shared" si="18"/>
        <v>74.0959630007832</v>
      </c>
      <c r="G93" s="27"/>
      <c r="H93" s="27"/>
      <c r="I93" s="27"/>
      <c r="J93" s="193"/>
      <c r="K93" s="67"/>
      <c r="L93" s="77"/>
      <c r="M93" s="77"/>
      <c r="N93" s="44"/>
      <c r="O93" s="77"/>
    </row>
    <row r="94" spans="1:15" s="35" customFormat="1" x14ac:dyDescent="0.2">
      <c r="A94" s="28" t="s">
        <v>109</v>
      </c>
      <c r="B94" s="307"/>
      <c r="C94" s="30">
        <f>33522-C96</f>
        <v>33522</v>
      </c>
      <c r="D94" s="30">
        <f>215670-D96</f>
        <v>215670</v>
      </c>
      <c r="E94" s="30">
        <f>459313-E96</f>
        <v>85008</v>
      </c>
      <c r="F94" s="346">
        <f t="shared" si="18"/>
        <v>39.415774099318398</v>
      </c>
      <c r="G94" s="31"/>
      <c r="H94" s="31"/>
      <c r="I94" s="31"/>
      <c r="J94" s="193"/>
      <c r="K94" s="55"/>
      <c r="L94" s="77"/>
      <c r="M94" s="77"/>
      <c r="N94" s="44"/>
      <c r="O94" s="77"/>
    </row>
    <row r="95" spans="1:15" s="35" customFormat="1" x14ac:dyDescent="0.2">
      <c r="A95" s="28" t="s">
        <v>107</v>
      </c>
      <c r="B95" s="307"/>
      <c r="C95" s="30">
        <v>303578</v>
      </c>
      <c r="D95" s="30">
        <v>591266</v>
      </c>
      <c r="E95" s="30">
        <v>138594</v>
      </c>
      <c r="F95" s="346">
        <f t="shared" si="18"/>
        <v>23.440211343117987</v>
      </c>
      <c r="G95" s="31"/>
      <c r="H95" s="31"/>
      <c r="I95" s="31"/>
      <c r="J95" s="193"/>
      <c r="K95" s="55"/>
      <c r="L95" s="77"/>
      <c r="M95" s="77"/>
      <c r="N95" s="44"/>
      <c r="O95" s="77"/>
    </row>
    <row r="96" spans="1:15" s="35" customFormat="1" x14ac:dyDescent="0.2">
      <c r="A96" s="310" t="s">
        <v>108</v>
      </c>
      <c r="B96" s="307"/>
      <c r="C96" s="30">
        <v>0</v>
      </c>
      <c r="D96" s="30">
        <v>0</v>
      </c>
      <c r="E96" s="30">
        <v>374305</v>
      </c>
      <c r="F96" s="305">
        <v>0</v>
      </c>
      <c r="G96" s="31"/>
      <c r="H96" s="31"/>
      <c r="I96" s="31"/>
      <c r="J96" s="193"/>
      <c r="K96" s="55"/>
      <c r="L96" s="77"/>
      <c r="M96" s="77"/>
      <c r="N96" s="44"/>
      <c r="O96" s="77"/>
    </row>
    <row r="97" spans="1:15" s="35" customFormat="1" ht="15" x14ac:dyDescent="0.25">
      <c r="A97" s="322" t="s">
        <v>44</v>
      </c>
      <c r="B97" s="323">
        <v>99</v>
      </c>
      <c r="C97" s="348">
        <f>+C100+C98+C99</f>
        <v>50000</v>
      </c>
      <c r="D97" s="348">
        <f t="shared" ref="D97:E97" si="25">+D100+D98+D99</f>
        <v>84371</v>
      </c>
      <c r="E97" s="348">
        <f t="shared" si="25"/>
        <v>41716</v>
      </c>
      <c r="F97" s="345">
        <f t="shared" si="18"/>
        <v>49.443529174716431</v>
      </c>
      <c r="G97" s="31"/>
      <c r="H97" s="31"/>
      <c r="I97" s="31"/>
      <c r="J97" s="193"/>
      <c r="K97" s="67"/>
      <c r="L97" s="77"/>
      <c r="M97" s="77"/>
      <c r="N97" s="44"/>
      <c r="O97" s="77"/>
    </row>
    <row r="98" spans="1:15" s="35" customFormat="1" x14ac:dyDescent="0.2">
      <c r="A98" s="28" t="s">
        <v>109</v>
      </c>
      <c r="B98" s="307"/>
      <c r="C98" s="30">
        <v>20000</v>
      </c>
      <c r="D98" s="30">
        <v>42700</v>
      </c>
      <c r="E98" s="30">
        <v>41716</v>
      </c>
      <c r="F98" s="346">
        <f t="shared" si="18"/>
        <v>97.695550351288048</v>
      </c>
      <c r="G98" s="31"/>
      <c r="H98" s="31"/>
      <c r="I98" s="31"/>
      <c r="J98" s="193"/>
      <c r="K98" s="55"/>
      <c r="L98" s="77"/>
      <c r="M98" s="77"/>
      <c r="N98" s="44"/>
      <c r="O98" s="77"/>
    </row>
    <row r="99" spans="1:15" s="35" customFormat="1" x14ac:dyDescent="0.2">
      <c r="A99" s="28" t="s">
        <v>107</v>
      </c>
      <c r="B99" s="307"/>
      <c r="C99" s="30">
        <v>0</v>
      </c>
      <c r="D99" s="30">
        <v>0</v>
      </c>
      <c r="E99" s="30">
        <v>0</v>
      </c>
      <c r="F99" s="346">
        <v>0</v>
      </c>
      <c r="G99" s="31"/>
      <c r="H99" s="31"/>
      <c r="I99" s="31"/>
      <c r="J99" s="193"/>
      <c r="K99" s="55"/>
      <c r="L99" s="77"/>
      <c r="M99" s="261"/>
      <c r="N99" s="44"/>
      <c r="O99" s="77"/>
    </row>
    <row r="100" spans="1:15" s="35" customFormat="1" x14ac:dyDescent="0.2">
      <c r="A100" s="318" t="s">
        <v>110</v>
      </c>
      <c r="B100" s="321"/>
      <c r="C100" s="347">
        <v>30000</v>
      </c>
      <c r="D100" s="347">
        <v>41671</v>
      </c>
      <c r="E100" s="347">
        <v>0</v>
      </c>
      <c r="F100" s="305">
        <f t="shared" si="18"/>
        <v>0</v>
      </c>
      <c r="G100" s="31"/>
      <c r="H100" s="31"/>
      <c r="I100" s="31"/>
      <c r="J100" s="193"/>
      <c r="K100" s="55"/>
      <c r="L100" s="77"/>
      <c r="M100" s="261"/>
      <c r="N100" s="44"/>
      <c r="O100" s="77"/>
    </row>
    <row r="101" spans="1:15" s="35" customFormat="1" ht="15" x14ac:dyDescent="0.25">
      <c r="A101" s="324" t="s">
        <v>28</v>
      </c>
      <c r="B101" s="307">
        <v>199</v>
      </c>
      <c r="C101" s="349">
        <f>C102</f>
        <v>10312</v>
      </c>
      <c r="D101" s="349">
        <f>D102</f>
        <v>10469</v>
      </c>
      <c r="E101" s="349">
        <f>E102</f>
        <v>4483</v>
      </c>
      <c r="F101" s="345">
        <f t="shared" si="18"/>
        <v>42.821663960263635</v>
      </c>
      <c r="G101" s="31"/>
      <c r="H101" s="31"/>
      <c r="I101" s="31"/>
      <c r="J101" s="193"/>
      <c r="K101" s="67"/>
      <c r="L101" s="43"/>
      <c r="M101" s="77"/>
      <c r="N101" s="44"/>
      <c r="O101" s="77"/>
    </row>
    <row r="102" spans="1:15" s="35" customFormat="1" x14ac:dyDescent="0.2">
      <c r="A102" s="28" t="s">
        <v>109</v>
      </c>
      <c r="B102" s="307"/>
      <c r="C102" s="30">
        <v>10312</v>
      </c>
      <c r="D102" s="30">
        <v>10469</v>
      </c>
      <c r="E102" s="30">
        <v>4483</v>
      </c>
      <c r="F102" s="346">
        <f t="shared" si="18"/>
        <v>42.821663960263635</v>
      </c>
      <c r="G102" s="31"/>
      <c r="H102" s="31"/>
      <c r="I102" s="31"/>
      <c r="J102" s="193"/>
      <c r="K102" s="55"/>
      <c r="L102" s="43"/>
      <c r="M102" s="44"/>
      <c r="N102" s="44"/>
      <c r="O102" s="77"/>
    </row>
    <row r="103" spans="1:15" s="35" customFormat="1" x14ac:dyDescent="0.2">
      <c r="A103" s="28" t="s">
        <v>107</v>
      </c>
      <c r="B103" s="321"/>
      <c r="C103" s="347">
        <v>0</v>
      </c>
      <c r="D103" s="347">
        <v>0</v>
      </c>
      <c r="E103" s="347">
        <v>0</v>
      </c>
      <c r="F103" s="346">
        <v>0</v>
      </c>
      <c r="G103" s="31"/>
      <c r="H103" s="31"/>
      <c r="I103" s="31"/>
      <c r="J103" s="193"/>
      <c r="K103" s="55"/>
      <c r="L103" s="43"/>
      <c r="M103" s="44"/>
      <c r="N103" s="44"/>
      <c r="O103" s="77"/>
    </row>
    <row r="104" spans="1:15" ht="21.75" customHeight="1" x14ac:dyDescent="0.25">
      <c r="A104" s="372" t="s">
        <v>29</v>
      </c>
      <c r="B104" s="373"/>
      <c r="C104" s="85">
        <f>C6+C10+C14+C20+C25+C29+C34+C45+C53+C69+C85+C77+C78+C93+C97+C101+C81+C92+C65+C17</f>
        <v>5883965</v>
      </c>
      <c r="D104" s="85">
        <f>D6+D10+D14+D20+D25+D29+D34+D45+D53+D69+D85+D77+D78+D93+D97+D101+D81+D92+D65+D17</f>
        <v>16292803</v>
      </c>
      <c r="E104" s="85">
        <f>E6+E10+E14+E20+E25+E29+E34+E45+E53+E69+E85+E77+E78+E93+E97+E101+E81+E92+E65+E17</f>
        <v>17862900</v>
      </c>
      <c r="F104" s="351">
        <f t="shared" si="18"/>
        <v>109.63675188363844</v>
      </c>
      <c r="G104" s="125"/>
      <c r="H104" s="88"/>
      <c r="I104" s="88"/>
      <c r="J104" s="88"/>
      <c r="K104" s="111"/>
      <c r="L104" s="43"/>
      <c r="M104" s="78"/>
      <c r="N104" s="79"/>
      <c r="O104" s="78"/>
    </row>
    <row r="105" spans="1:15" ht="21" customHeight="1" x14ac:dyDescent="0.2">
      <c r="A105" s="303" t="s">
        <v>112</v>
      </c>
      <c r="B105" s="304"/>
      <c r="C105" s="30">
        <f>C96+C24+C13+C9+C33</f>
        <v>10310</v>
      </c>
      <c r="D105" s="30">
        <f>D96+D24+D13+D9+D33</f>
        <v>19975</v>
      </c>
      <c r="E105" s="30">
        <f>E96+E24+E13+E9+E33</f>
        <v>9728588</v>
      </c>
      <c r="F105" s="305">
        <f>(E105/D105)*100</f>
        <v>48703.819774718395</v>
      </c>
      <c r="G105" s="31"/>
      <c r="H105" s="87"/>
      <c r="I105" s="87"/>
      <c r="J105" s="87"/>
      <c r="K105" s="68"/>
      <c r="L105" s="43"/>
      <c r="M105" s="78"/>
      <c r="N105" s="79"/>
      <c r="O105" s="78"/>
    </row>
    <row r="106" spans="1:15" ht="32.25" thickBot="1" x14ac:dyDescent="0.3">
      <c r="A106" s="126" t="s">
        <v>30</v>
      </c>
      <c r="B106" s="127"/>
      <c r="C106" s="84">
        <f>C104-C105</f>
        <v>5873655</v>
      </c>
      <c r="D106" s="84">
        <f>D104-D105</f>
        <v>16272828</v>
      </c>
      <c r="E106" s="84">
        <f>E104-E105</f>
        <v>8134312</v>
      </c>
      <c r="F106" s="353">
        <f>(E106/D106)*100</f>
        <v>49.987082761521229</v>
      </c>
      <c r="G106" s="125"/>
      <c r="H106" s="27"/>
      <c r="I106" s="27"/>
      <c r="J106" s="75"/>
      <c r="K106" s="72"/>
      <c r="L106" s="41"/>
      <c r="M106" s="78"/>
      <c r="N106" s="79"/>
      <c r="O106" s="78"/>
    </row>
    <row r="107" spans="1:15" ht="18.75" customHeight="1" thickTop="1" x14ac:dyDescent="0.25">
      <c r="A107" s="368" t="s">
        <v>126</v>
      </c>
      <c r="B107" s="368"/>
      <c r="C107" s="368"/>
      <c r="D107" s="368"/>
      <c r="E107" s="368"/>
      <c r="G107" s="27"/>
      <c r="H107" s="27"/>
      <c r="I107" s="27"/>
      <c r="J107" s="75"/>
      <c r="K107" s="72"/>
      <c r="L107" s="41"/>
      <c r="M107" s="78"/>
      <c r="N107" s="79"/>
      <c r="O107" s="78"/>
    </row>
    <row r="108" spans="1:15" x14ac:dyDescent="0.2">
      <c r="A108" s="368"/>
      <c r="B108" s="368"/>
      <c r="C108" s="368"/>
      <c r="D108" s="368"/>
      <c r="E108" s="368"/>
      <c r="F108" s="57"/>
      <c r="G108" s="57"/>
      <c r="H108" s="57"/>
      <c r="I108" s="57"/>
      <c r="J108" s="52"/>
      <c r="L108" s="56"/>
    </row>
    <row r="109" spans="1:15" x14ac:dyDescent="0.2">
      <c r="J109" s="52"/>
    </row>
    <row r="110" spans="1:15" x14ac:dyDescent="0.2">
      <c r="J110" s="52"/>
    </row>
    <row r="111" spans="1:15" x14ac:dyDescent="0.2">
      <c r="J111" s="52"/>
    </row>
    <row r="112" spans="1:15" ht="15" thickBot="1" x14ac:dyDescent="0.25">
      <c r="A112" s="222" t="s">
        <v>94</v>
      </c>
      <c r="F112" s="297" t="s">
        <v>0</v>
      </c>
      <c r="J112" s="52"/>
    </row>
    <row r="113" spans="1:14" ht="25.5" customHeight="1" thickTop="1" thickBot="1" x14ac:dyDescent="0.25">
      <c r="A113" s="381" t="s">
        <v>92</v>
      </c>
      <c r="B113" s="382"/>
      <c r="C113" s="274" t="s">
        <v>11</v>
      </c>
      <c r="D113" s="274" t="s">
        <v>12</v>
      </c>
      <c r="E113" s="274" t="s">
        <v>4</v>
      </c>
      <c r="F113" s="275" t="s">
        <v>5</v>
      </c>
      <c r="J113" s="52"/>
    </row>
    <row r="114" spans="1:14" ht="15.75" thickTop="1" thickBot="1" x14ac:dyDescent="0.25">
      <c r="A114" s="381">
        <v>1</v>
      </c>
      <c r="B114" s="382"/>
      <c r="C114" s="274">
        <v>2</v>
      </c>
      <c r="D114" s="274">
        <v>3</v>
      </c>
      <c r="E114" s="274">
        <v>4</v>
      </c>
      <c r="F114" s="273" t="s">
        <v>96</v>
      </c>
      <c r="J114" s="52"/>
      <c r="K114" s="17"/>
      <c r="N114" s="17"/>
    </row>
    <row r="115" spans="1:14" ht="15" thickTop="1" x14ac:dyDescent="0.2">
      <c r="A115" s="383" t="s">
        <v>113</v>
      </c>
      <c r="B115" s="384"/>
      <c r="C115" s="301">
        <f>C102+C98+C94+C90+C87+C82+C79+C75+C71+C66+C59+C55+C51+C47+C43+C40+C36+C30+C26+C21+C18+C15+C11+C7+C92+C77</f>
        <v>4054475</v>
      </c>
      <c r="D115" s="301">
        <f>D102+D98+D94+D90+D87+D82+D79+D75+D71+D66+D59+D55+D51+D47+D43+D40+D36+D30+D26+D21+D18+D15+D11+D7+D92+D77</f>
        <v>14016577</v>
      </c>
      <c r="E115" s="301">
        <f>E102+E98+E94+E90+E87+E82+E79+E75+E71+E66+E59+E55+E51+E47+E43+E40+E36+E30+E26+E21+E18+E15+E11+E7+E92+E77</f>
        <v>7503422</v>
      </c>
      <c r="F115" s="302">
        <f>E115/D115*100</f>
        <v>53.532485142413876</v>
      </c>
      <c r="J115" s="52"/>
      <c r="K115" s="17"/>
      <c r="N115" s="17"/>
    </row>
    <row r="116" spans="1:14" x14ac:dyDescent="0.2">
      <c r="A116" s="385" t="s">
        <v>114</v>
      </c>
      <c r="B116" s="386"/>
      <c r="C116" s="241">
        <f>C103+C99+C91+C88+C83+C80+C76+C72+C67+C60+C56+C52+C48+C44+C41+C37+C31+C27+C22+C19+C16+C12+C8+C95</f>
        <v>1282265</v>
      </c>
      <c r="D116" s="241">
        <f>D103+D99+D91+D88+D83+D80+D76+D72+D67+D60+D56+D52+D48+D44+D41+D37+D31+D27+D22+D19+D16+D12+D8+D95</f>
        <v>1642968</v>
      </c>
      <c r="E116" s="241">
        <f>E103+E99+E91+E88+E83+E80+E76+E72+E67+E60+E56+E52+E48+E44+E41+E37+E31+E27+E22+E19+E16+E12+E8+E95</f>
        <v>353976</v>
      </c>
      <c r="F116" s="242">
        <f>E116/D116*100</f>
        <v>21.544911404239159</v>
      </c>
      <c r="J116" s="52"/>
      <c r="K116" s="17"/>
      <c r="N116" s="17"/>
    </row>
    <row r="117" spans="1:14" x14ac:dyDescent="0.2">
      <c r="A117" s="387" t="s">
        <v>110</v>
      </c>
      <c r="B117" s="388"/>
      <c r="C117" s="358">
        <f>C100+C84+C73+C68+C57+C49+C38+C32+C28+C23</f>
        <v>536915</v>
      </c>
      <c r="D117" s="358">
        <f>D100+D84+D73+D68+D57+D49+D38+D32+D28+D23</f>
        <v>613283</v>
      </c>
      <c r="E117" s="358">
        <f>E100+E84+E73+E68+E57+E49+E38+E32+E28+E23</f>
        <v>276914</v>
      </c>
      <c r="F117" s="359">
        <f>E117/D117*100</f>
        <v>45.152727207504526</v>
      </c>
      <c r="J117" s="52"/>
      <c r="K117" s="17"/>
      <c r="N117" s="17"/>
    </row>
    <row r="118" spans="1:14" ht="15" thickBot="1" x14ac:dyDescent="0.25">
      <c r="A118" s="377" t="s">
        <v>112</v>
      </c>
      <c r="B118" s="378"/>
      <c r="C118" s="360">
        <f>C105</f>
        <v>10310</v>
      </c>
      <c r="D118" s="360">
        <f>D105</f>
        <v>19975</v>
      </c>
      <c r="E118" s="360">
        <f>E105</f>
        <v>9728588</v>
      </c>
      <c r="F118" s="361">
        <f>(E118/D118)*100</f>
        <v>48703.819774718395</v>
      </c>
      <c r="J118" s="52"/>
      <c r="K118" s="17"/>
      <c r="N118" s="17"/>
    </row>
    <row r="119" spans="1:14" ht="15" customHeight="1" thickTop="1" x14ac:dyDescent="0.2">
      <c r="A119" s="379" t="s">
        <v>124</v>
      </c>
      <c r="B119" s="380"/>
      <c r="C119" s="341">
        <f>C115+C116+C117+C118</f>
        <v>5883965</v>
      </c>
      <c r="D119" s="341">
        <f t="shared" ref="D119:E119" si="26">D115+D116+D117+D118</f>
        <v>16292803</v>
      </c>
      <c r="E119" s="341">
        <f t="shared" si="26"/>
        <v>17862900</v>
      </c>
      <c r="F119" s="342">
        <f>(E119/D119)*100</f>
        <v>109.63675188363844</v>
      </c>
      <c r="J119" s="52"/>
      <c r="K119" s="17"/>
      <c r="N119" s="17"/>
    </row>
    <row r="120" spans="1:14" x14ac:dyDescent="0.2">
      <c r="A120" s="370" t="s">
        <v>112</v>
      </c>
      <c r="B120" s="371"/>
      <c r="C120" s="343">
        <f>C118</f>
        <v>10310</v>
      </c>
      <c r="D120" s="343">
        <f t="shared" ref="D120" si="27">D118</f>
        <v>19975</v>
      </c>
      <c r="E120" s="343">
        <f>E118</f>
        <v>9728588</v>
      </c>
      <c r="F120" s="344">
        <f>(E120/D120)*100</f>
        <v>48703.819774718395</v>
      </c>
      <c r="H120" s="56"/>
      <c r="I120" s="56"/>
      <c r="J120" s="56"/>
      <c r="K120" s="17"/>
      <c r="N120" s="17"/>
    </row>
    <row r="121" spans="1:14" ht="15.75" thickBot="1" x14ac:dyDescent="0.3">
      <c r="A121" s="338" t="s">
        <v>125</v>
      </c>
      <c r="B121" s="339"/>
      <c r="C121" s="340">
        <f>C119-C120</f>
        <v>5873655</v>
      </c>
      <c r="D121" s="340">
        <f>D119-D120</f>
        <v>16272828</v>
      </c>
      <c r="E121" s="340">
        <f>E119-E120</f>
        <v>8134312</v>
      </c>
      <c r="F121" s="337">
        <f>(E121/D121)*100</f>
        <v>49.987082761521229</v>
      </c>
      <c r="H121" s="89"/>
      <c r="I121" s="89"/>
      <c r="J121" s="89"/>
      <c r="K121" s="17"/>
      <c r="N121" s="17"/>
    </row>
    <row r="122" spans="1:14" ht="15" thickTop="1" x14ac:dyDescent="0.2"/>
  </sheetData>
  <mergeCells count="12">
    <mergeCell ref="A120:B120"/>
    <mergeCell ref="A104:B104"/>
    <mergeCell ref="A1:F1"/>
    <mergeCell ref="A2:F2"/>
    <mergeCell ref="A118:B118"/>
    <mergeCell ref="A119:B119"/>
    <mergeCell ref="A107:E108"/>
    <mergeCell ref="A113:B113"/>
    <mergeCell ref="A114:B114"/>
    <mergeCell ref="A115:B115"/>
    <mergeCell ref="A116:B116"/>
    <mergeCell ref="A117:B117"/>
  </mergeCells>
  <phoneticPr fontId="17" type="noConversion"/>
  <pageMargins left="0.78740157480314965" right="0.78740157480314965" top="0.78740157480314965" bottom="0.78740157480314965" header="0.51181102362204722" footer="0.51181102362204722"/>
  <pageSetup paperSize="9" scale="76" firstPageNumber="3" orientation="portrait" useFirstPageNumber="1" r:id="rId1"/>
  <headerFooter alignWithMargins="0">
    <oddFooter xml:space="preserve">&amp;L&amp;"Arial,Kurzíva"Zastupitelstvo Olomouckého kraje 23. 9. 2019
6.2. - Rozpočet Olomouckého kraje 2019 - plnění rozpočtu k 30. 6. 2019
Příloha č.1 - Plnění rozpočtu Olomouckého kraje k 30. 6. 2019&amp;R&amp;"Arial,Kurzíva"Strana &amp;P (Celkem 6)
</oddFooter>
  </headerFooter>
  <rowBreaks count="1" manualBreakCount="1">
    <brk id="61" max="5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G30"/>
  <sheetViews>
    <sheetView showGridLines="0" view="pageBreakPreview" zoomScale="110" zoomScaleNormal="100" zoomScaleSheetLayoutView="110" workbookViewId="0">
      <selection activeCell="C13" sqref="C13"/>
    </sheetView>
  </sheetViews>
  <sheetFormatPr defaultColWidth="9.140625" defaultRowHeight="12.75" x14ac:dyDescent="0.2"/>
  <cols>
    <col min="1" max="1" width="40.5703125" style="1" customWidth="1"/>
    <col min="2" max="2" width="15.85546875" style="1" customWidth="1"/>
    <col min="3" max="3" width="15.5703125" style="169" customWidth="1"/>
    <col min="4" max="4" width="15.7109375" style="169" customWidth="1"/>
    <col min="5" max="5" width="5.140625" style="1" customWidth="1"/>
    <col min="6" max="6" width="10.85546875" style="1" bestFit="1" customWidth="1"/>
    <col min="7" max="7" width="10.140625" style="1" bestFit="1" customWidth="1"/>
    <col min="8" max="16384" width="9.140625" style="1"/>
  </cols>
  <sheetData>
    <row r="1" spans="1:7" ht="20.25" x14ac:dyDescent="0.3">
      <c r="A1" s="369" t="s">
        <v>130</v>
      </c>
      <c r="B1" s="369"/>
      <c r="C1" s="369"/>
      <c r="D1" s="369"/>
      <c r="E1" s="369"/>
    </row>
    <row r="3" spans="1:7" x14ac:dyDescent="0.2">
      <c r="A3" s="367" t="s">
        <v>98</v>
      </c>
      <c r="B3" s="367"/>
      <c r="C3" s="367"/>
      <c r="D3" s="367"/>
      <c r="E3" s="367"/>
    </row>
    <row r="4" spans="1:7" ht="30.75" customHeight="1" x14ac:dyDescent="0.2">
      <c r="A4" s="367"/>
      <c r="B4" s="367"/>
      <c r="C4" s="367"/>
      <c r="D4" s="367"/>
      <c r="E4" s="367"/>
    </row>
    <row r="6" spans="1:7" ht="13.5" thickBot="1" x14ac:dyDescent="0.25">
      <c r="B6" s="9"/>
      <c r="C6" s="174"/>
      <c r="D6" s="170"/>
      <c r="E6" s="2" t="s">
        <v>0</v>
      </c>
    </row>
    <row r="7" spans="1:7" ht="14.25" thickTop="1" thickBot="1" x14ac:dyDescent="0.25">
      <c r="A7" s="269" t="s">
        <v>89</v>
      </c>
      <c r="B7" s="270" t="s">
        <v>11</v>
      </c>
      <c r="C7" s="271" t="s">
        <v>12</v>
      </c>
      <c r="D7" s="271" t="s">
        <v>4</v>
      </c>
      <c r="E7" s="271" t="s">
        <v>5</v>
      </c>
      <c r="F7" s="13"/>
      <c r="G7" s="13"/>
    </row>
    <row r="8" spans="1:7" ht="14.25" thickTop="1" thickBot="1" x14ac:dyDescent="0.25">
      <c r="A8" s="267">
        <v>1</v>
      </c>
      <c r="B8" s="265">
        <v>2</v>
      </c>
      <c r="C8" s="265">
        <v>3</v>
      </c>
      <c r="D8" s="265">
        <v>4</v>
      </c>
      <c r="E8" s="265" t="s">
        <v>6</v>
      </c>
      <c r="F8" s="13"/>
      <c r="G8" s="13"/>
    </row>
    <row r="9" spans="1:7" ht="15" thickTop="1" x14ac:dyDescent="0.2">
      <c r="A9" s="246" t="s">
        <v>115</v>
      </c>
      <c r="B9" s="247">
        <v>0</v>
      </c>
      <c r="C9" s="248">
        <v>101287</v>
      </c>
      <c r="D9" s="248">
        <v>101287</v>
      </c>
      <c r="E9" s="80">
        <f>(D9/C9)*100</f>
        <v>100</v>
      </c>
      <c r="F9" s="13"/>
      <c r="G9" s="13"/>
    </row>
    <row r="10" spans="1:7" ht="28.5" x14ac:dyDescent="0.2">
      <c r="A10" s="244" t="s">
        <v>116</v>
      </c>
      <c r="B10" s="249">
        <v>640653</v>
      </c>
      <c r="C10" s="245">
        <v>1028319</v>
      </c>
      <c r="D10" s="245">
        <v>-1747283</v>
      </c>
      <c r="E10" s="237">
        <f>(D10/C10)*100</f>
        <v>-169.91643643655325</v>
      </c>
      <c r="F10" s="13"/>
      <c r="G10" s="13"/>
    </row>
    <row r="11" spans="1:7" ht="28.5" hidden="1" x14ac:dyDescent="0.2">
      <c r="A11" s="244" t="s">
        <v>121</v>
      </c>
      <c r="B11" s="249"/>
      <c r="C11" s="245"/>
      <c r="D11" s="245"/>
      <c r="E11" s="237"/>
      <c r="F11" s="13"/>
      <c r="G11" s="13"/>
    </row>
    <row r="12" spans="1:7" ht="28.5" hidden="1" x14ac:dyDescent="0.2">
      <c r="A12" s="244" t="s">
        <v>123</v>
      </c>
      <c r="B12" s="249">
        <v>0</v>
      </c>
      <c r="C12" s="245">
        <v>0</v>
      </c>
      <c r="D12" s="245">
        <v>0</v>
      </c>
      <c r="E12" s="237"/>
      <c r="F12" s="13"/>
      <c r="G12" s="13"/>
    </row>
    <row r="13" spans="1:7" ht="14.25" x14ac:dyDescent="0.2">
      <c r="A13" s="244" t="s">
        <v>122</v>
      </c>
      <c r="B13" s="249">
        <v>31730</v>
      </c>
      <c r="C13" s="245">
        <v>37748</v>
      </c>
      <c r="D13" s="245">
        <v>2046</v>
      </c>
      <c r="E13" s="237">
        <f t="shared" ref="E13" si="0">(D13/C13)*100</f>
        <v>5.4201547101833212</v>
      </c>
      <c r="F13" s="13"/>
      <c r="G13" s="13"/>
    </row>
    <row r="14" spans="1:7" ht="15" x14ac:dyDescent="0.25">
      <c r="A14" s="223" t="s">
        <v>117</v>
      </c>
      <c r="B14" s="227">
        <v>-328159</v>
      </c>
      <c r="C14" s="232">
        <v>-508164</v>
      </c>
      <c r="D14" s="232">
        <v>-307833</v>
      </c>
      <c r="E14" s="237">
        <f>(D14/C14)*100</f>
        <v>60.577490731338699</v>
      </c>
      <c r="F14" s="27"/>
      <c r="G14" s="13"/>
    </row>
    <row r="15" spans="1:7" ht="15" x14ac:dyDescent="0.25">
      <c r="A15" s="224" t="s">
        <v>118</v>
      </c>
      <c r="B15" s="250">
        <v>0</v>
      </c>
      <c r="C15" s="233">
        <v>0</v>
      </c>
      <c r="D15" s="233">
        <v>-6526</v>
      </c>
      <c r="E15" s="262"/>
      <c r="F15" s="27"/>
      <c r="G15" s="13"/>
    </row>
    <row r="16" spans="1:7" ht="16.5" thickBot="1" x14ac:dyDescent="0.3">
      <c r="A16" s="238" t="s">
        <v>90</v>
      </c>
      <c r="B16" s="239">
        <f>SUM(B9:B15)</f>
        <v>344224</v>
      </c>
      <c r="C16" s="239">
        <f>SUM(C9:C15)</f>
        <v>659190</v>
      </c>
      <c r="D16" s="239">
        <f>SUM(D9:D15)</f>
        <v>-1958309</v>
      </c>
      <c r="E16" s="240">
        <f>(D16/C16)*100</f>
        <v>-297.07808067476753</v>
      </c>
      <c r="F16" s="13"/>
      <c r="G16" s="13"/>
    </row>
    <row r="17" spans="1:7" ht="13.5" thickTop="1" x14ac:dyDescent="0.2">
      <c r="A17" s="225"/>
      <c r="B17" s="225"/>
      <c r="C17" s="226"/>
      <c r="D17" s="226"/>
      <c r="E17" s="225"/>
      <c r="F17" s="13"/>
      <c r="G17" s="13"/>
    </row>
    <row r="18" spans="1:7" x14ac:dyDescent="0.2">
      <c r="A18" s="225"/>
      <c r="B18" s="225"/>
      <c r="C18" s="226"/>
      <c r="D18" s="226"/>
      <c r="E18" s="225"/>
      <c r="F18" s="13"/>
      <c r="G18" s="13"/>
    </row>
    <row r="19" spans="1:7" x14ac:dyDescent="0.2">
      <c r="A19" s="225"/>
      <c r="B19" s="225"/>
      <c r="C19" s="226"/>
      <c r="D19" s="226"/>
      <c r="E19" s="225"/>
      <c r="F19" s="13"/>
      <c r="G19" s="13"/>
    </row>
    <row r="20" spans="1:7" x14ac:dyDescent="0.2">
      <c r="A20" s="225"/>
      <c r="B20" s="225"/>
      <c r="C20" s="226"/>
      <c r="D20" s="226"/>
      <c r="E20" s="225"/>
      <c r="F20" s="13"/>
      <c r="G20" s="13"/>
    </row>
    <row r="21" spans="1:7" x14ac:dyDescent="0.2">
      <c r="A21" s="225"/>
      <c r="B21" s="225"/>
      <c r="C21" s="226"/>
      <c r="D21" s="226"/>
      <c r="E21" s="225"/>
      <c r="F21" s="13"/>
      <c r="G21" s="13"/>
    </row>
    <row r="22" spans="1:7" x14ac:dyDescent="0.2">
      <c r="A22" s="225"/>
      <c r="B22" s="225"/>
      <c r="C22" s="226"/>
      <c r="D22" s="226"/>
      <c r="E22" s="225"/>
      <c r="F22" s="13"/>
      <c r="G22" s="13"/>
    </row>
    <row r="23" spans="1:7" ht="25.5" customHeight="1" x14ac:dyDescent="0.2">
      <c r="A23" s="225"/>
      <c r="B23" s="225"/>
      <c r="C23" s="226"/>
      <c r="D23" s="226"/>
      <c r="E23" s="225"/>
      <c r="F23" s="13"/>
      <c r="G23" s="13"/>
    </row>
    <row r="24" spans="1:7" x14ac:dyDescent="0.2">
      <c r="A24" s="225"/>
      <c r="B24" s="225"/>
      <c r="C24" s="226"/>
      <c r="D24" s="226"/>
      <c r="E24" s="225"/>
    </row>
    <row r="30" spans="1:7" x14ac:dyDescent="0.2">
      <c r="C30" s="1"/>
      <c r="D30" s="1"/>
    </row>
  </sheetData>
  <mergeCells count="2">
    <mergeCell ref="A3:E4"/>
    <mergeCell ref="A1:E1"/>
  </mergeCells>
  <pageMargins left="0.98425196850393704" right="0" top="0.98425196850393704" bottom="0.98425196850393704" header="0.51181102362204722" footer="0.51181102362204722"/>
  <pageSetup paperSize="9" scale="85" firstPageNumber="5" orientation="portrait" cellComments="asDisplayed" useFirstPageNumber="1" r:id="rId1"/>
  <headerFooter alignWithMargins="0">
    <oddFooter xml:space="preserve">&amp;L&amp;"Arial CE,Kurzíva"Zastupitelstvo Olomouckého kraje 23. 9. 2019
6.2. - Rozpočet Olomouckého kraje 2019 - plnění rozpočtu k 30. 6. 2019
Příloha č. 1 - Plnění rozpočtu Olomouckého kraje k 30. 6. 2019&amp;R&amp;"Arial CE,Kurzíva"Strana &amp;P (Celkem 6)
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U11"/>
  <sheetViews>
    <sheetView showGridLines="0" view="pageBreakPreview" zoomScale="110" zoomScaleNormal="100" zoomScaleSheetLayoutView="110" workbookViewId="0">
      <selection activeCell="C13" sqref="C13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5.5703125" customWidth="1"/>
  </cols>
  <sheetData>
    <row r="1" spans="1:21" ht="20.25" x14ac:dyDescent="0.3">
      <c r="A1" s="392" t="s">
        <v>131</v>
      </c>
      <c r="B1" s="392"/>
      <c r="C1" s="392"/>
      <c r="D1" s="392"/>
      <c r="E1" s="392"/>
      <c r="F1" s="392"/>
      <c r="G1" s="392"/>
      <c r="H1" s="392"/>
    </row>
    <row r="2" spans="1:21" s="93" customFormat="1" ht="15.75" x14ac:dyDescent="0.25">
      <c r="A2" s="94"/>
      <c r="B2" s="91"/>
      <c r="C2" s="91"/>
      <c r="D2" s="91"/>
      <c r="E2" s="92"/>
      <c r="F2" s="92"/>
      <c r="G2" s="92"/>
      <c r="H2" s="92"/>
    </row>
    <row r="3" spans="1:21" s="93" customFormat="1" ht="14.25" customHeight="1" x14ac:dyDescent="0.25">
      <c r="A3" s="95"/>
      <c r="B3" s="91"/>
      <c r="C3" s="91"/>
      <c r="D3" s="91"/>
      <c r="E3" s="92"/>
      <c r="F3" s="92"/>
      <c r="G3" s="92"/>
      <c r="H3" s="4"/>
    </row>
    <row r="4" spans="1:21" s="93" customFormat="1" ht="14.25" customHeight="1" thickBot="1" x14ac:dyDescent="0.3">
      <c r="A4" s="95"/>
      <c r="B4" s="91"/>
      <c r="C4" s="91"/>
      <c r="D4" s="91"/>
      <c r="E4" s="92"/>
      <c r="F4" s="92"/>
      <c r="G4" s="393" t="s">
        <v>73</v>
      </c>
      <c r="H4" s="393"/>
    </row>
    <row r="5" spans="1:21" s="93" customFormat="1" ht="14.25" customHeight="1" thickTop="1" thickBot="1" x14ac:dyDescent="0.25">
      <c r="A5" s="276"/>
      <c r="B5" s="277"/>
      <c r="C5" s="277"/>
      <c r="D5" s="278"/>
      <c r="E5" s="265" t="s">
        <v>11</v>
      </c>
      <c r="F5" s="265" t="s">
        <v>12</v>
      </c>
      <c r="G5" s="265" t="s">
        <v>4</v>
      </c>
      <c r="H5" s="268" t="s">
        <v>5</v>
      </c>
    </row>
    <row r="6" spans="1:21" s="93" customFormat="1" ht="14.25" customHeight="1" thickTop="1" thickBot="1" x14ac:dyDescent="0.25">
      <c r="A6" s="389">
        <v>1</v>
      </c>
      <c r="B6" s="390"/>
      <c r="C6" s="390"/>
      <c r="D6" s="391"/>
      <c r="E6" s="279">
        <v>2</v>
      </c>
      <c r="F6" s="279">
        <v>3</v>
      </c>
      <c r="G6" s="279">
        <v>4</v>
      </c>
      <c r="H6" s="280" t="s">
        <v>96</v>
      </c>
    </row>
    <row r="7" spans="1:21" s="96" customFormat="1" ht="19.5" thickTop="1" x14ac:dyDescent="0.4">
      <c r="A7" s="281" t="s">
        <v>38</v>
      </c>
      <c r="B7" s="282"/>
      <c r="C7" s="282"/>
      <c r="D7" s="283"/>
      <c r="E7" s="284">
        <f>Příjmy!B15</f>
        <v>5529431</v>
      </c>
      <c r="F7" s="284">
        <f>Příjmy!C15</f>
        <v>15613638</v>
      </c>
      <c r="G7" s="284">
        <f>Příjmy!D15</f>
        <v>10092621</v>
      </c>
      <c r="H7" s="285">
        <f>(G7/F7)*100</f>
        <v>64.639778378363843</v>
      </c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</row>
    <row r="8" spans="1:21" s="96" customFormat="1" ht="18.75" x14ac:dyDescent="0.4">
      <c r="A8" s="286" t="s">
        <v>39</v>
      </c>
      <c r="B8" s="287"/>
      <c r="C8" s="287"/>
      <c r="D8" s="288"/>
      <c r="E8" s="289">
        <f>Výdaje!C106</f>
        <v>5873655</v>
      </c>
      <c r="F8" s="289">
        <f>Výdaje!D106</f>
        <v>16272828</v>
      </c>
      <c r="G8" s="289">
        <f>Výdaje!E106</f>
        <v>8134312</v>
      </c>
      <c r="H8" s="290">
        <f>(G8/F8)*100</f>
        <v>49.987082761521229</v>
      </c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</row>
    <row r="9" spans="1:21" s="96" customFormat="1" ht="18.75" x14ac:dyDescent="0.4">
      <c r="A9" s="286" t="s">
        <v>89</v>
      </c>
      <c r="B9" s="287"/>
      <c r="C9" s="287"/>
      <c r="D9" s="288"/>
      <c r="E9" s="289">
        <f>Financování!B16</f>
        <v>344224</v>
      </c>
      <c r="F9" s="289">
        <f>Financování!C16</f>
        <v>659190</v>
      </c>
      <c r="G9" s="289">
        <f>Financování!D16</f>
        <v>-1958309</v>
      </c>
      <c r="H9" s="290">
        <f>(G9/F9)*100</f>
        <v>-297.07808067476753</v>
      </c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</row>
    <row r="10" spans="1:21" s="96" customFormat="1" ht="21.75" customHeight="1" thickBot="1" x14ac:dyDescent="0.3">
      <c r="A10" s="291" t="s">
        <v>93</v>
      </c>
      <c r="B10" s="292"/>
      <c r="C10" s="292"/>
      <c r="D10" s="292"/>
      <c r="E10" s="293"/>
      <c r="F10" s="294"/>
      <c r="G10" s="295">
        <f>G7-G8</f>
        <v>1958309</v>
      </c>
      <c r="H10" s="296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</row>
    <row r="11" spans="1:21" ht="13.5" thickTop="1" x14ac:dyDescent="0.2"/>
  </sheetData>
  <mergeCells count="3">
    <mergeCell ref="A6:D6"/>
    <mergeCell ref="A1:H1"/>
    <mergeCell ref="G4:H4"/>
  </mergeCells>
  <phoneticPr fontId="5" type="noConversion"/>
  <pageMargins left="0.59055118110236227" right="0.59055118110236227" top="0.78740157480314965" bottom="0.78740157480314965" header="0.51181102362204722" footer="0.51181102362204722"/>
  <pageSetup paperSize="9" scale="80" firstPageNumber="6" orientation="portrait" useFirstPageNumber="1" r:id="rId1"/>
  <headerFooter alignWithMargins="0">
    <oddFooter xml:space="preserve">&amp;L&amp;"Arial CE,Kurzíva"Zastupitelstvo Olomouckého kraje 23. 9. 2019
6.2. - Rozpočet Olomouckého kraje 2019 - plnění rozpočtu k 30. 6. 2019
Příloha č.1 - Plnění rozpočtu Olomouckého kraje k 30. 6. 2019&amp;R&amp;"Arial CE,Kurzíva"Strana &amp;P (Celkem 6)
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N62"/>
  <sheetViews>
    <sheetView showGridLines="0" zoomScaleNormal="100" workbookViewId="0">
      <selection activeCell="B28" sqref="B28"/>
    </sheetView>
  </sheetViews>
  <sheetFormatPr defaultColWidth="9.140625" defaultRowHeight="14.25" x14ac:dyDescent="0.2"/>
  <cols>
    <col min="1" max="1" width="39.42578125" style="22" customWidth="1"/>
    <col min="2" max="2" width="5.140625" style="112" customWidth="1"/>
    <col min="3" max="3" width="14.85546875" style="20" customWidth="1"/>
    <col min="4" max="5" width="16" style="20" customWidth="1"/>
    <col min="6" max="6" width="8.42578125" style="20" customWidth="1"/>
    <col min="7" max="8" width="16.28515625" style="20" customWidth="1"/>
    <col min="9" max="9" width="16.7109375" style="20" customWidth="1"/>
    <col min="10" max="10" width="18.140625" style="15" customWidth="1"/>
    <col min="11" max="11" width="21" style="21" customWidth="1"/>
    <col min="12" max="12" width="2.7109375" style="17" customWidth="1"/>
    <col min="13" max="13" width="16.5703125" style="17" customWidth="1"/>
    <col min="14" max="14" width="17.5703125" style="16" customWidth="1"/>
    <col min="15" max="16" width="9.140625" style="17"/>
    <col min="17" max="17" width="11.140625" style="17" bestFit="1" customWidth="1"/>
    <col min="18" max="16384" width="9.140625" style="17"/>
  </cols>
  <sheetData>
    <row r="1" spans="1:14" ht="23.25" x14ac:dyDescent="0.35">
      <c r="A1" s="374" t="s">
        <v>74</v>
      </c>
      <c r="B1" s="394"/>
      <c r="C1" s="394"/>
      <c r="D1" s="394"/>
      <c r="E1" s="394"/>
      <c r="F1" s="394"/>
      <c r="G1" s="176"/>
      <c r="H1" s="176"/>
      <c r="I1" s="176"/>
      <c r="K1" s="16"/>
    </row>
    <row r="2" spans="1:14" ht="15" thickBot="1" x14ac:dyDescent="0.25">
      <c r="F2" s="23" t="s">
        <v>0</v>
      </c>
      <c r="G2" s="23"/>
      <c r="H2" s="23"/>
      <c r="I2" s="23"/>
    </row>
    <row r="3" spans="1:14" s="25" customFormat="1" thickTop="1" thickBot="1" x14ac:dyDescent="0.25">
      <c r="A3" s="158" t="s">
        <v>9</v>
      </c>
      <c r="B3" s="159" t="s">
        <v>10</v>
      </c>
      <c r="C3" s="160" t="s">
        <v>11</v>
      </c>
      <c r="D3" s="160" t="s">
        <v>12</v>
      </c>
      <c r="E3" s="160" t="s">
        <v>4</v>
      </c>
      <c r="F3" s="161" t="s">
        <v>5</v>
      </c>
      <c r="G3" s="24"/>
      <c r="H3" s="24"/>
      <c r="I3" s="24"/>
      <c r="J3" s="73"/>
      <c r="K3" s="66"/>
      <c r="N3" s="26"/>
    </row>
    <row r="4" spans="1:14" s="35" customFormat="1" ht="15.75" thickTop="1" x14ac:dyDescent="0.25">
      <c r="A4" s="212" t="s">
        <v>18</v>
      </c>
      <c r="B4" s="113">
        <v>3</v>
      </c>
      <c r="C4" s="86">
        <f>C5+C6+C7+C8+C9</f>
        <v>299231</v>
      </c>
      <c r="D4" s="86">
        <f>D5+D6+D7+D8+D9</f>
        <v>303137</v>
      </c>
      <c r="E4" s="86">
        <f>E5+E6+E7+E8+E9</f>
        <v>187892</v>
      </c>
      <c r="F4" s="213">
        <f t="shared" ref="F4:F9" si="0">(E4/D4)*100</f>
        <v>61.982535949092323</v>
      </c>
      <c r="G4" s="27"/>
      <c r="H4" s="27"/>
      <c r="I4" s="27"/>
      <c r="J4" s="27"/>
      <c r="K4" s="67"/>
      <c r="N4" s="36"/>
    </row>
    <row r="5" spans="1:14" s="35" customFormat="1" x14ac:dyDescent="0.2">
      <c r="A5" s="214" t="s">
        <v>14</v>
      </c>
      <c r="B5" s="37"/>
      <c r="C5" s="30">
        <v>291081</v>
      </c>
      <c r="D5" s="30">
        <v>293591</v>
      </c>
      <c r="E5" s="30">
        <v>183624</v>
      </c>
      <c r="F5" s="215">
        <f t="shared" si="0"/>
        <v>62.544151557779358</v>
      </c>
      <c r="G5" s="31"/>
      <c r="H5" s="31"/>
      <c r="I5" s="31"/>
      <c r="J5" s="31"/>
      <c r="K5" s="55"/>
      <c r="N5" s="36"/>
    </row>
    <row r="6" spans="1:14" s="35" customFormat="1" x14ac:dyDescent="0.2">
      <c r="A6" s="214" t="s">
        <v>15</v>
      </c>
      <c r="B6" s="37"/>
      <c r="C6" s="30">
        <v>2200</v>
      </c>
      <c r="D6" s="30">
        <v>2480</v>
      </c>
      <c r="E6" s="30">
        <v>123</v>
      </c>
      <c r="F6" s="215">
        <f t="shared" si="0"/>
        <v>4.959677419354839</v>
      </c>
      <c r="G6" s="31"/>
      <c r="H6" s="31"/>
      <c r="I6" s="31"/>
      <c r="J6" s="31"/>
      <c r="K6" s="55"/>
      <c r="N6" s="36"/>
    </row>
    <row r="7" spans="1:14" s="32" customFormat="1" x14ac:dyDescent="0.2">
      <c r="A7" s="216" t="s">
        <v>16</v>
      </c>
      <c r="B7" s="29"/>
      <c r="C7" s="30">
        <v>0</v>
      </c>
      <c r="D7" s="30">
        <v>1116</v>
      </c>
      <c r="E7" s="30">
        <v>310</v>
      </c>
      <c r="F7" s="215">
        <f t="shared" si="0"/>
        <v>27.777777777777779</v>
      </c>
      <c r="G7" s="31"/>
      <c r="H7" s="88">
        <f>D7+D8</f>
        <v>1116</v>
      </c>
      <c r="I7" s="88">
        <f>E7+E8</f>
        <v>310</v>
      </c>
      <c r="J7" s="88"/>
      <c r="K7" s="55"/>
      <c r="N7" s="33"/>
    </row>
    <row r="8" spans="1:14" s="32" customFormat="1" x14ac:dyDescent="0.2">
      <c r="A8" s="216" t="s">
        <v>17</v>
      </c>
      <c r="B8" s="29"/>
      <c r="C8" s="30">
        <v>0</v>
      </c>
      <c r="D8" s="30">
        <v>0</v>
      </c>
      <c r="E8" s="30">
        <v>0</v>
      </c>
      <c r="F8" s="215">
        <v>0</v>
      </c>
      <c r="G8" s="31"/>
      <c r="H8" s="31"/>
      <c r="I8" s="31"/>
      <c r="J8" s="31"/>
      <c r="K8" s="55"/>
      <c r="N8" s="33"/>
    </row>
    <row r="9" spans="1:14" s="32" customFormat="1" ht="15" thickBot="1" x14ac:dyDescent="0.25">
      <c r="A9" s="217" t="s">
        <v>43</v>
      </c>
      <c r="B9" s="218"/>
      <c r="C9" s="219">
        <v>5950</v>
      </c>
      <c r="D9" s="219">
        <v>5950</v>
      </c>
      <c r="E9" s="219">
        <v>3835</v>
      </c>
      <c r="F9" s="220">
        <f t="shared" si="0"/>
        <v>64.453781512605048</v>
      </c>
      <c r="G9" s="31"/>
      <c r="H9" s="31"/>
      <c r="I9" s="31"/>
      <c r="J9" s="31"/>
      <c r="K9" s="55"/>
      <c r="N9" s="33"/>
    </row>
    <row r="10" spans="1:14" s="32" customFormat="1" ht="12.75" customHeight="1" x14ac:dyDescent="0.2">
      <c r="A10" s="39"/>
      <c r="B10" s="40"/>
      <c r="E10" s="167" t="e">
        <f>SUM(#REF!,#REF!,#REF!,#REF!,#REF!,#REF!,E4,#REF!,#REF!)</f>
        <v>#REF!</v>
      </c>
      <c r="F10" s="42"/>
      <c r="G10" s="42"/>
      <c r="H10" s="42"/>
      <c r="I10" s="42"/>
      <c r="J10" s="70"/>
      <c r="K10" s="46"/>
      <c r="N10" s="33"/>
    </row>
    <row r="11" spans="1:14" s="32" customFormat="1" ht="12.75" customHeight="1" x14ac:dyDescent="0.2">
      <c r="A11" s="39"/>
      <c r="B11" s="40"/>
      <c r="C11" s="47"/>
      <c r="D11" s="43"/>
      <c r="E11" s="167" t="e">
        <f>SUM(#REF!,#REF!,#REF!,#REF!,#REF!,#REF!,C4,#REF!,#REF!)</f>
        <v>#REF!</v>
      </c>
      <c r="F11" s="43"/>
      <c r="G11" s="42"/>
      <c r="H11" s="42"/>
      <c r="I11" s="42"/>
      <c r="J11" s="70"/>
      <c r="K11" s="46"/>
      <c r="N11" s="33"/>
    </row>
    <row r="12" spans="1:14" s="32" customFormat="1" ht="12.75" customHeight="1" x14ac:dyDescent="0.2">
      <c r="A12" s="39"/>
      <c r="B12" s="40"/>
      <c r="C12" s="47"/>
      <c r="D12" s="43"/>
      <c r="E12" s="43"/>
      <c r="F12" s="42"/>
      <c r="G12" s="42"/>
      <c r="H12" s="42"/>
      <c r="I12" s="42"/>
      <c r="J12" s="70"/>
      <c r="K12" s="46"/>
      <c r="N12" s="33"/>
    </row>
    <row r="13" spans="1:14" s="32" customFormat="1" ht="12.75" customHeight="1" x14ac:dyDescent="0.2">
      <c r="A13" s="39"/>
      <c r="B13" s="40"/>
      <c r="C13" s="45"/>
      <c r="D13" s="43"/>
      <c r="E13" s="43"/>
      <c r="F13" s="42"/>
      <c r="G13" s="42"/>
      <c r="H13" s="42"/>
      <c r="I13" s="42"/>
      <c r="J13" s="70"/>
      <c r="K13" s="46"/>
      <c r="N13" s="33"/>
    </row>
    <row r="14" spans="1:14" s="53" customFormat="1" ht="12.75" customHeight="1" x14ac:dyDescent="0.2">
      <c r="A14" s="39"/>
      <c r="B14" s="40"/>
      <c r="C14" s="45"/>
      <c r="D14" s="43"/>
      <c r="E14" s="43"/>
      <c r="F14" s="42"/>
      <c r="G14" s="42"/>
      <c r="H14" s="42"/>
      <c r="I14" s="42"/>
      <c r="J14" s="70"/>
      <c r="K14" s="46"/>
      <c r="N14" s="54"/>
    </row>
    <row r="15" spans="1:14" s="53" customFormat="1" ht="12.75" customHeight="1" x14ac:dyDescent="0.2">
      <c r="A15" s="39"/>
      <c r="B15" s="40"/>
      <c r="C15" s="45"/>
      <c r="D15" s="128"/>
      <c r="E15" s="128"/>
      <c r="F15" s="42"/>
      <c r="G15" s="42"/>
      <c r="H15" s="42"/>
      <c r="I15" s="42"/>
      <c r="J15" s="70"/>
      <c r="K15" s="46"/>
      <c r="N15" s="54"/>
    </row>
    <row r="16" spans="1:14" s="53" customFormat="1" ht="12.75" customHeight="1" x14ac:dyDescent="0.2">
      <c r="A16" s="39"/>
      <c r="B16" s="40"/>
      <c r="C16" s="45"/>
      <c r="D16" s="128"/>
      <c r="E16" s="128"/>
      <c r="F16" s="42"/>
      <c r="G16" s="42"/>
      <c r="H16" s="42"/>
      <c r="I16" s="42"/>
      <c r="J16" s="70"/>
      <c r="K16" s="46"/>
      <c r="N16" s="54"/>
    </row>
    <row r="17" spans="1:14" s="78" customFormat="1" ht="24" customHeight="1" x14ac:dyDescent="0.25">
      <c r="A17" s="194"/>
      <c r="B17" s="194"/>
      <c r="C17" s="195"/>
      <c r="D17" s="196"/>
      <c r="E17" s="195"/>
      <c r="F17" s="197"/>
      <c r="G17" s="27"/>
      <c r="H17" s="27"/>
      <c r="I17" s="27"/>
      <c r="J17" s="74"/>
      <c r="K17" s="71"/>
      <c r="L17" s="43"/>
      <c r="N17" s="79"/>
    </row>
    <row r="18" spans="1:14" s="78" customFormat="1" ht="18" x14ac:dyDescent="0.25">
      <c r="A18" s="198"/>
      <c r="B18" s="199"/>
      <c r="C18" s="200"/>
      <c r="D18" s="200"/>
      <c r="E18" s="200"/>
      <c r="F18" s="197"/>
      <c r="G18" s="27"/>
      <c r="H18" s="27"/>
      <c r="I18" s="27"/>
      <c r="J18" s="75"/>
      <c r="K18" s="72"/>
      <c r="L18" s="41"/>
      <c r="N18" s="79"/>
    </row>
    <row r="19" spans="1:14" s="78" customFormat="1" ht="15" hidden="1" thickTop="1" x14ac:dyDescent="0.2">
      <c r="A19" s="177"/>
      <c r="B19" s="40"/>
      <c r="C19" s="178"/>
      <c r="D19" s="178"/>
      <c r="E19" s="178"/>
      <c r="F19" s="179"/>
      <c r="G19" s="179"/>
      <c r="H19" s="179"/>
      <c r="I19" s="179"/>
      <c r="J19" s="70"/>
      <c r="K19" s="68"/>
      <c r="L19" s="180"/>
      <c r="N19" s="79"/>
    </row>
    <row r="20" spans="1:14" s="78" customFormat="1" ht="15" hidden="1" thickTop="1" x14ac:dyDescent="0.2">
      <c r="A20" s="177"/>
      <c r="B20" s="40"/>
      <c r="C20" s="178"/>
      <c r="D20" s="178"/>
      <c r="E20" s="178"/>
      <c r="F20" s="179"/>
      <c r="G20" s="179"/>
      <c r="H20" s="179"/>
      <c r="I20" s="179"/>
      <c r="J20" s="70"/>
      <c r="K20" s="68"/>
      <c r="L20" s="180"/>
      <c r="N20" s="79"/>
    </row>
    <row r="21" spans="1:14" s="78" customFormat="1" ht="15" hidden="1" thickTop="1" x14ac:dyDescent="0.2">
      <c r="A21" s="177"/>
      <c r="B21" s="40"/>
      <c r="C21" s="178"/>
      <c r="D21" s="178"/>
      <c r="E21" s="178"/>
      <c r="F21" s="179"/>
      <c r="G21" s="179"/>
      <c r="H21" s="179"/>
      <c r="I21" s="179"/>
      <c r="J21" s="70"/>
      <c r="K21" s="68"/>
      <c r="L21" s="180"/>
      <c r="N21" s="79"/>
    </row>
    <row r="22" spans="1:14" s="78" customFormat="1" ht="15.75" hidden="1" thickTop="1" x14ac:dyDescent="0.25">
      <c r="A22" s="177"/>
      <c r="B22" s="40"/>
      <c r="C22" s="181"/>
      <c r="D22" s="181"/>
      <c r="E22" s="181"/>
      <c r="F22" s="182"/>
      <c r="G22" s="182"/>
      <c r="H22" s="182"/>
      <c r="I22" s="182"/>
      <c r="J22" s="70"/>
      <c r="K22" s="67"/>
      <c r="L22" s="180"/>
      <c r="N22" s="79"/>
    </row>
    <row r="23" spans="1:14" s="78" customFormat="1" ht="15" hidden="1" thickTop="1" x14ac:dyDescent="0.2">
      <c r="A23" s="177"/>
      <c r="B23" s="40"/>
      <c r="C23" s="178"/>
      <c r="D23" s="178"/>
      <c r="E23" s="178"/>
      <c r="F23" s="179"/>
      <c r="G23" s="179"/>
      <c r="H23" s="179"/>
      <c r="I23" s="179"/>
      <c r="J23" s="70"/>
      <c r="K23" s="68"/>
      <c r="L23" s="180"/>
      <c r="N23" s="79"/>
    </row>
    <row r="24" spans="1:14" s="78" customFormat="1" ht="15" hidden="1" thickTop="1" x14ac:dyDescent="0.2">
      <c r="A24" s="177"/>
      <c r="B24" s="40"/>
      <c r="C24" s="178"/>
      <c r="D24" s="178"/>
      <c r="E24" s="178"/>
      <c r="F24" s="179"/>
      <c r="G24" s="179"/>
      <c r="H24" s="179"/>
      <c r="I24" s="179"/>
      <c r="J24" s="70"/>
      <c r="K24" s="68"/>
      <c r="L24" s="180"/>
      <c r="N24" s="79"/>
    </row>
    <row r="25" spans="1:14" s="78" customFormat="1" ht="15.75" hidden="1" thickTop="1" x14ac:dyDescent="0.25">
      <c r="A25" s="177"/>
      <c r="B25" s="40"/>
      <c r="C25" s="183"/>
      <c r="D25" s="183"/>
      <c r="E25" s="183"/>
      <c r="F25" s="178"/>
      <c r="G25" s="178"/>
      <c r="H25" s="178"/>
      <c r="I25" s="178"/>
      <c r="J25" s="70"/>
      <c r="K25" s="184"/>
      <c r="L25" s="180"/>
      <c r="N25" s="79"/>
    </row>
    <row r="26" spans="1:14" s="78" customFormat="1" ht="15" hidden="1" thickTop="1" x14ac:dyDescent="0.2">
      <c r="A26" s="177"/>
      <c r="B26" s="40"/>
      <c r="C26" s="185"/>
      <c r="D26" s="185"/>
      <c r="E26" s="185"/>
      <c r="F26" s="178"/>
      <c r="G26" s="178"/>
      <c r="H26" s="178"/>
      <c r="I26" s="178"/>
      <c r="J26" s="70"/>
      <c r="K26" s="186"/>
      <c r="L26" s="180"/>
      <c r="N26" s="79"/>
    </row>
    <row r="27" spans="1:14" s="78" customFormat="1" ht="18.75" hidden="1" thickTop="1" x14ac:dyDescent="0.25">
      <c r="A27" s="58"/>
      <c r="B27" s="59"/>
      <c r="C27" s="60"/>
      <c r="D27" s="60"/>
      <c r="E27" s="60"/>
      <c r="F27" s="61"/>
      <c r="G27" s="61"/>
      <c r="H27" s="61"/>
      <c r="I27" s="61"/>
      <c r="J27" s="70"/>
      <c r="K27" s="62"/>
      <c r="L27" s="180"/>
      <c r="N27" s="79"/>
    </row>
    <row r="28" spans="1:14" s="78" customFormat="1" ht="18" x14ac:dyDescent="0.25">
      <c r="A28" s="58"/>
      <c r="B28" s="59"/>
      <c r="C28" s="60"/>
      <c r="D28" s="60"/>
      <c r="E28" s="60"/>
      <c r="F28" s="63"/>
      <c r="G28" s="63"/>
      <c r="H28" s="63"/>
      <c r="I28" s="63"/>
      <c r="J28" s="70"/>
      <c r="K28" s="62"/>
      <c r="L28" s="180"/>
      <c r="N28" s="79"/>
    </row>
    <row r="29" spans="1:14" s="78" customFormat="1" ht="12.75" x14ac:dyDescent="0.2">
      <c r="A29" s="395"/>
      <c r="B29" s="396"/>
      <c r="C29" s="396"/>
      <c r="D29" s="396"/>
      <c r="E29" s="396"/>
      <c r="F29" s="396"/>
      <c r="G29" s="64"/>
      <c r="H29" s="64"/>
      <c r="I29" s="64"/>
      <c r="J29" s="70"/>
      <c r="K29" s="65"/>
      <c r="L29" s="180"/>
      <c r="N29" s="79"/>
    </row>
    <row r="30" spans="1:14" s="78" customFormat="1" ht="12.75" x14ac:dyDescent="0.2">
      <c r="A30" s="396"/>
      <c r="B30" s="396"/>
      <c r="C30" s="396"/>
      <c r="D30" s="396"/>
      <c r="E30" s="396"/>
      <c r="F30" s="396"/>
      <c r="G30" s="64"/>
      <c r="H30" s="64"/>
      <c r="I30" s="64"/>
      <c r="J30" s="70"/>
      <c r="K30" s="65"/>
      <c r="L30" s="180"/>
      <c r="N30" s="79"/>
    </row>
    <row r="31" spans="1:14" s="78" customFormat="1" hidden="1" x14ac:dyDescent="0.2">
      <c r="A31" s="177"/>
      <c r="B31" s="40"/>
      <c r="C31" s="178"/>
      <c r="D31" s="178"/>
      <c r="E31" s="178"/>
      <c r="F31" s="178"/>
      <c r="G31" s="178"/>
      <c r="H31" s="178"/>
      <c r="I31" s="178"/>
      <c r="J31" s="70"/>
      <c r="K31" s="68"/>
      <c r="L31" s="43"/>
      <c r="N31" s="79"/>
    </row>
    <row r="32" spans="1:14" s="78" customFormat="1" hidden="1" x14ac:dyDescent="0.2">
      <c r="A32" s="49"/>
      <c r="B32" s="40"/>
      <c r="C32" s="178"/>
      <c r="D32" s="178"/>
      <c r="E32" s="178"/>
      <c r="F32" s="178"/>
      <c r="G32" s="178"/>
      <c r="H32" s="178"/>
      <c r="I32" s="178"/>
      <c r="J32" s="70"/>
      <c r="K32" s="68"/>
      <c r="N32" s="79"/>
    </row>
    <row r="33" spans="1:14" s="78" customFormat="1" hidden="1" x14ac:dyDescent="0.2">
      <c r="A33" s="28"/>
      <c r="B33" s="40"/>
      <c r="C33" s="178"/>
      <c r="D33" s="178"/>
      <c r="E33" s="178"/>
      <c r="F33" s="178"/>
      <c r="G33" s="178"/>
      <c r="H33" s="178"/>
      <c r="I33" s="178"/>
      <c r="J33" s="70"/>
      <c r="K33" s="68"/>
      <c r="N33" s="79"/>
    </row>
    <row r="34" spans="1:14" s="78" customFormat="1" hidden="1" x14ac:dyDescent="0.2">
      <c r="A34" s="34"/>
      <c r="B34" s="40"/>
      <c r="C34" s="178"/>
      <c r="D34" s="178"/>
      <c r="E34" s="178"/>
      <c r="F34" s="178"/>
      <c r="G34" s="178"/>
      <c r="H34" s="178"/>
      <c r="I34" s="178"/>
      <c r="J34" s="70"/>
      <c r="K34" s="68"/>
      <c r="N34" s="79"/>
    </row>
    <row r="35" spans="1:14" s="78" customFormat="1" hidden="1" x14ac:dyDescent="0.2">
      <c r="A35" s="50"/>
      <c r="B35" s="40"/>
      <c r="C35" s="178"/>
      <c r="D35" s="178"/>
      <c r="E35" s="178"/>
      <c r="F35" s="178"/>
      <c r="G35" s="178"/>
      <c r="H35" s="178"/>
      <c r="I35" s="178"/>
      <c r="J35" s="70"/>
      <c r="K35" s="68"/>
      <c r="N35" s="79"/>
    </row>
    <row r="36" spans="1:14" s="78" customFormat="1" hidden="1" x14ac:dyDescent="0.2">
      <c r="A36" s="51"/>
      <c r="B36" s="40"/>
      <c r="C36" s="178"/>
      <c r="D36" s="178"/>
      <c r="E36" s="178"/>
      <c r="F36" s="178"/>
      <c r="G36" s="178"/>
      <c r="H36" s="178"/>
      <c r="I36" s="178"/>
      <c r="J36" s="70"/>
      <c r="K36" s="68"/>
      <c r="N36" s="79"/>
    </row>
    <row r="37" spans="1:14" s="78" customFormat="1" hidden="1" x14ac:dyDescent="0.2">
      <c r="A37" s="49"/>
      <c r="B37" s="40"/>
      <c r="C37" s="178"/>
      <c r="D37" s="178"/>
      <c r="E37" s="178"/>
      <c r="F37" s="178"/>
      <c r="G37" s="178"/>
      <c r="H37" s="178"/>
      <c r="I37" s="178"/>
      <c r="J37" s="70"/>
      <c r="K37" s="68"/>
      <c r="N37" s="79"/>
    </row>
    <row r="38" spans="1:14" s="78" customFormat="1" hidden="1" x14ac:dyDescent="0.2">
      <c r="A38" s="28"/>
      <c r="B38" s="40"/>
      <c r="C38" s="178"/>
      <c r="D38" s="178"/>
      <c r="E38" s="178"/>
      <c r="F38" s="178"/>
      <c r="G38" s="178"/>
      <c r="H38" s="178"/>
      <c r="I38" s="178"/>
      <c r="J38" s="70"/>
      <c r="K38" s="68"/>
      <c r="N38" s="79"/>
    </row>
    <row r="39" spans="1:14" s="78" customFormat="1" hidden="1" x14ac:dyDescent="0.2">
      <c r="A39" s="50"/>
      <c r="B39" s="40"/>
      <c r="C39" s="178"/>
      <c r="D39" s="178"/>
      <c r="E39" s="178"/>
      <c r="F39" s="178"/>
      <c r="G39" s="178"/>
      <c r="H39" s="178"/>
      <c r="I39" s="178"/>
      <c r="J39" s="70"/>
      <c r="K39" s="68"/>
      <c r="N39" s="79"/>
    </row>
    <row r="40" spans="1:14" s="78" customFormat="1" hidden="1" x14ac:dyDescent="0.2">
      <c r="A40" s="38"/>
      <c r="B40" s="40"/>
      <c r="C40" s="178"/>
      <c r="D40" s="178"/>
      <c r="E40" s="178"/>
      <c r="F40" s="178"/>
      <c r="G40" s="178"/>
      <c r="H40" s="178"/>
      <c r="I40" s="178"/>
      <c r="J40" s="70"/>
      <c r="K40" s="68"/>
      <c r="N40" s="79"/>
    </row>
    <row r="41" spans="1:14" s="78" customFormat="1" hidden="1" x14ac:dyDescent="0.2">
      <c r="A41" s="177"/>
      <c r="B41" s="40"/>
      <c r="C41" s="178"/>
      <c r="D41" s="178"/>
      <c r="E41" s="178"/>
      <c r="F41" s="178"/>
      <c r="G41" s="178"/>
      <c r="H41" s="178"/>
      <c r="I41" s="178"/>
      <c r="J41" s="70"/>
      <c r="K41" s="68"/>
      <c r="N41" s="79"/>
    </row>
    <row r="42" spans="1:14" s="78" customFormat="1" hidden="1" x14ac:dyDescent="0.2">
      <c r="A42" s="177"/>
      <c r="B42" s="40"/>
      <c r="C42" s="178"/>
      <c r="D42" s="178"/>
      <c r="E42" s="178"/>
      <c r="F42" s="178"/>
      <c r="G42" s="178"/>
      <c r="H42" s="178"/>
      <c r="I42" s="178"/>
      <c r="J42" s="70"/>
      <c r="K42" s="68"/>
      <c r="N42" s="79"/>
    </row>
    <row r="43" spans="1:14" s="78" customFormat="1" x14ac:dyDescent="0.2">
      <c r="A43" s="177"/>
      <c r="B43" s="40"/>
      <c r="C43" s="178"/>
      <c r="D43" s="178"/>
      <c r="E43" s="178"/>
      <c r="F43" s="178"/>
      <c r="G43" s="178"/>
      <c r="H43" s="178"/>
      <c r="I43" s="178"/>
      <c r="J43" s="70"/>
      <c r="K43" s="68"/>
      <c r="N43" s="79"/>
    </row>
    <row r="44" spans="1:14" s="78" customFormat="1" ht="15" x14ac:dyDescent="0.25">
      <c r="A44" s="201"/>
      <c r="B44" s="40"/>
      <c r="C44" s="178"/>
      <c r="D44" s="178"/>
      <c r="E44" s="178"/>
      <c r="F44" s="187"/>
      <c r="G44" s="178"/>
      <c r="H44" s="178"/>
      <c r="I44" s="178"/>
      <c r="J44" s="70"/>
      <c r="K44" s="68"/>
      <c r="N44" s="79"/>
    </row>
    <row r="45" spans="1:14" s="188" customFormat="1" ht="12.75" x14ac:dyDescent="0.2">
      <c r="A45" s="202"/>
      <c r="B45" s="203"/>
      <c r="C45" s="204"/>
      <c r="D45" s="204"/>
      <c r="E45" s="204"/>
      <c r="F45" s="205"/>
      <c r="G45" s="24"/>
      <c r="H45" s="24"/>
      <c r="I45" s="24"/>
      <c r="J45" s="175"/>
      <c r="K45" s="66"/>
      <c r="N45" s="189"/>
    </row>
    <row r="46" spans="1:14" s="188" customFormat="1" ht="12.75" x14ac:dyDescent="0.2">
      <c r="A46" s="206"/>
      <c r="B46" s="207"/>
      <c r="C46" s="207"/>
      <c r="D46" s="207"/>
      <c r="E46" s="207"/>
      <c r="F46" s="205"/>
      <c r="G46" s="24"/>
      <c r="H46" s="24"/>
      <c r="I46" s="24"/>
      <c r="J46" s="73"/>
      <c r="K46" s="66"/>
      <c r="N46" s="189"/>
    </row>
    <row r="47" spans="1:14" s="78" customFormat="1" x14ac:dyDescent="0.2">
      <c r="A47" s="177"/>
      <c r="B47" s="40"/>
      <c r="C47" s="178"/>
      <c r="D47" s="88"/>
      <c r="E47" s="88"/>
      <c r="F47" s="208"/>
      <c r="H47" s="180"/>
      <c r="I47" s="180"/>
      <c r="J47" s="180"/>
      <c r="K47" s="68"/>
      <c r="N47" s="79"/>
    </row>
    <row r="48" spans="1:14" s="78" customFormat="1" x14ac:dyDescent="0.2">
      <c r="A48" s="397"/>
      <c r="B48" s="40"/>
      <c r="C48" s="88"/>
      <c r="D48" s="168"/>
      <c r="E48" s="88"/>
      <c r="F48" s="208"/>
      <c r="H48" s="190"/>
      <c r="I48" s="190"/>
      <c r="J48" s="190"/>
      <c r="K48" s="68"/>
      <c r="N48" s="79"/>
    </row>
    <row r="49" spans="1:14" s="78" customFormat="1" x14ac:dyDescent="0.2">
      <c r="A49" s="397"/>
      <c r="B49" s="40"/>
      <c r="C49" s="88"/>
      <c r="D49" s="88"/>
      <c r="E49" s="88"/>
      <c r="F49" s="208"/>
      <c r="H49" s="191"/>
      <c r="I49" s="178"/>
      <c r="J49" s="41"/>
      <c r="K49" s="55"/>
      <c r="N49" s="79"/>
    </row>
    <row r="50" spans="1:14" s="78" customFormat="1" x14ac:dyDescent="0.2">
      <c r="A50" s="209"/>
      <c r="B50" s="40"/>
      <c r="C50" s="88"/>
      <c r="D50" s="168"/>
      <c r="E50" s="88"/>
      <c r="F50" s="208"/>
      <c r="I50" s="192"/>
      <c r="J50" s="192"/>
      <c r="K50" s="68"/>
      <c r="N50" s="79"/>
    </row>
    <row r="51" spans="1:14" s="78" customFormat="1" x14ac:dyDescent="0.2">
      <c r="A51" s="210"/>
      <c r="B51" s="40"/>
      <c r="C51" s="88"/>
      <c r="D51" s="168"/>
      <c r="E51" s="88"/>
      <c r="F51" s="208"/>
      <c r="I51" s="178"/>
      <c r="J51" s="193"/>
      <c r="K51" s="68"/>
      <c r="N51" s="79"/>
    </row>
    <row r="52" spans="1:14" s="78" customFormat="1" x14ac:dyDescent="0.2">
      <c r="A52" s="211"/>
      <c r="B52" s="40"/>
      <c r="C52" s="88"/>
      <c r="D52" s="168"/>
      <c r="E52" s="88"/>
      <c r="F52" s="208"/>
      <c r="I52" s="178"/>
      <c r="J52" s="193"/>
      <c r="K52" s="68"/>
      <c r="N52" s="79"/>
    </row>
    <row r="53" spans="1:14" s="78" customFormat="1" ht="15" x14ac:dyDescent="0.25">
      <c r="A53" s="201"/>
      <c r="B53" s="40"/>
      <c r="C53" s="181"/>
      <c r="D53" s="181"/>
      <c r="E53" s="181"/>
      <c r="F53" s="197"/>
      <c r="H53" s="180"/>
      <c r="I53" s="178"/>
      <c r="J53" s="193"/>
      <c r="K53" s="68"/>
      <c r="N53" s="79"/>
    </row>
    <row r="54" spans="1:14" s="78" customFormat="1" x14ac:dyDescent="0.2">
      <c r="A54" s="177"/>
      <c r="B54" s="40"/>
      <c r="C54" s="178"/>
      <c r="D54" s="168"/>
      <c r="E54" s="168"/>
      <c r="F54" s="178"/>
      <c r="G54" s="178"/>
      <c r="H54" s="178"/>
      <c r="I54" s="178"/>
      <c r="J54" s="193"/>
      <c r="K54" s="68"/>
      <c r="N54" s="79"/>
    </row>
    <row r="55" spans="1:14" s="78" customFormat="1" x14ac:dyDescent="0.2">
      <c r="A55" s="177"/>
      <c r="B55" s="40"/>
      <c r="C55" s="178"/>
      <c r="D55" s="178"/>
      <c r="E55" s="178"/>
      <c r="F55" s="178"/>
      <c r="G55" s="178"/>
      <c r="H55" s="178"/>
      <c r="I55" s="178"/>
      <c r="J55" s="193"/>
      <c r="K55" s="68"/>
      <c r="N55" s="79"/>
    </row>
    <row r="56" spans="1:14" s="78" customFormat="1" x14ac:dyDescent="0.2">
      <c r="A56" s="177"/>
      <c r="B56" s="40"/>
      <c r="C56" s="178"/>
      <c r="D56" s="178"/>
      <c r="E56" s="178"/>
      <c r="F56" s="178"/>
      <c r="G56" s="178"/>
      <c r="H56" s="178"/>
      <c r="I56" s="178"/>
      <c r="J56" s="193"/>
      <c r="K56" s="68"/>
      <c r="N56" s="79"/>
    </row>
    <row r="57" spans="1:14" s="78" customFormat="1" x14ac:dyDescent="0.2">
      <c r="A57" s="177"/>
      <c r="B57" s="40"/>
      <c r="C57" s="178"/>
      <c r="D57" s="178"/>
      <c r="E57" s="178"/>
      <c r="F57" s="178"/>
      <c r="G57" s="178"/>
      <c r="H57" s="178"/>
      <c r="I57" s="178"/>
      <c r="J57" s="193"/>
      <c r="K57" s="68"/>
      <c r="N57" s="79"/>
    </row>
    <row r="58" spans="1:14" s="78" customFormat="1" x14ac:dyDescent="0.2">
      <c r="A58" s="177"/>
      <c r="B58" s="40"/>
      <c r="C58" s="178"/>
      <c r="D58" s="178"/>
      <c r="E58" s="178"/>
      <c r="F58" s="178"/>
      <c r="G58" s="178"/>
      <c r="H58" s="178"/>
      <c r="I58" s="178"/>
      <c r="J58" s="193"/>
      <c r="K58" s="68"/>
      <c r="N58" s="79"/>
    </row>
    <row r="59" spans="1:14" s="78" customFormat="1" x14ac:dyDescent="0.2">
      <c r="A59" s="177"/>
      <c r="B59" s="40"/>
      <c r="C59" s="178"/>
      <c r="D59" s="178"/>
      <c r="E59" s="178"/>
      <c r="F59" s="178"/>
      <c r="G59" s="178"/>
      <c r="H59" s="178"/>
      <c r="I59" s="178"/>
      <c r="J59" s="193"/>
      <c r="K59" s="68"/>
      <c r="N59" s="79"/>
    </row>
    <row r="60" spans="1:14" s="78" customFormat="1" x14ac:dyDescent="0.2">
      <c r="A60" s="177"/>
      <c r="B60" s="40"/>
      <c r="C60" s="178"/>
      <c r="D60" s="178"/>
      <c r="E60" s="178"/>
      <c r="F60" s="178"/>
      <c r="G60" s="178"/>
      <c r="H60" s="178"/>
      <c r="I60" s="178"/>
      <c r="J60" s="193"/>
      <c r="K60" s="68"/>
      <c r="N60" s="79"/>
    </row>
    <row r="61" spans="1:14" s="78" customFormat="1" x14ac:dyDescent="0.2">
      <c r="A61" s="177"/>
      <c r="B61" s="40"/>
      <c r="C61" s="178"/>
      <c r="D61" s="178"/>
      <c r="E61" s="178"/>
      <c r="F61" s="178"/>
      <c r="G61" s="178"/>
      <c r="H61" s="178"/>
      <c r="I61" s="178"/>
      <c r="J61" s="193"/>
      <c r="K61" s="68"/>
      <c r="N61" s="79"/>
    </row>
    <row r="62" spans="1:14" s="78" customFormat="1" x14ac:dyDescent="0.2">
      <c r="A62" s="177"/>
      <c r="B62" s="40"/>
      <c r="C62" s="178"/>
      <c r="D62" s="178"/>
      <c r="E62" s="178"/>
      <c r="F62" s="178"/>
      <c r="G62" s="178"/>
      <c r="H62" s="178"/>
      <c r="I62" s="178"/>
      <c r="J62" s="193"/>
      <c r="K62" s="68"/>
      <c r="N62" s="79"/>
    </row>
  </sheetData>
  <mergeCells count="3">
    <mergeCell ref="A1:F1"/>
    <mergeCell ref="A29:F30"/>
    <mergeCell ref="A48:A49"/>
  </mergeCells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30.09. 2012</oddHeader>
    <oddFooter xml:space="preserve">&amp;L&amp;"Arial,Kurzíva"Rada Olomouckého kraje 23-10-2012
x.x.-Rozpočet Olomouckého kraje 2012-plnění rozpočtu k 30. 09. 2012
Příloha č.2-Plnění rozpočtu výdajů Olomouckého kraje k 30. 09. 2012&amp;R&amp;"Arial,Kurzíva"Strana &amp;P (Celkem 6)
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5"/>
  <sheetViews>
    <sheetView workbookViewId="0">
      <selection activeCell="B4" sqref="B4"/>
    </sheetView>
  </sheetViews>
  <sheetFormatPr defaultRowHeight="12.75" x14ac:dyDescent="0.2"/>
  <cols>
    <col min="1" max="1" width="17.42578125" customWidth="1"/>
    <col min="2" max="2" width="19.42578125" customWidth="1"/>
    <col min="3" max="3" width="19.85546875" customWidth="1"/>
  </cols>
  <sheetData>
    <row r="3" spans="1:3" x14ac:dyDescent="0.2">
      <c r="A3" s="102"/>
      <c r="B3" s="102" t="s">
        <v>35</v>
      </c>
      <c r="C3" s="102" t="s">
        <v>36</v>
      </c>
    </row>
    <row r="4" spans="1:3" x14ac:dyDescent="0.2">
      <c r="A4" s="102" t="s">
        <v>11</v>
      </c>
      <c r="B4" s="102">
        <f>Rekapitulace!E7</f>
        <v>5529431</v>
      </c>
      <c r="C4" s="102">
        <f>Rekapitulace!E8</f>
        <v>5873655</v>
      </c>
    </row>
    <row r="5" spans="1:3" x14ac:dyDescent="0.2">
      <c r="A5" s="102" t="s">
        <v>12</v>
      </c>
      <c r="B5" s="102">
        <f>Rekapitulace!F7</f>
        <v>15613638</v>
      </c>
      <c r="C5" s="102">
        <f>Rekapitulace!F8</f>
        <v>16272828</v>
      </c>
    </row>
    <row r="6" spans="1:3" x14ac:dyDescent="0.2">
      <c r="A6" s="102" t="s">
        <v>4</v>
      </c>
      <c r="B6" s="102">
        <f>Rekapitulace!G7</f>
        <v>10092621</v>
      </c>
      <c r="C6" s="102">
        <f>Rekapitulace!G8</f>
        <v>8134312</v>
      </c>
    </row>
    <row r="32" spans="1:3" x14ac:dyDescent="0.2">
      <c r="A32" s="102"/>
      <c r="B32" s="102" t="s">
        <v>41</v>
      </c>
      <c r="C32" s="102" t="s">
        <v>42</v>
      </c>
    </row>
    <row r="33" spans="1:3" x14ac:dyDescent="0.2">
      <c r="A33" s="102" t="s">
        <v>11</v>
      </c>
      <c r="B33" s="102" t="e">
        <f>Příjmy!#REF!</f>
        <v>#REF!</v>
      </c>
      <c r="C33" s="102" t="e">
        <f>Výdaje!#REF!</f>
        <v>#REF!</v>
      </c>
    </row>
    <row r="34" spans="1:3" x14ac:dyDescent="0.2">
      <c r="A34" s="102" t="s">
        <v>12</v>
      </c>
      <c r="B34" s="102" t="e">
        <f>Příjmy!#REF!</f>
        <v>#REF!</v>
      </c>
      <c r="C34" s="102" t="e">
        <f>Výdaje!#REF!</f>
        <v>#REF!</v>
      </c>
    </row>
    <row r="35" spans="1:3" x14ac:dyDescent="0.2">
      <c r="A35" s="102" t="s">
        <v>4</v>
      </c>
      <c r="B35" s="102" t="e">
        <f>Příjmy!#REF!</f>
        <v>#REF!</v>
      </c>
      <c r="C35" s="102" t="e">
        <f>Výdaje!#REF!</f>
        <v>#REF!</v>
      </c>
    </row>
  </sheetData>
  <phoneticPr fontId="5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0"/>
  <sheetViews>
    <sheetView workbookViewId="0">
      <selection activeCell="A39" sqref="A39"/>
    </sheetView>
  </sheetViews>
  <sheetFormatPr defaultRowHeight="12.75" x14ac:dyDescent="0.2"/>
  <cols>
    <col min="3" max="3" width="19.7109375" customWidth="1"/>
    <col min="4" max="4" width="12.7109375" bestFit="1" customWidth="1"/>
    <col min="5" max="5" width="14.85546875" bestFit="1" customWidth="1"/>
    <col min="6" max="6" width="12.7109375" bestFit="1" customWidth="1"/>
    <col min="7" max="7" width="13.85546875" bestFit="1" customWidth="1"/>
  </cols>
  <sheetData>
    <row r="2" spans="1:6" x14ac:dyDescent="0.2">
      <c r="C2" s="136">
        <v>8115</v>
      </c>
    </row>
    <row r="3" spans="1:6" x14ac:dyDescent="0.2">
      <c r="C3" s="133">
        <f>D3+D4+D5</f>
        <v>161414000</v>
      </c>
      <c r="D3" s="130">
        <v>41142000</v>
      </c>
      <c r="E3" t="s">
        <v>56</v>
      </c>
      <c r="F3" t="s">
        <v>60</v>
      </c>
    </row>
    <row r="4" spans="1:6" x14ac:dyDescent="0.2">
      <c r="C4" s="130"/>
      <c r="D4" s="130">
        <v>97035000</v>
      </c>
      <c r="E4" t="s">
        <v>57</v>
      </c>
      <c r="F4" t="s">
        <v>60</v>
      </c>
    </row>
    <row r="5" spans="1:6" x14ac:dyDescent="0.2">
      <c r="C5" s="130"/>
      <c r="D5" s="130">
        <v>23237000</v>
      </c>
      <c r="E5" t="s">
        <v>58</v>
      </c>
      <c r="F5" t="s">
        <v>60</v>
      </c>
    </row>
    <row r="6" spans="1:6" x14ac:dyDescent="0.2">
      <c r="C6" s="130"/>
    </row>
    <row r="8" spans="1:6" x14ac:dyDescent="0.2">
      <c r="A8" s="134" t="s">
        <v>45</v>
      </c>
      <c r="B8" s="134" t="s">
        <v>10</v>
      </c>
      <c r="C8" s="135">
        <v>8115</v>
      </c>
      <c r="D8" s="134" t="s">
        <v>46</v>
      </c>
      <c r="E8" s="134" t="s">
        <v>47</v>
      </c>
    </row>
    <row r="9" spans="1:6" x14ac:dyDescent="0.2">
      <c r="A9" s="131" t="s">
        <v>59</v>
      </c>
      <c r="B9">
        <v>11</v>
      </c>
      <c r="C9" s="138">
        <v>139046.97</v>
      </c>
      <c r="E9">
        <v>71000100686</v>
      </c>
    </row>
    <row r="10" spans="1:6" x14ac:dyDescent="0.2">
      <c r="A10" s="131" t="s">
        <v>48</v>
      </c>
      <c r="B10">
        <v>58</v>
      </c>
      <c r="C10" s="138">
        <v>22919266.140000001</v>
      </c>
      <c r="E10">
        <v>71000000000</v>
      </c>
    </row>
    <row r="11" spans="1:6" x14ac:dyDescent="0.2">
      <c r="A11" s="131" t="s">
        <v>49</v>
      </c>
      <c r="B11">
        <v>63</v>
      </c>
      <c r="C11" s="138">
        <v>28596708.789999999</v>
      </c>
      <c r="E11">
        <v>71000000000</v>
      </c>
    </row>
    <row r="12" spans="1:6" x14ac:dyDescent="0.2">
      <c r="A12" s="131" t="s">
        <v>50</v>
      </c>
      <c r="B12">
        <v>68</v>
      </c>
      <c r="C12" s="138">
        <v>19248386.399999999</v>
      </c>
      <c r="E12">
        <v>71000000000</v>
      </c>
    </row>
    <row r="13" spans="1:6" x14ac:dyDescent="0.2">
      <c r="A13" s="131" t="s">
        <v>51</v>
      </c>
      <c r="B13">
        <v>53</v>
      </c>
      <c r="C13" s="138">
        <v>2849258.72</v>
      </c>
      <c r="E13">
        <v>71000000000</v>
      </c>
    </row>
    <row r="14" spans="1:6" x14ac:dyDescent="0.2">
      <c r="A14" s="131" t="s">
        <v>51</v>
      </c>
      <c r="B14">
        <v>54</v>
      </c>
      <c r="C14" s="138">
        <v>171141.26</v>
      </c>
      <c r="E14">
        <v>71000000000</v>
      </c>
    </row>
    <row r="15" spans="1:6" x14ac:dyDescent="0.2">
      <c r="A15" s="131" t="s">
        <v>51</v>
      </c>
      <c r="B15">
        <v>55</v>
      </c>
      <c r="C15" s="138">
        <v>85448.15</v>
      </c>
      <c r="E15">
        <v>71000000000</v>
      </c>
    </row>
    <row r="16" spans="1:6" x14ac:dyDescent="0.2">
      <c r="A16" s="131" t="s">
        <v>52</v>
      </c>
      <c r="B16">
        <v>56</v>
      </c>
      <c r="C16" s="138">
        <v>46667546.780000001</v>
      </c>
      <c r="E16">
        <v>71000000000</v>
      </c>
    </row>
    <row r="17" spans="1:7" x14ac:dyDescent="0.2">
      <c r="A17" s="131" t="s">
        <v>52</v>
      </c>
      <c r="B17">
        <v>57</v>
      </c>
      <c r="C17" s="138">
        <v>14942427.93</v>
      </c>
      <c r="E17">
        <v>71000000000</v>
      </c>
    </row>
    <row r="18" spans="1:7" x14ac:dyDescent="0.2">
      <c r="A18" s="131" t="s">
        <v>53</v>
      </c>
      <c r="B18">
        <v>60</v>
      </c>
      <c r="C18" s="138">
        <v>48299146.789999999</v>
      </c>
      <c r="E18">
        <v>71000000000</v>
      </c>
    </row>
    <row r="19" spans="1:7" x14ac:dyDescent="0.2">
      <c r="A19" s="131" t="s">
        <v>54</v>
      </c>
      <c r="B19">
        <v>64</v>
      </c>
      <c r="C19" s="138">
        <v>170000</v>
      </c>
      <c r="E19">
        <v>71000100493</v>
      </c>
    </row>
    <row r="20" spans="1:7" x14ac:dyDescent="0.2">
      <c r="A20" s="131" t="s">
        <v>55</v>
      </c>
      <c r="B20">
        <v>66</v>
      </c>
      <c r="C20" s="138">
        <v>42362429.25</v>
      </c>
      <c r="E20">
        <v>71000000000</v>
      </c>
    </row>
    <row r="21" spans="1:7" x14ac:dyDescent="0.2">
      <c r="A21" s="131" t="s">
        <v>55</v>
      </c>
      <c r="B21">
        <v>67</v>
      </c>
      <c r="C21" s="138">
        <v>15396049.710000001</v>
      </c>
      <c r="E21">
        <v>71000000000</v>
      </c>
    </row>
    <row r="22" spans="1:7" x14ac:dyDescent="0.2">
      <c r="A22" s="131" t="s">
        <v>61</v>
      </c>
      <c r="B22">
        <v>7</v>
      </c>
      <c r="C22" s="139">
        <v>223975684.03</v>
      </c>
      <c r="D22">
        <v>813</v>
      </c>
      <c r="E22">
        <v>71000000000</v>
      </c>
    </row>
    <row r="23" spans="1:7" x14ac:dyDescent="0.2">
      <c r="A23" s="131" t="s">
        <v>61</v>
      </c>
      <c r="B23">
        <v>7</v>
      </c>
      <c r="C23" s="138">
        <v>24976497.02</v>
      </c>
      <c r="D23">
        <v>887</v>
      </c>
      <c r="E23">
        <v>71000000000</v>
      </c>
      <c r="F23" s="137"/>
    </row>
    <row r="24" spans="1:7" x14ac:dyDescent="0.2">
      <c r="A24" s="131" t="s">
        <v>62</v>
      </c>
      <c r="B24">
        <v>64</v>
      </c>
      <c r="C24" s="138">
        <v>31424.83</v>
      </c>
      <c r="E24">
        <v>71000100070</v>
      </c>
      <c r="F24" s="137"/>
    </row>
    <row r="25" spans="1:7" x14ac:dyDescent="0.2">
      <c r="A25" s="131" t="s">
        <v>63</v>
      </c>
      <c r="B25">
        <v>71</v>
      </c>
      <c r="C25" s="138">
        <v>11000</v>
      </c>
      <c r="E25">
        <v>71000000000</v>
      </c>
      <c r="F25" s="137"/>
    </row>
    <row r="26" spans="1:7" x14ac:dyDescent="0.2">
      <c r="A26" s="131" t="s">
        <v>64</v>
      </c>
      <c r="B26">
        <v>7</v>
      </c>
      <c r="C26" s="138">
        <v>174168.18</v>
      </c>
      <c r="D26">
        <v>19</v>
      </c>
      <c r="E26">
        <v>73003000000</v>
      </c>
      <c r="F26" s="137"/>
    </row>
    <row r="27" spans="1:7" x14ac:dyDescent="0.2">
      <c r="A27" s="131" t="s">
        <v>66</v>
      </c>
      <c r="B27">
        <v>64</v>
      </c>
      <c r="C27" s="138">
        <v>1793591.61</v>
      </c>
      <c r="E27">
        <v>71000100493</v>
      </c>
      <c r="F27" s="137"/>
    </row>
    <row r="28" spans="1:7" x14ac:dyDescent="0.2">
      <c r="A28" s="131" t="s">
        <v>67</v>
      </c>
      <c r="B28">
        <v>64</v>
      </c>
      <c r="C28" s="138">
        <v>1433086.82</v>
      </c>
      <c r="E28">
        <v>71000100580</v>
      </c>
      <c r="F28" s="137"/>
    </row>
    <row r="29" spans="1:7" x14ac:dyDescent="0.2">
      <c r="A29" s="131" t="s">
        <v>68</v>
      </c>
      <c r="B29">
        <v>7</v>
      </c>
      <c r="C29" s="138">
        <v>8028426</v>
      </c>
      <c r="E29">
        <v>71000000000</v>
      </c>
      <c r="F29" s="137"/>
    </row>
    <row r="30" spans="1:7" x14ac:dyDescent="0.2">
      <c r="A30" s="131" t="s">
        <v>65</v>
      </c>
      <c r="B30">
        <v>7</v>
      </c>
      <c r="C30" s="138">
        <v>8511507.6600000001</v>
      </c>
      <c r="E30">
        <v>71000000000</v>
      </c>
      <c r="F30" s="138" t="s">
        <v>71</v>
      </c>
      <c r="G30" s="130">
        <f>SUM(C9:C30)</f>
        <v>510782243.04000002</v>
      </c>
    </row>
    <row r="31" spans="1:7" x14ac:dyDescent="0.2">
      <c r="A31" s="131" t="s">
        <v>69</v>
      </c>
      <c r="B31">
        <v>7</v>
      </c>
      <c r="C31" s="138">
        <v>62860</v>
      </c>
      <c r="D31">
        <v>19</v>
      </c>
      <c r="E31">
        <v>73001000000</v>
      </c>
      <c r="F31" s="130"/>
      <c r="G31" s="130"/>
    </row>
    <row r="32" spans="1:7" x14ac:dyDescent="0.2">
      <c r="A32" s="132" t="s">
        <v>70</v>
      </c>
      <c r="B32">
        <v>10</v>
      </c>
      <c r="C32" s="138">
        <v>11618</v>
      </c>
      <c r="D32">
        <v>19</v>
      </c>
      <c r="E32">
        <v>71000000000</v>
      </c>
      <c r="F32" s="133"/>
      <c r="G32" s="130"/>
    </row>
    <row r="33" spans="1:7" x14ac:dyDescent="0.2">
      <c r="A33" s="132" t="s">
        <v>70</v>
      </c>
      <c r="B33">
        <v>10</v>
      </c>
      <c r="C33" s="138">
        <v>14430.49</v>
      </c>
      <c r="D33">
        <v>19</v>
      </c>
      <c r="E33">
        <v>71000000000</v>
      </c>
      <c r="F33" s="130" t="s">
        <v>72</v>
      </c>
      <c r="G33" s="130">
        <f>SUM(C31:C33)</f>
        <v>88908.49</v>
      </c>
    </row>
    <row r="34" spans="1:7" x14ac:dyDescent="0.2">
      <c r="A34" s="132" t="s">
        <v>78</v>
      </c>
      <c r="B34">
        <v>7</v>
      </c>
      <c r="C34" s="138">
        <v>1716423.13</v>
      </c>
      <c r="D34">
        <v>19</v>
      </c>
      <c r="E34">
        <v>73000000000</v>
      </c>
      <c r="F34" s="130" t="s">
        <v>75</v>
      </c>
      <c r="G34" s="130">
        <f>C34</f>
        <v>1716423.13</v>
      </c>
    </row>
    <row r="35" spans="1:7" x14ac:dyDescent="0.2">
      <c r="A35" s="132" t="s">
        <v>79</v>
      </c>
      <c r="B35">
        <v>99</v>
      </c>
      <c r="C35" s="138">
        <v>25196737.460000001</v>
      </c>
      <c r="E35">
        <v>71000000000</v>
      </c>
      <c r="F35" s="130"/>
      <c r="G35" s="130"/>
    </row>
    <row r="36" spans="1:7" x14ac:dyDescent="0.2">
      <c r="A36" s="132" t="s">
        <v>80</v>
      </c>
      <c r="B36">
        <v>7</v>
      </c>
      <c r="C36" s="138">
        <v>168935624.75</v>
      </c>
      <c r="D36">
        <v>24</v>
      </c>
      <c r="E36">
        <v>71000000000</v>
      </c>
      <c r="F36" s="130"/>
      <c r="G36" s="130"/>
    </row>
    <row r="37" spans="1:7" x14ac:dyDescent="0.2">
      <c r="A37" s="132" t="s">
        <v>80</v>
      </c>
      <c r="B37">
        <v>7</v>
      </c>
      <c r="C37" s="138">
        <v>19089.3</v>
      </c>
      <c r="D37">
        <v>25</v>
      </c>
      <c r="E37">
        <v>71000000000</v>
      </c>
      <c r="F37" s="130" t="s">
        <v>76</v>
      </c>
      <c r="G37" s="130">
        <f>C35+C36+C37</f>
        <v>194151451.51000002</v>
      </c>
    </row>
    <row r="38" spans="1:7" x14ac:dyDescent="0.2">
      <c r="A38" s="132" t="s">
        <v>81</v>
      </c>
      <c r="B38">
        <v>199</v>
      </c>
      <c r="C38" s="138">
        <v>771707.14</v>
      </c>
      <c r="E38">
        <v>71000000000</v>
      </c>
      <c r="F38" s="130" t="s">
        <v>77</v>
      </c>
      <c r="G38" s="130">
        <f>C38</f>
        <v>771707.14</v>
      </c>
    </row>
    <row r="39" spans="1:7" x14ac:dyDescent="0.2">
      <c r="A39" s="132"/>
      <c r="C39" s="138"/>
      <c r="F39" s="130"/>
      <c r="G39" s="130"/>
    </row>
    <row r="40" spans="1:7" x14ac:dyDescent="0.2">
      <c r="A40" s="132"/>
      <c r="C40" s="138"/>
      <c r="F40" s="130"/>
      <c r="G40" s="130"/>
    </row>
    <row r="41" spans="1:7" x14ac:dyDescent="0.2">
      <c r="A41" s="132"/>
      <c r="C41" s="138"/>
      <c r="F41" s="130"/>
      <c r="G41" s="130"/>
    </row>
    <row r="42" spans="1:7" x14ac:dyDescent="0.2">
      <c r="A42" s="132"/>
      <c r="C42" s="138"/>
      <c r="F42" s="130"/>
      <c r="G42" s="130"/>
    </row>
    <row r="43" spans="1:7" x14ac:dyDescent="0.2">
      <c r="A43" s="132"/>
      <c r="C43" s="138"/>
      <c r="F43" s="130"/>
      <c r="G43" s="130"/>
    </row>
    <row r="44" spans="1:7" x14ac:dyDescent="0.2">
      <c r="A44" s="132"/>
      <c r="C44" s="138">
        <f>G30+G33+G34+G37+G38</f>
        <v>707510733.31000006</v>
      </c>
      <c r="F44" s="130"/>
      <c r="G44" s="130"/>
    </row>
    <row r="45" spans="1:7" x14ac:dyDescent="0.2">
      <c r="A45" s="132"/>
      <c r="C45" s="138"/>
      <c r="F45" s="130"/>
      <c r="G45" s="130"/>
    </row>
    <row r="46" spans="1:7" x14ac:dyDescent="0.2">
      <c r="A46" s="132"/>
      <c r="C46" s="130"/>
      <c r="F46" s="130"/>
      <c r="G46" s="130"/>
    </row>
    <row r="47" spans="1:7" x14ac:dyDescent="0.2">
      <c r="A47" s="132"/>
      <c r="C47" s="130"/>
      <c r="F47" s="130"/>
      <c r="G47" s="130"/>
    </row>
    <row r="48" spans="1:7" x14ac:dyDescent="0.2">
      <c r="A48" s="129"/>
      <c r="C48" s="133">
        <f>C3+C44</f>
        <v>868924733.31000006</v>
      </c>
      <c r="G48" s="130"/>
    </row>
    <row r="49" spans="3:7" x14ac:dyDescent="0.2">
      <c r="C49" s="130"/>
      <c r="G49" s="130"/>
    </row>
    <row r="50" spans="3:7" x14ac:dyDescent="0.2">
      <c r="G50" s="130"/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A1:U44"/>
  <sheetViews>
    <sheetView showGridLines="0" view="pageLayout" zoomScaleNormal="100" workbookViewId="0">
      <selection activeCell="D4" sqref="D4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6.28515625" customWidth="1"/>
  </cols>
  <sheetData>
    <row r="1" spans="1:21" ht="20.25" x14ac:dyDescent="0.3">
      <c r="A1" s="90" t="s">
        <v>82</v>
      </c>
      <c r="B1" s="91"/>
      <c r="C1" s="91"/>
      <c r="D1" s="91"/>
      <c r="E1" s="92"/>
      <c r="F1" s="92"/>
      <c r="G1" s="92"/>
      <c r="H1" s="92"/>
    </row>
    <row r="2" spans="1:21" s="93" customFormat="1" ht="15.75" x14ac:dyDescent="0.25">
      <c r="A2" s="94"/>
      <c r="B2" s="91"/>
      <c r="C2" s="91"/>
      <c r="D2" s="91"/>
      <c r="E2" s="92"/>
      <c r="F2" s="92"/>
      <c r="G2" s="92"/>
      <c r="H2" s="92"/>
    </row>
    <row r="3" spans="1:21" s="93" customFormat="1" ht="14.25" customHeight="1" x14ac:dyDescent="0.25">
      <c r="A3" s="95" t="s">
        <v>31</v>
      </c>
      <c r="B3" s="91"/>
      <c r="C3" s="91"/>
      <c r="D3" s="91"/>
      <c r="E3" s="92"/>
      <c r="F3" s="92"/>
      <c r="G3" s="92"/>
      <c r="H3" s="4"/>
    </row>
    <row r="4" spans="1:21" s="93" customFormat="1" ht="14.25" customHeight="1" thickBot="1" x14ac:dyDescent="0.3">
      <c r="A4" s="95"/>
      <c r="B4" s="91"/>
      <c r="C4" s="91"/>
      <c r="D4" s="91"/>
      <c r="E4" s="92"/>
      <c r="F4" s="92"/>
      <c r="G4" s="92"/>
      <c r="H4" s="165" t="s">
        <v>73</v>
      </c>
    </row>
    <row r="5" spans="1:21" s="93" customFormat="1" ht="14.25" customHeight="1" thickTop="1" thickBot="1" x14ac:dyDescent="0.25">
      <c r="A5" s="162"/>
      <c r="B5" s="163"/>
      <c r="C5" s="163"/>
      <c r="D5" s="164"/>
      <c r="E5" s="3" t="s">
        <v>2</v>
      </c>
      <c r="F5" s="3" t="s">
        <v>3</v>
      </c>
      <c r="G5" s="3" t="s">
        <v>4</v>
      </c>
      <c r="H5" s="5" t="s">
        <v>5</v>
      </c>
    </row>
    <row r="6" spans="1:21" s="93" customFormat="1" ht="14.25" customHeight="1" thickTop="1" thickBot="1" x14ac:dyDescent="0.25">
      <c r="A6" s="398">
        <v>1</v>
      </c>
      <c r="B6" s="399"/>
      <c r="C6" s="399"/>
      <c r="D6" s="400"/>
      <c r="E6" s="151">
        <v>2</v>
      </c>
      <c r="F6" s="151">
        <v>3</v>
      </c>
      <c r="G6" s="151">
        <v>4</v>
      </c>
      <c r="H6" s="152" t="s">
        <v>6</v>
      </c>
    </row>
    <row r="7" spans="1:21" s="96" customFormat="1" ht="16.5" thickTop="1" x14ac:dyDescent="0.25">
      <c r="A7" s="114" t="s">
        <v>32</v>
      </c>
      <c r="B7" s="115"/>
      <c r="C7" s="115"/>
      <c r="D7" s="140"/>
      <c r="E7" s="144" t="e">
        <f>Příjmy!#REF!</f>
        <v>#REF!</v>
      </c>
      <c r="F7" s="144" t="e">
        <f>Příjmy!#REF!</f>
        <v>#REF!</v>
      </c>
      <c r="G7" s="144" t="e">
        <f>Příjmy!#REF!</f>
        <v>#REF!</v>
      </c>
      <c r="H7" s="116" t="e">
        <f>(G7/F7)*100</f>
        <v>#REF!</v>
      </c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</row>
    <row r="8" spans="1:21" s="96" customFormat="1" ht="15" x14ac:dyDescent="0.2">
      <c r="A8" s="117" t="s">
        <v>83</v>
      </c>
      <c r="B8" s="118"/>
      <c r="C8" s="118"/>
      <c r="D8" s="141"/>
      <c r="E8" s="145"/>
      <c r="F8" s="145"/>
      <c r="G8" s="149"/>
      <c r="H8" s="119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</row>
    <row r="9" spans="1:21" s="96" customFormat="1" ht="15.75" x14ac:dyDescent="0.25">
      <c r="A9" s="120" t="s">
        <v>33</v>
      </c>
      <c r="B9" s="121"/>
      <c r="C9" s="121"/>
      <c r="D9" s="142"/>
      <c r="E9" s="146" t="e">
        <f>Výdaje!#REF!+Výdaje!#REF!</f>
        <v>#REF!</v>
      </c>
      <c r="F9" s="146" t="e">
        <f>Výdaje!#REF!+Výdaje!#REF!</f>
        <v>#REF!</v>
      </c>
      <c r="G9" s="146" t="e">
        <f>Výdaje!#REF!+Výdaje!#REF!</f>
        <v>#REF!</v>
      </c>
      <c r="H9" s="122" t="e">
        <f>(G9/F9)*100</f>
        <v>#REF!</v>
      </c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</row>
    <row r="10" spans="1:21" s="96" customFormat="1" ht="15" x14ac:dyDescent="0.2">
      <c r="A10" s="221" t="s">
        <v>84</v>
      </c>
      <c r="B10" s="121"/>
      <c r="C10" s="121"/>
      <c r="D10" s="143"/>
      <c r="E10" s="147"/>
      <c r="F10" s="148"/>
      <c r="G10" s="150"/>
      <c r="H10" s="12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</row>
    <row r="11" spans="1:21" s="96" customFormat="1" ht="21.75" customHeight="1" thickBot="1" x14ac:dyDescent="0.3">
      <c r="A11" s="97" t="s">
        <v>34</v>
      </c>
      <c r="B11" s="98"/>
      <c r="C11" s="98"/>
      <c r="D11" s="98"/>
      <c r="E11" s="99"/>
      <c r="F11" s="100"/>
      <c r="G11" s="153" t="e">
        <f>G7-G9</f>
        <v>#REF!</v>
      </c>
      <c r="H11" s="101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</row>
    <row r="12" spans="1:21" ht="13.5" thickTop="1" x14ac:dyDescent="0.2"/>
    <row r="37" spans="1:8" ht="15" x14ac:dyDescent="0.25">
      <c r="A37" s="103" t="s">
        <v>37</v>
      </c>
      <c r="B37" s="93"/>
      <c r="C37" s="93"/>
      <c r="D37" s="93"/>
      <c r="E37" s="104"/>
      <c r="F37" s="92"/>
      <c r="G37" s="92"/>
      <c r="H37" s="4"/>
    </row>
    <row r="38" spans="1:8" ht="15.75" thickBot="1" x14ac:dyDescent="0.3">
      <c r="A38" s="103"/>
      <c r="B38" s="93"/>
      <c r="C38" s="93"/>
      <c r="D38" s="93"/>
      <c r="E38" s="104"/>
      <c r="F38" s="92"/>
      <c r="G38" s="92"/>
      <c r="H38" s="165" t="s">
        <v>73</v>
      </c>
    </row>
    <row r="39" spans="1:8" s="93" customFormat="1" ht="14.25" customHeight="1" thickTop="1" thickBot="1" x14ac:dyDescent="0.25">
      <c r="A39" s="162"/>
      <c r="B39" s="163"/>
      <c r="C39" s="163"/>
      <c r="D39" s="164"/>
      <c r="E39" s="3" t="s">
        <v>2</v>
      </c>
      <c r="F39" s="3" t="s">
        <v>3</v>
      </c>
      <c r="G39" s="3" t="s">
        <v>4</v>
      </c>
      <c r="H39" s="5" t="s">
        <v>5</v>
      </c>
    </row>
    <row r="40" spans="1:8" s="93" customFormat="1" ht="14.25" customHeight="1" thickTop="1" thickBot="1" x14ac:dyDescent="0.25">
      <c r="A40" s="398">
        <v>1</v>
      </c>
      <c r="B40" s="399"/>
      <c r="C40" s="399"/>
      <c r="D40" s="400"/>
      <c r="E40" s="151">
        <v>2</v>
      </c>
      <c r="F40" s="151">
        <v>3</v>
      </c>
      <c r="G40" s="151">
        <v>4</v>
      </c>
      <c r="H40" s="152" t="s">
        <v>6</v>
      </c>
    </row>
    <row r="41" spans="1:8" ht="20.25" thickTop="1" x14ac:dyDescent="0.4">
      <c r="A41" s="105" t="s">
        <v>38</v>
      </c>
      <c r="B41" s="106"/>
      <c r="C41" s="106"/>
      <c r="D41" s="107"/>
      <c r="E41" s="154" t="e">
        <f>Příjmy!#REF!</f>
        <v>#REF!</v>
      </c>
      <c r="F41" s="154" t="e">
        <f>Příjmy!#REF!</f>
        <v>#REF!</v>
      </c>
      <c r="G41" s="154" t="e">
        <f>Příjmy!#REF!</f>
        <v>#REF!</v>
      </c>
      <c r="H41" s="157" t="e">
        <f>(G41/F41)*100</f>
        <v>#REF!</v>
      </c>
    </row>
    <row r="42" spans="1:8" ht="19.5" x14ac:dyDescent="0.4">
      <c r="A42" s="108" t="s">
        <v>39</v>
      </c>
      <c r="B42" s="109"/>
      <c r="C42" s="109"/>
      <c r="D42" s="110"/>
      <c r="E42" s="155" t="e">
        <f>Výdaje!#REF!</f>
        <v>#REF!</v>
      </c>
      <c r="F42" s="155" t="e">
        <f>Výdaje!#REF!</f>
        <v>#REF!</v>
      </c>
      <c r="G42" s="155" t="e">
        <f>Výdaje!#REF!</f>
        <v>#REF!</v>
      </c>
      <c r="H42" s="156" t="e">
        <f>(G42/F42)*100</f>
        <v>#REF!</v>
      </c>
    </row>
    <row r="43" spans="1:8" ht="25.5" customHeight="1" thickBot="1" x14ac:dyDescent="0.45">
      <c r="A43" s="173" t="s">
        <v>40</v>
      </c>
      <c r="B43" s="97"/>
      <c r="C43" s="97"/>
      <c r="D43" s="97"/>
      <c r="E43" s="97"/>
      <c r="F43" s="171"/>
      <c r="G43" s="172" t="e">
        <f>G41-G42</f>
        <v>#REF!</v>
      </c>
      <c r="H43" s="101"/>
    </row>
    <row r="44" spans="1:8" ht="13.5" thickTop="1" x14ac:dyDescent="0.2"/>
  </sheetData>
  <mergeCells count="2">
    <mergeCell ref="A6:D6"/>
    <mergeCell ref="A40:D40"/>
  </mergeCells>
  <pageMargins left="0.78740157480314965" right="0.59055118110236227" top="0.78740157480314965" bottom="0.78740157480314965" header="0.51181102362204722" footer="0.51181102362204722"/>
  <pageSetup paperSize="9" scale="80" firstPageNumber="6" orientation="portrait" useFirstPageNumber="1" r:id="rId1"/>
  <headerFooter alignWithMargins="0">
    <oddHeader>&amp;C&amp;"Arial CE,Kurzíva"Příloha č. 2 - Plnění rozpočtu výdajů Olomouckého kraje k 31. 3. 2013</oddHeader>
    <oddFooter xml:space="preserve">&amp;L&amp;"Arial CE,Kurzíva"Rada Olomouckého kraje 18-04-2013
x.x.-Rozpočet Olomouckého kraje 2013-plnění rozpočtu k 31. 3. 2013
Příloha č.2-Plnění rozpočtu výdajů Olomouckého kraje k 31. 3. 2013&amp;R&amp;"Arial CE,Kurzíva"Strana &amp;P (Celkem 6)
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6</vt:i4>
      </vt:variant>
    </vt:vector>
  </HeadingPairs>
  <TitlesOfParts>
    <vt:vector size="15" baseType="lpstr">
      <vt:lpstr>Příjmy</vt:lpstr>
      <vt:lpstr>Výdaje</vt:lpstr>
      <vt:lpstr>Financování</vt:lpstr>
      <vt:lpstr>Rekapitulace</vt:lpstr>
      <vt:lpstr>Výdaje (2)</vt:lpstr>
      <vt:lpstr>List2</vt:lpstr>
      <vt:lpstr>8115-zap.zůst.k 31.12.2011</vt:lpstr>
      <vt:lpstr>Rekapitulace (2)</vt:lpstr>
      <vt:lpstr>List4</vt:lpstr>
      <vt:lpstr>Financování!Oblast_tisku</vt:lpstr>
      <vt:lpstr>Příjmy!Oblast_tisku</vt:lpstr>
      <vt:lpstr>Rekapitulace!Oblast_tisku</vt:lpstr>
      <vt:lpstr>'Rekapitulace (2)'!Oblast_tisku</vt:lpstr>
      <vt:lpstr>Výdaje!Oblast_tisku</vt:lpstr>
      <vt:lpstr>'Výdaje (2)'!Oblast_tisku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Alice Hradilová</dc:creator>
  <cp:lastModifiedBy>Foret Oldřich</cp:lastModifiedBy>
  <cp:lastPrinted>2019-08-05T13:19:25Z</cp:lastPrinted>
  <dcterms:created xsi:type="dcterms:W3CDTF">2010-11-26T09:05:32Z</dcterms:created>
  <dcterms:modified xsi:type="dcterms:W3CDTF">2019-09-03T07:47:20Z</dcterms:modified>
</cp:coreProperties>
</file>