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ZOK 22.6.2020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úvěrů'!$A$1:$D$110</definedName>
  </definedNames>
  <calcPr calcId="162913"/>
</workbook>
</file>

<file path=xl/calcChain.xml><?xml version="1.0" encoding="utf-8"?>
<calcChain xmlns="http://schemas.openxmlformats.org/spreadsheetml/2006/main">
  <c r="D110" i="1" l="1"/>
  <c r="C110" i="1"/>
  <c r="B110" i="1"/>
  <c r="D108" i="1"/>
  <c r="C108" i="1"/>
  <c r="B108" i="1"/>
  <c r="E80" i="1"/>
  <c r="B80" i="1"/>
  <c r="C80" i="1"/>
  <c r="E57" i="1"/>
  <c r="C57" i="1"/>
  <c r="E40" i="1"/>
  <c r="C40" i="1"/>
  <c r="E21" i="1"/>
  <c r="B21" i="1"/>
  <c r="C21" i="1"/>
  <c r="B95" i="1" l="1"/>
  <c r="C88" i="1" l="1"/>
  <c r="C56" i="1" l="1"/>
  <c r="C39" i="1"/>
  <c r="C20" i="1"/>
  <c r="C89" i="1" l="1"/>
  <c r="B89" i="1"/>
  <c r="B66" i="1" l="1"/>
  <c r="B40" i="1" l="1"/>
  <c r="B107" i="1" l="1"/>
  <c r="B106" i="1" l="1"/>
  <c r="B105" i="1"/>
  <c r="C105" i="1"/>
  <c r="C103" i="1"/>
  <c r="B104" i="1"/>
  <c r="B103" i="1"/>
  <c r="B102" i="1"/>
  <c r="D64" i="1"/>
  <c r="D65" i="1" s="1"/>
  <c r="C107" i="1" l="1"/>
  <c r="D87" i="1"/>
  <c r="D88" i="1" s="1"/>
  <c r="D77" i="1"/>
  <c r="D78" i="1" s="1"/>
  <c r="D79" i="1" s="1"/>
  <c r="E89" i="1" l="1"/>
  <c r="D80" i="1"/>
  <c r="D89" i="1"/>
  <c r="C66" i="1" l="1"/>
  <c r="D66" i="1" s="1"/>
  <c r="C37" i="1" l="1"/>
  <c r="C18" i="1"/>
  <c r="C106" i="1" s="1"/>
  <c r="E66" i="1"/>
  <c r="C101" i="1"/>
  <c r="C99" i="1"/>
  <c r="C98" i="1"/>
  <c r="C97" i="1"/>
  <c r="B96" i="1"/>
  <c r="B97" i="1"/>
  <c r="B98" i="1"/>
  <c r="B99" i="1"/>
  <c r="B101" i="1"/>
  <c r="C96" i="1"/>
  <c r="C95" i="1"/>
  <c r="C94" i="1"/>
  <c r="B94" i="1"/>
  <c r="C52" i="1"/>
  <c r="C50" i="1"/>
  <c r="B48" i="1"/>
  <c r="B57" i="1" s="1"/>
  <c r="D47" i="1"/>
  <c r="C35" i="1"/>
  <c r="D40" i="1" s="1"/>
  <c r="D28" i="1"/>
  <c r="D29" i="1" s="1"/>
  <c r="D30" i="1" s="1"/>
  <c r="D31" i="1" s="1"/>
  <c r="D32" i="1" s="1"/>
  <c r="D33" i="1" s="1"/>
  <c r="D34" i="1" s="1"/>
  <c r="C16" i="1"/>
  <c r="C104" i="1" s="1"/>
  <c r="C12" i="1"/>
  <c r="C100" i="1" s="1"/>
  <c r="D7" i="1"/>
  <c r="D95" i="1" s="1"/>
  <c r="C102" i="1" l="1"/>
  <c r="D57" i="1"/>
  <c r="D8" i="1"/>
  <c r="D9" i="1" s="1"/>
  <c r="D10" i="1" s="1"/>
  <c r="D35" i="1"/>
  <c r="D36" i="1" s="1"/>
  <c r="D37" i="1" s="1"/>
  <c r="D38" i="1" s="1"/>
  <c r="D39" i="1" s="1"/>
  <c r="D48" i="1"/>
  <c r="D49" i="1" s="1"/>
  <c r="D50" i="1" s="1"/>
  <c r="D51" i="1" s="1"/>
  <c r="D52" i="1" s="1"/>
  <c r="D53" i="1" s="1"/>
  <c r="D54" i="1" s="1"/>
  <c r="D55" i="1" s="1"/>
  <c r="D56" i="1" s="1"/>
  <c r="D94" i="1"/>
  <c r="B100" i="1"/>
  <c r="D21" i="1" l="1"/>
  <c r="D97" i="1"/>
  <c r="D96" i="1"/>
  <c r="D11" i="1"/>
  <c r="D98" i="1"/>
  <c r="E28" i="1" l="1"/>
  <c r="D99" i="1"/>
  <c r="D12" i="1"/>
  <c r="D100" i="1" l="1"/>
  <c r="D13" i="1"/>
  <c r="D14" i="1" l="1"/>
  <c r="D102" i="1" s="1"/>
  <c r="D101" i="1"/>
  <c r="D15" i="1" l="1"/>
  <c r="D103" i="1" s="1"/>
  <c r="D16" i="1" l="1"/>
  <c r="D104" i="1" s="1"/>
  <c r="D17" i="1" l="1"/>
  <c r="D105" i="1" s="1"/>
  <c r="D18" i="1" l="1"/>
  <c r="D106" i="1" l="1"/>
  <c r="D19" i="1"/>
  <c r="D20" i="1" s="1"/>
  <c r="D107" i="1"/>
</calcChain>
</file>

<file path=xl/sharedStrings.xml><?xml version="1.0" encoding="utf-8"?>
<sst xmlns="http://schemas.openxmlformats.org/spreadsheetml/2006/main" count="68" uniqueCount="24">
  <si>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</si>
  <si>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</si>
  <si>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</si>
  <si>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</si>
  <si>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</si>
  <si>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</si>
  <si>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</si>
  <si>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</si>
  <si>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</si>
  <si>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</si>
  <si>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</si>
  <si>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</si>
  <si>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</si>
  <si>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</si>
  <si>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</si>
  <si>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</si>
  <si>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Celkem</t>
  </si>
  <si>
    <t>5/ Smlouva o revolvingovém úvěru</t>
  </si>
  <si>
    <t>Schváleno usnesením Zastupitelstva Olomouckého kraje UZ/4/62/2017 ze dne 24.4.2017</t>
  </si>
  <si>
    <t>uzavřená s PPF bankou, a.s.</t>
  </si>
  <si>
    <t>Schváleno usnesením Zastupitelstva Olomouckého kraje UZ/7/18/2017 ze dne 23.11.2017</t>
  </si>
  <si>
    <t>6/ Smlouva o poskytování bankovních produktů</t>
  </si>
  <si>
    <t>4. Přehled nesplacených úvěrů a půjček Olomouckého kraje k 31. 12. 2019</t>
  </si>
  <si>
    <t>Stav 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</si>
</sst>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 wrapText="1"/>
    </xf>
    <xf numFmtId="0" fontId="13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showGridLines="0" tabSelected="1" view="pageBreakPreview" zoomScaleNormal="100" zoomScaleSheetLayoutView="100" workbookViewId="0">
      <selection activeCell="A90" sqref="A90"/>
    </sheetView>
  </sheetViews>
  <sheetFormatPr defaultRowHeight="12.75" x14ac:dyDescent="0.2"/>
  <cols>
    <col min="1" max="1" width="29.140625" style="9" customWidth="1"/>
    <col min="2" max="3" width="23.7109375" style="9" customWidth="1"/>
    <col min="4" max="4" width="24.710937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21" customHeight="1" x14ac:dyDescent="0.3">
      <c r="A1" s="63" t="s">
        <v>22</v>
      </c>
      <c r="B1" s="63"/>
      <c r="C1" s="63"/>
      <c r="D1" s="63"/>
      <c r="E1" s="5"/>
    </row>
    <row r="3" spans="1:5" ht="15.75" x14ac:dyDescent="0.25">
      <c r="A3" s="2" t="s">
        <v>12</v>
      </c>
      <c r="C3" s="10" t="s">
        <v>5</v>
      </c>
      <c r="D3" s="4">
        <v>900000000</v>
      </c>
    </row>
    <row r="4" spans="1:5" ht="15" x14ac:dyDescent="0.2">
      <c r="A4" s="11" t="s">
        <v>7</v>
      </c>
      <c r="B4" s="12"/>
    </row>
    <row r="5" spans="1:5" ht="13.5" thickBot="1" x14ac:dyDescent="0.25">
      <c r="A5" s="1" t="s">
        <v>10</v>
      </c>
      <c r="D5" s="13" t="s">
        <v>9</v>
      </c>
    </row>
    <row r="6" spans="1:5" ht="16.5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5" thickTop="1" x14ac:dyDescent="0.2">
      <c r="A7" s="18">
        <v>2006</v>
      </c>
      <c r="B7" s="19">
        <v>289000000</v>
      </c>
      <c r="C7" s="20">
        <v>0</v>
      </c>
      <c r="D7" s="21">
        <f>+B7-C7</f>
        <v>289000000</v>
      </c>
    </row>
    <row r="8" spans="1:5" ht="14.25" x14ac:dyDescent="0.2">
      <c r="A8" s="18">
        <v>2007</v>
      </c>
      <c r="B8" s="19">
        <v>379500000</v>
      </c>
      <c r="C8" s="20">
        <v>0</v>
      </c>
      <c r="D8" s="21">
        <f t="shared" ref="D8:D13" si="0">D7+B8-C8</f>
        <v>668500000</v>
      </c>
    </row>
    <row r="9" spans="1:5" ht="14.25" x14ac:dyDescent="0.2">
      <c r="A9" s="18">
        <v>2008</v>
      </c>
      <c r="B9" s="33">
        <v>231500000</v>
      </c>
      <c r="C9" s="20">
        <v>14097560.98</v>
      </c>
      <c r="D9" s="21">
        <f t="shared" si="0"/>
        <v>885902439.01999998</v>
      </c>
    </row>
    <row r="10" spans="1:5" ht="14.25" x14ac:dyDescent="0.2">
      <c r="A10" s="18">
        <v>2009</v>
      </c>
      <c r="B10" s="20">
        <v>0</v>
      </c>
      <c r="C10" s="20">
        <v>14097560.98</v>
      </c>
      <c r="D10" s="21">
        <f t="shared" si="0"/>
        <v>871804878.03999996</v>
      </c>
      <c r="E10" s="32"/>
    </row>
    <row r="11" spans="1:5" ht="14.25" x14ac:dyDescent="0.2">
      <c r="A11" s="18">
        <v>2010</v>
      </c>
      <c r="B11" s="33">
        <v>0</v>
      </c>
      <c r="C11" s="20">
        <v>14097560.98</v>
      </c>
      <c r="D11" s="21">
        <f t="shared" si="0"/>
        <v>857707317.05999994</v>
      </c>
      <c r="E11" s="32"/>
    </row>
    <row r="12" spans="1:5" ht="14.25" x14ac:dyDescent="0.2">
      <c r="A12" s="18">
        <v>2011</v>
      </c>
      <c r="B12" s="20">
        <v>0</v>
      </c>
      <c r="C12" s="20">
        <f>32609756.1</f>
        <v>32609756.100000001</v>
      </c>
      <c r="D12" s="21">
        <f t="shared" si="0"/>
        <v>825097560.95999992</v>
      </c>
      <c r="E12" s="32"/>
    </row>
    <row r="13" spans="1:5" ht="14.25" x14ac:dyDescent="0.2">
      <c r="A13" s="18">
        <v>2012</v>
      </c>
      <c r="B13" s="20">
        <v>0</v>
      </c>
      <c r="C13" s="20">
        <v>43633565.619999997</v>
      </c>
      <c r="D13" s="21">
        <f t="shared" si="0"/>
        <v>781463995.33999991</v>
      </c>
      <c r="E13" s="32"/>
    </row>
    <row r="14" spans="1:5" ht="14.25" x14ac:dyDescent="0.2">
      <c r="A14" s="18">
        <v>2013</v>
      </c>
      <c r="B14" s="20">
        <v>0</v>
      </c>
      <c r="C14" s="20">
        <v>43633565.619999997</v>
      </c>
      <c r="D14" s="21">
        <f t="shared" ref="D14:D18" si="1">D13+B14-C14</f>
        <v>737830429.71999991</v>
      </c>
      <c r="E14" s="32"/>
    </row>
    <row r="15" spans="1:5" ht="14.25" x14ac:dyDescent="0.2">
      <c r="A15" s="18">
        <v>2014</v>
      </c>
      <c r="B15" s="20">
        <v>0</v>
      </c>
      <c r="C15" s="20">
        <v>43633565.619999997</v>
      </c>
      <c r="D15" s="21">
        <f t="shared" si="1"/>
        <v>694196864.0999999</v>
      </c>
      <c r="E15" s="32"/>
    </row>
    <row r="16" spans="1:5" ht="14.25" x14ac:dyDescent="0.2">
      <c r="A16" s="18">
        <v>2015</v>
      </c>
      <c r="B16" s="20">
        <v>0</v>
      </c>
      <c r="C16" s="20">
        <f>21816782.81*2</f>
        <v>43633565.619999997</v>
      </c>
      <c r="D16" s="21">
        <f t="shared" si="1"/>
        <v>650563298.4799999</v>
      </c>
      <c r="E16" s="32"/>
    </row>
    <row r="17" spans="1:5" ht="14.25" x14ac:dyDescent="0.2">
      <c r="A17" s="18">
        <v>2016</v>
      </c>
      <c r="B17" s="20">
        <v>0</v>
      </c>
      <c r="C17" s="20">
        <v>43633565.619999997</v>
      </c>
      <c r="D17" s="21">
        <f t="shared" si="1"/>
        <v>606929732.8599999</v>
      </c>
      <c r="E17" s="32"/>
    </row>
    <row r="18" spans="1:5" ht="14.25" x14ac:dyDescent="0.2">
      <c r="A18" s="18">
        <v>2017</v>
      </c>
      <c r="B18" s="20">
        <v>0</v>
      </c>
      <c r="C18" s="20">
        <f>C17</f>
        <v>43633565.619999997</v>
      </c>
      <c r="D18" s="21">
        <f t="shared" si="1"/>
        <v>563296167.23999989</v>
      </c>
      <c r="E18" s="32"/>
    </row>
    <row r="19" spans="1:5" ht="14.25" x14ac:dyDescent="0.2">
      <c r="A19" s="18">
        <v>2018</v>
      </c>
      <c r="B19" s="33">
        <v>0</v>
      </c>
      <c r="C19" s="20">
        <v>43633565.619999997</v>
      </c>
      <c r="D19" s="21">
        <f>D18+B19-C19</f>
        <v>519662601.61999989</v>
      </c>
      <c r="E19" s="32"/>
    </row>
    <row r="20" spans="1:5" ht="15" thickBot="1" x14ac:dyDescent="0.25">
      <c r="A20" s="22">
        <v>2019</v>
      </c>
      <c r="B20" s="23">
        <v>0</v>
      </c>
      <c r="C20" s="24">
        <f>43633565.62</f>
        <v>43633565.619999997</v>
      </c>
      <c r="D20" s="25">
        <f>D19+B20-C20</f>
        <v>476029035.99999988</v>
      </c>
      <c r="E20" s="32"/>
    </row>
    <row r="21" spans="1:5" ht="16.5" thickTop="1" thickBot="1" x14ac:dyDescent="0.3">
      <c r="A21" s="26" t="s">
        <v>23</v>
      </c>
      <c r="B21" s="27">
        <f>SUM(B7:B20)</f>
        <v>900000000</v>
      </c>
      <c r="C21" s="28">
        <f>SUM(C7:C20)</f>
        <v>423970964</v>
      </c>
      <c r="D21" s="29">
        <f>B21-C21</f>
        <v>476029036</v>
      </c>
      <c r="E21" s="32">
        <f>B21-C21</f>
        <v>476029036</v>
      </c>
    </row>
    <row r="22" spans="1:5" ht="13.5" thickTop="1" x14ac:dyDescent="0.2">
      <c r="A22" s="62"/>
      <c r="B22" s="62"/>
      <c r="C22" s="62"/>
      <c r="D22" s="62"/>
    </row>
    <row r="23" spans="1:5" x14ac:dyDescent="0.2">
      <c r="A23" s="3"/>
      <c r="B23" s="3"/>
      <c r="C23" s="3"/>
      <c r="D23" s="3"/>
    </row>
    <row r="24" spans="1:5" ht="15.75" x14ac:dyDescent="0.25">
      <c r="A24" s="2" t="s">
        <v>6</v>
      </c>
      <c r="C24" s="10" t="s">
        <v>5</v>
      </c>
      <c r="D24" s="49">
        <v>3000000000</v>
      </c>
    </row>
    <row r="25" spans="1:5" ht="15" x14ac:dyDescent="0.2">
      <c r="A25" s="11" t="s">
        <v>7</v>
      </c>
      <c r="B25" s="12"/>
    </row>
    <row r="26" spans="1:5" ht="13.5" thickBot="1" x14ac:dyDescent="0.25">
      <c r="A26" s="1" t="s">
        <v>11</v>
      </c>
      <c r="D26" s="13" t="s">
        <v>9</v>
      </c>
    </row>
    <row r="27" spans="1:5" ht="16.5" thickTop="1" thickBot="1" x14ac:dyDescent="0.25">
      <c r="A27" s="14" t="s">
        <v>0</v>
      </c>
      <c r="B27" s="15" t="s">
        <v>1</v>
      </c>
      <c r="C27" s="16" t="s">
        <v>2</v>
      </c>
      <c r="D27" s="17" t="s">
        <v>3</v>
      </c>
    </row>
    <row r="28" spans="1:5" ht="15" thickTop="1" x14ac:dyDescent="0.2">
      <c r="A28" s="18">
        <v>2008</v>
      </c>
      <c r="B28" s="34">
        <v>450000000</v>
      </c>
      <c r="C28" s="34">
        <v>0</v>
      </c>
      <c r="D28" s="21">
        <f>+B28-C28</f>
        <v>450000000</v>
      </c>
      <c r="E28" s="32">
        <f>D21+D40</f>
        <v>2697457607.6800003</v>
      </c>
    </row>
    <row r="29" spans="1:5" ht="14.25" x14ac:dyDescent="0.2">
      <c r="A29" s="18">
        <v>2009</v>
      </c>
      <c r="B29" s="33">
        <v>750000000</v>
      </c>
      <c r="C29" s="20">
        <v>0</v>
      </c>
      <c r="D29" s="21">
        <f t="shared" ref="D29:D39" si="2">D28+B29-C29</f>
        <v>1200000000</v>
      </c>
    </row>
    <row r="30" spans="1:5" ht="14.25" x14ac:dyDescent="0.2">
      <c r="A30" s="18">
        <v>2010</v>
      </c>
      <c r="B30" s="20">
        <v>200000000</v>
      </c>
      <c r="C30" s="20">
        <v>0</v>
      </c>
      <c r="D30" s="21">
        <f t="shared" si="2"/>
        <v>1400000000</v>
      </c>
    </row>
    <row r="31" spans="1:5" ht="14.25" x14ac:dyDescent="0.2">
      <c r="A31" s="18">
        <v>2011</v>
      </c>
      <c r="B31" s="20">
        <v>500000000</v>
      </c>
      <c r="C31" s="20">
        <v>0</v>
      </c>
      <c r="D31" s="21">
        <f t="shared" si="2"/>
        <v>1900000000</v>
      </c>
    </row>
    <row r="32" spans="1:5" ht="14.25" x14ac:dyDescent="0.2">
      <c r="A32" s="18">
        <v>2012</v>
      </c>
      <c r="B32" s="20">
        <v>500000000</v>
      </c>
      <c r="C32" s="20">
        <v>21428571.420000002</v>
      </c>
      <c r="D32" s="21">
        <f t="shared" si="2"/>
        <v>2378571428.5799999</v>
      </c>
      <c r="E32" s="45"/>
    </row>
    <row r="33" spans="1:5" ht="14.25" x14ac:dyDescent="0.2">
      <c r="A33" s="18">
        <v>2013</v>
      </c>
      <c r="B33" s="20">
        <v>600000000</v>
      </c>
      <c r="C33" s="20">
        <v>57142857.119999997</v>
      </c>
      <c r="D33" s="21">
        <f t="shared" si="2"/>
        <v>2921428571.46</v>
      </c>
      <c r="E33" s="45"/>
    </row>
    <row r="34" spans="1:5" ht="14.25" x14ac:dyDescent="0.2">
      <c r="A34" s="18">
        <v>2014</v>
      </c>
      <c r="B34" s="20">
        <v>0</v>
      </c>
      <c r="C34" s="20">
        <v>66666666.640000001</v>
      </c>
      <c r="D34" s="21">
        <f t="shared" si="2"/>
        <v>2854761904.8200002</v>
      </c>
      <c r="E34" s="45"/>
    </row>
    <row r="35" spans="1:5" ht="14.25" x14ac:dyDescent="0.2">
      <c r="A35" s="18">
        <v>2015</v>
      </c>
      <c r="B35" s="20">
        <v>0</v>
      </c>
      <c r="C35" s="20">
        <f>45238095.22*2</f>
        <v>90476190.439999998</v>
      </c>
      <c r="D35" s="21">
        <f t="shared" si="2"/>
        <v>2764285714.3800001</v>
      </c>
      <c r="E35" s="45"/>
    </row>
    <row r="36" spans="1:5" ht="14.25" x14ac:dyDescent="0.2">
      <c r="A36" s="18">
        <v>2016</v>
      </c>
      <c r="B36" s="33">
        <v>0</v>
      </c>
      <c r="C36" s="20">
        <v>114285714.23999999</v>
      </c>
      <c r="D36" s="21">
        <f t="shared" si="2"/>
        <v>2650000000.1400003</v>
      </c>
      <c r="E36" s="45"/>
    </row>
    <row r="37" spans="1:5" ht="14.25" x14ac:dyDescent="0.2">
      <c r="A37" s="18">
        <v>2017</v>
      </c>
      <c r="B37" s="33">
        <v>0</v>
      </c>
      <c r="C37" s="20">
        <f>71428571.41*2</f>
        <v>142857142.81999999</v>
      </c>
      <c r="D37" s="21">
        <f t="shared" si="2"/>
        <v>2507142857.3200002</v>
      </c>
      <c r="E37" s="57"/>
    </row>
    <row r="38" spans="1:5" ht="14.25" x14ac:dyDescent="0.2">
      <c r="A38" s="18">
        <v>2018</v>
      </c>
      <c r="B38" s="33">
        <v>0</v>
      </c>
      <c r="C38" s="20">
        <v>142857142.81999999</v>
      </c>
      <c r="D38" s="21">
        <f t="shared" si="2"/>
        <v>2364285714.5</v>
      </c>
      <c r="E38" s="45"/>
    </row>
    <row r="39" spans="1:5" ht="15" thickBot="1" x14ac:dyDescent="0.25">
      <c r="A39" s="22">
        <v>2019</v>
      </c>
      <c r="B39" s="23">
        <v>0</v>
      </c>
      <c r="C39" s="24">
        <f>142857142.82</f>
        <v>142857142.81999999</v>
      </c>
      <c r="D39" s="25">
        <f t="shared" si="2"/>
        <v>2221428571.6799998</v>
      </c>
      <c r="E39" s="45"/>
    </row>
    <row r="40" spans="1:5" ht="16.5" thickTop="1" thickBot="1" x14ac:dyDescent="0.3">
      <c r="A40" s="26" t="s">
        <v>23</v>
      </c>
      <c r="B40" s="27">
        <f>SUM(B28:B39)</f>
        <v>3000000000</v>
      </c>
      <c r="C40" s="28">
        <f>SUM(C28:C39)</f>
        <v>778571428.31999993</v>
      </c>
      <c r="D40" s="29">
        <f>B40-C40</f>
        <v>2221428571.6800003</v>
      </c>
      <c r="E40" s="57">
        <f>B40-C40</f>
        <v>2221428571.6800003</v>
      </c>
    </row>
    <row r="41" spans="1:5" ht="15.75" thickTop="1" x14ac:dyDescent="0.25">
      <c r="A41" s="51"/>
      <c r="B41" s="52"/>
      <c r="C41" s="52"/>
      <c r="D41" s="52"/>
      <c r="E41" s="59"/>
    </row>
    <row r="42" spans="1:5" ht="15" x14ac:dyDescent="0.25">
      <c r="A42" s="51"/>
      <c r="B42" s="52"/>
      <c r="C42" s="52"/>
      <c r="D42" s="52"/>
      <c r="E42" s="59"/>
    </row>
    <row r="43" spans="1:5" ht="15.75" x14ac:dyDescent="0.25">
      <c r="A43" s="2" t="s">
        <v>13</v>
      </c>
      <c r="C43" s="10" t="s">
        <v>5</v>
      </c>
      <c r="D43" s="4">
        <v>700000000</v>
      </c>
    </row>
    <row r="44" spans="1:5" ht="15" x14ac:dyDescent="0.2">
      <c r="A44" s="11" t="s">
        <v>8</v>
      </c>
      <c r="B44" s="12"/>
    </row>
    <row r="45" spans="1:5" ht="13.5" thickBot="1" x14ac:dyDescent="0.25">
      <c r="A45" s="1" t="s">
        <v>15</v>
      </c>
      <c r="D45" s="13" t="s">
        <v>9</v>
      </c>
    </row>
    <row r="46" spans="1:5" ht="16.5" thickTop="1" thickBot="1" x14ac:dyDescent="0.25">
      <c r="A46" s="14" t="s">
        <v>0</v>
      </c>
      <c r="B46" s="15" t="s">
        <v>1</v>
      </c>
      <c r="C46" s="16" t="s">
        <v>2</v>
      </c>
      <c r="D46" s="17" t="s">
        <v>3</v>
      </c>
    </row>
    <row r="47" spans="1:5" ht="15" thickTop="1" x14ac:dyDescent="0.2">
      <c r="A47" s="18">
        <v>2010</v>
      </c>
      <c r="B47" s="33">
        <v>186840000</v>
      </c>
      <c r="C47" s="20">
        <v>0</v>
      </c>
      <c r="D47" s="21">
        <f>+B47-C47</f>
        <v>186840000</v>
      </c>
    </row>
    <row r="48" spans="1:5" ht="14.25" x14ac:dyDescent="0.2">
      <c r="A48" s="18">
        <v>2011</v>
      </c>
      <c r="B48" s="20">
        <f>181854000+87556935.78</f>
        <v>269410935.77999997</v>
      </c>
      <c r="C48" s="20">
        <v>0</v>
      </c>
      <c r="D48" s="21">
        <f t="shared" ref="D48:D56" si="3">D47+B48-C48</f>
        <v>456250935.77999997</v>
      </c>
    </row>
    <row r="49" spans="1:6" ht="14.25" x14ac:dyDescent="0.2">
      <c r="A49" s="18">
        <v>2012</v>
      </c>
      <c r="B49" s="20">
        <v>238381000</v>
      </c>
      <c r="C49" s="20">
        <v>0</v>
      </c>
      <c r="D49" s="21">
        <f t="shared" si="3"/>
        <v>694631935.77999997</v>
      </c>
    </row>
    <row r="50" spans="1:6" ht="14.25" x14ac:dyDescent="0.2">
      <c r="A50" s="18">
        <v>2013</v>
      </c>
      <c r="B50" s="20">
        <v>5368064.22</v>
      </c>
      <c r="C50" s="20">
        <f>11111112+11111112+5555556+5555556</f>
        <v>33333336</v>
      </c>
      <c r="D50" s="21">
        <f t="shared" si="3"/>
        <v>666666664</v>
      </c>
    </row>
    <row r="51" spans="1:6" ht="14.25" x14ac:dyDescent="0.2">
      <c r="A51" s="18">
        <v>2014</v>
      </c>
      <c r="B51" s="20">
        <v>0</v>
      </c>
      <c r="C51" s="20">
        <v>66666672</v>
      </c>
      <c r="D51" s="21">
        <f t="shared" si="3"/>
        <v>599999992</v>
      </c>
    </row>
    <row r="52" spans="1:6" ht="14.25" x14ac:dyDescent="0.2">
      <c r="A52" s="18">
        <v>2015</v>
      </c>
      <c r="B52" s="20">
        <v>0</v>
      </c>
      <c r="C52" s="20">
        <f>(33333336/6)*12</f>
        <v>66666672</v>
      </c>
      <c r="D52" s="21">
        <f t="shared" si="3"/>
        <v>533333320</v>
      </c>
    </row>
    <row r="53" spans="1:6" ht="14.25" x14ac:dyDescent="0.2">
      <c r="A53" s="18">
        <v>2016</v>
      </c>
      <c r="B53" s="20">
        <v>0</v>
      </c>
      <c r="C53" s="20">
        <v>61111116</v>
      </c>
      <c r="D53" s="21">
        <f t="shared" si="3"/>
        <v>472222204</v>
      </c>
    </row>
    <row r="54" spans="1:6" ht="14.25" x14ac:dyDescent="0.2">
      <c r="A54" s="18">
        <v>2017</v>
      </c>
      <c r="B54" s="33">
        <v>0</v>
      </c>
      <c r="C54" s="20">
        <v>72222228</v>
      </c>
      <c r="D54" s="21">
        <f t="shared" si="3"/>
        <v>399999976</v>
      </c>
    </row>
    <row r="55" spans="1:6" ht="14.25" x14ac:dyDescent="0.2">
      <c r="A55" s="18">
        <v>2018</v>
      </c>
      <c r="B55" s="33">
        <v>0</v>
      </c>
      <c r="C55" s="20">
        <v>66666672</v>
      </c>
      <c r="D55" s="21">
        <f t="shared" si="3"/>
        <v>333333304</v>
      </c>
    </row>
    <row r="56" spans="1:6" ht="15" thickBot="1" x14ac:dyDescent="0.25">
      <c r="A56" s="22">
        <v>2019</v>
      </c>
      <c r="B56" s="24">
        <v>0</v>
      </c>
      <c r="C56" s="24">
        <f>5555556*12</f>
        <v>66666672</v>
      </c>
      <c r="D56" s="25">
        <f t="shared" si="3"/>
        <v>266666632</v>
      </c>
    </row>
    <row r="57" spans="1:6" ht="16.5" thickTop="1" thickBot="1" x14ac:dyDescent="0.3">
      <c r="A57" s="26" t="s">
        <v>23</v>
      </c>
      <c r="B57" s="27">
        <f>SUM(B47:B56)</f>
        <v>700000000</v>
      </c>
      <c r="C57" s="28">
        <f>SUM(C47:C56)</f>
        <v>433333368</v>
      </c>
      <c r="D57" s="29">
        <f>B57-C57</f>
        <v>266666632</v>
      </c>
      <c r="E57" s="58">
        <f>B57-C57</f>
        <v>266666632</v>
      </c>
      <c r="F57" s="8"/>
    </row>
    <row r="58" spans="1:6" ht="15.75" thickTop="1" x14ac:dyDescent="0.25">
      <c r="A58" s="51"/>
      <c r="B58" s="52"/>
      <c r="C58" s="52"/>
      <c r="D58" s="52"/>
      <c r="E58" s="58"/>
      <c r="F58" s="8"/>
    </row>
    <row r="59" spans="1:6" ht="15" x14ac:dyDescent="0.25">
      <c r="A59" s="51"/>
      <c r="B59" s="52"/>
      <c r="C59" s="52"/>
      <c r="D59" s="52"/>
      <c r="E59" s="58"/>
      <c r="F59" s="8"/>
    </row>
    <row r="60" spans="1:6" ht="15.75" x14ac:dyDescent="0.25">
      <c r="A60" s="2" t="s">
        <v>14</v>
      </c>
      <c r="C60" s="10" t="s">
        <v>5</v>
      </c>
      <c r="D60" s="4">
        <v>100000000</v>
      </c>
      <c r="E60" s="58"/>
      <c r="F60" s="8"/>
    </row>
    <row r="61" spans="1:6" ht="15" x14ac:dyDescent="0.2">
      <c r="A61" s="11" t="s">
        <v>8</v>
      </c>
      <c r="B61" s="12"/>
      <c r="E61" s="58"/>
      <c r="F61" s="8"/>
    </row>
    <row r="62" spans="1:6" ht="13.5" thickBot="1" x14ac:dyDescent="0.25">
      <c r="A62" s="1" t="s">
        <v>18</v>
      </c>
      <c r="D62" s="13" t="s">
        <v>9</v>
      </c>
      <c r="E62" s="58"/>
      <c r="F62" s="8"/>
    </row>
    <row r="63" spans="1:6" ht="16.5" thickTop="1" thickBot="1" x14ac:dyDescent="0.25">
      <c r="A63" s="14" t="s">
        <v>0</v>
      </c>
      <c r="B63" s="15" t="s">
        <v>1</v>
      </c>
      <c r="C63" s="56" t="s">
        <v>2</v>
      </c>
      <c r="D63" s="17" t="s">
        <v>3</v>
      </c>
      <c r="E63" s="58"/>
      <c r="F63" s="8"/>
    </row>
    <row r="64" spans="1:6" ht="15" thickTop="1" x14ac:dyDescent="0.2">
      <c r="A64" s="60">
        <v>2018</v>
      </c>
      <c r="B64" s="34">
        <v>62252008.049999997</v>
      </c>
      <c r="C64" s="34">
        <v>0</v>
      </c>
      <c r="D64" s="61">
        <f>B64-C64</f>
        <v>62252008.049999997</v>
      </c>
      <c r="E64" s="58"/>
      <c r="F64" s="8"/>
    </row>
    <row r="65" spans="1:6" ht="15" thickBot="1" x14ac:dyDescent="0.25">
      <c r="A65" s="22">
        <v>2019</v>
      </c>
      <c r="B65" s="24">
        <v>28630986</v>
      </c>
      <c r="C65" s="24">
        <v>0</v>
      </c>
      <c r="D65" s="25">
        <f>D64+B65-C65</f>
        <v>90882994.049999997</v>
      </c>
      <c r="E65" s="58"/>
      <c r="F65" s="8"/>
    </row>
    <row r="66" spans="1:6" ht="16.5" thickTop="1" thickBot="1" x14ac:dyDescent="0.3">
      <c r="A66" s="26" t="s">
        <v>23</v>
      </c>
      <c r="B66" s="28">
        <f>SUM(B64:B65)</f>
        <v>90882994.049999997</v>
      </c>
      <c r="C66" s="28">
        <f>SUM(C64:C64)</f>
        <v>0</v>
      </c>
      <c r="D66" s="29">
        <f>B66-C66</f>
        <v>90882994.049999997</v>
      </c>
      <c r="E66" s="58">
        <f>B66-C66</f>
        <v>90882994.049999997</v>
      </c>
      <c r="F66" s="8"/>
    </row>
    <row r="67" spans="1:6" ht="15.75" thickTop="1" x14ac:dyDescent="0.25">
      <c r="A67" s="51"/>
      <c r="B67" s="52"/>
      <c r="C67" s="52"/>
      <c r="D67" s="52"/>
      <c r="E67" s="58"/>
      <c r="F67" s="8"/>
    </row>
    <row r="68" spans="1:6" ht="15" x14ac:dyDescent="0.25">
      <c r="A68" s="51"/>
      <c r="B68" s="52"/>
      <c r="C68" s="52"/>
      <c r="D68" s="52"/>
      <c r="E68" s="58"/>
      <c r="F68" s="8"/>
    </row>
    <row r="69" spans="1:6" ht="15.75" x14ac:dyDescent="0.25">
      <c r="A69" s="2" t="s">
        <v>17</v>
      </c>
      <c r="C69" s="10" t="s">
        <v>5</v>
      </c>
      <c r="D69" s="4">
        <v>600000000</v>
      </c>
      <c r="E69" s="58"/>
      <c r="F69" s="8"/>
    </row>
    <row r="70" spans="1:6" ht="15" x14ac:dyDescent="0.2">
      <c r="A70" s="11" t="s">
        <v>8</v>
      </c>
      <c r="B70" s="12"/>
      <c r="E70" s="58"/>
      <c r="F70" s="8"/>
    </row>
    <row r="71" spans="1:6" ht="13.5" thickBot="1" x14ac:dyDescent="0.25">
      <c r="A71" s="1" t="s">
        <v>18</v>
      </c>
      <c r="D71" s="13" t="s">
        <v>9</v>
      </c>
      <c r="E71" s="58"/>
      <c r="F71" s="8"/>
    </row>
    <row r="72" spans="1:6" ht="16.5" thickTop="1" thickBot="1" x14ac:dyDescent="0.25">
      <c r="A72" s="14" t="s">
        <v>0</v>
      </c>
      <c r="B72" s="15" t="s">
        <v>1</v>
      </c>
      <c r="C72" s="56" t="s">
        <v>2</v>
      </c>
      <c r="D72" s="17" t="s">
        <v>3</v>
      </c>
      <c r="E72" s="58"/>
      <c r="F72" s="8"/>
    </row>
    <row r="73" spans="1:6" ht="15" hidden="1" thickTop="1" x14ac:dyDescent="0.2">
      <c r="A73" s="18">
        <v>2013</v>
      </c>
      <c r="B73" s="20"/>
      <c r="C73" s="20"/>
      <c r="D73" s="21"/>
      <c r="E73" s="58"/>
      <c r="F73" s="8"/>
    </row>
    <row r="74" spans="1:6" ht="14.25" hidden="1" x14ac:dyDescent="0.2">
      <c r="A74" s="18">
        <v>2014</v>
      </c>
      <c r="B74" s="20"/>
      <c r="C74" s="20"/>
      <c r="D74" s="21"/>
      <c r="E74" s="58"/>
      <c r="F74" s="8"/>
    </row>
    <row r="75" spans="1:6" ht="14.25" hidden="1" x14ac:dyDescent="0.2">
      <c r="A75" s="18">
        <v>2015</v>
      </c>
      <c r="B75" s="20"/>
      <c r="C75" s="20"/>
      <c r="D75" s="21"/>
      <c r="E75" s="58"/>
      <c r="F75" s="8"/>
    </row>
    <row r="76" spans="1:6" ht="14.25" hidden="1" x14ac:dyDescent="0.2">
      <c r="A76" s="18">
        <v>2016</v>
      </c>
      <c r="B76" s="20"/>
      <c r="C76" s="20"/>
      <c r="D76" s="21"/>
      <c r="E76" s="58"/>
      <c r="F76" s="8"/>
    </row>
    <row r="77" spans="1:6" ht="15" thickTop="1" x14ac:dyDescent="0.2">
      <c r="A77" s="18">
        <v>2017</v>
      </c>
      <c r="B77" s="20">
        <v>183833282.94</v>
      </c>
      <c r="C77" s="20">
        <v>0</v>
      </c>
      <c r="D77" s="21">
        <f>B77+C77-D76</f>
        <v>183833282.94</v>
      </c>
      <c r="E77" s="58"/>
      <c r="F77" s="8"/>
    </row>
    <row r="78" spans="1:6" ht="14.25" x14ac:dyDescent="0.2">
      <c r="A78" s="18">
        <v>2018</v>
      </c>
      <c r="B78" s="20">
        <v>714176805.38</v>
      </c>
      <c r="C78" s="20">
        <v>628763537.48000002</v>
      </c>
      <c r="D78" s="21">
        <f>D77+B78-C78</f>
        <v>269246550.83999991</v>
      </c>
      <c r="E78" s="58"/>
      <c r="F78" s="8"/>
    </row>
    <row r="79" spans="1:6" ht="15" thickBot="1" x14ac:dyDescent="0.25">
      <c r="A79" s="22">
        <v>2019</v>
      </c>
      <c r="B79" s="24">
        <v>448385928.25999999</v>
      </c>
      <c r="C79" s="24">
        <v>495532962.57999998</v>
      </c>
      <c r="D79" s="25">
        <f>D78+B79-C79</f>
        <v>222099516.51999992</v>
      </c>
      <c r="E79" s="58"/>
      <c r="F79" s="8"/>
    </row>
    <row r="80" spans="1:6" ht="16.5" thickTop="1" thickBot="1" x14ac:dyDescent="0.3">
      <c r="A80" s="26" t="s">
        <v>23</v>
      </c>
      <c r="B80" s="28">
        <f>SUM(B73:B79)</f>
        <v>1346396016.5799999</v>
      </c>
      <c r="C80" s="28">
        <f>SUM(C73:C79)</f>
        <v>1124296500.0599999</v>
      </c>
      <c r="D80" s="29">
        <f>B80-C80</f>
        <v>222099516.51999998</v>
      </c>
      <c r="E80" s="58">
        <f>B80-C80</f>
        <v>222099516.51999998</v>
      </c>
      <c r="F80" s="8"/>
    </row>
    <row r="81" spans="1:8" ht="15.75" thickTop="1" x14ac:dyDescent="0.25">
      <c r="A81" s="51"/>
      <c r="B81" s="52"/>
      <c r="C81" s="52"/>
      <c r="D81" s="52"/>
      <c r="E81" s="58"/>
      <c r="F81" s="8"/>
    </row>
    <row r="82" spans="1:8" ht="15" x14ac:dyDescent="0.25">
      <c r="A82" s="51"/>
      <c r="B82" s="52"/>
      <c r="C82" s="52"/>
      <c r="D82" s="52"/>
      <c r="E82" s="58"/>
      <c r="F82" s="8"/>
    </row>
    <row r="83" spans="1:8" ht="15.75" x14ac:dyDescent="0.25">
      <c r="A83" s="2" t="s">
        <v>21</v>
      </c>
      <c r="C83" s="10" t="s">
        <v>5</v>
      </c>
      <c r="D83" s="4">
        <v>200000000</v>
      </c>
      <c r="E83" s="58"/>
      <c r="F83" s="8"/>
    </row>
    <row r="84" spans="1:8" ht="15" x14ac:dyDescent="0.2">
      <c r="A84" s="11" t="s">
        <v>19</v>
      </c>
      <c r="B84" s="12"/>
      <c r="E84" s="58"/>
      <c r="F84" s="8"/>
    </row>
    <row r="85" spans="1:8" ht="13.5" thickBot="1" x14ac:dyDescent="0.25">
      <c r="A85" s="1" t="s">
        <v>20</v>
      </c>
      <c r="D85" s="13" t="s">
        <v>9</v>
      </c>
      <c r="E85" s="58"/>
      <c r="F85" s="8"/>
    </row>
    <row r="86" spans="1:8" ht="16.5" thickTop="1" thickBot="1" x14ac:dyDescent="0.25">
      <c r="A86" s="14" t="s">
        <v>0</v>
      </c>
      <c r="B86" s="15" t="s">
        <v>1</v>
      </c>
      <c r="C86" s="56" t="s">
        <v>2</v>
      </c>
      <c r="D86" s="17" t="s">
        <v>3</v>
      </c>
      <c r="E86" s="58"/>
      <c r="F86" s="8"/>
    </row>
    <row r="87" spans="1:8" ht="15" thickTop="1" x14ac:dyDescent="0.2">
      <c r="A87" s="18">
        <v>2018</v>
      </c>
      <c r="B87" s="20">
        <v>200000000</v>
      </c>
      <c r="C87" s="20">
        <v>50000000</v>
      </c>
      <c r="D87" s="21">
        <f>+B87-C87</f>
        <v>150000000</v>
      </c>
      <c r="E87" s="58"/>
      <c r="F87" s="8"/>
    </row>
    <row r="88" spans="1:8" ht="15" thickBot="1" x14ac:dyDescent="0.25">
      <c r="A88" s="22">
        <v>2019</v>
      </c>
      <c r="B88" s="24">
        <v>0</v>
      </c>
      <c r="C88" s="24">
        <f>75000000</f>
        <v>75000000</v>
      </c>
      <c r="D88" s="25">
        <f>D87+B88-C88</f>
        <v>75000000</v>
      </c>
      <c r="E88" s="58"/>
      <c r="F88" s="8"/>
    </row>
    <row r="89" spans="1:8" ht="16.5" thickTop="1" thickBot="1" x14ac:dyDescent="0.3">
      <c r="A89" s="26" t="s">
        <v>23</v>
      </c>
      <c r="B89" s="28">
        <f>SUM(B87:B88)</f>
        <v>200000000</v>
      </c>
      <c r="C89" s="28">
        <f>SUM(C87:C88)</f>
        <v>125000000</v>
      </c>
      <c r="D89" s="29">
        <f>B89-C89</f>
        <v>75000000</v>
      </c>
      <c r="E89" s="58">
        <f>B89-C89</f>
        <v>75000000</v>
      </c>
      <c r="F89" s="8"/>
    </row>
    <row r="90" spans="1:8" ht="15.75" thickTop="1" x14ac:dyDescent="0.25">
      <c r="A90" s="53"/>
      <c r="B90" s="52"/>
      <c r="C90" s="52"/>
      <c r="D90" s="52"/>
      <c r="E90" s="48"/>
      <c r="F90" s="8"/>
    </row>
    <row r="91" spans="1:8" x14ac:dyDescent="0.2">
      <c r="B91" s="50"/>
      <c r="E91" s="47"/>
      <c r="F91" s="8"/>
    </row>
    <row r="92" spans="1:8" ht="18.75" thickBot="1" x14ac:dyDescent="0.3">
      <c r="A92" s="36" t="s">
        <v>4</v>
      </c>
      <c r="B92" s="37"/>
      <c r="C92" s="37"/>
      <c r="D92" s="35" t="s">
        <v>9</v>
      </c>
      <c r="F92" s="46"/>
    </row>
    <row r="93" spans="1:8" ht="16.5" thickTop="1" thickBot="1" x14ac:dyDescent="0.25">
      <c r="A93" s="14" t="s">
        <v>0</v>
      </c>
      <c r="B93" s="15" t="s">
        <v>1</v>
      </c>
      <c r="C93" s="16" t="s">
        <v>2</v>
      </c>
      <c r="D93" s="17" t="s">
        <v>3</v>
      </c>
    </row>
    <row r="94" spans="1:8" s="43" customFormat="1" ht="17.25" hidden="1" thickTop="1" x14ac:dyDescent="0.25">
      <c r="A94" s="39">
        <v>2005</v>
      </c>
      <c r="B94" s="40" t="e">
        <f>SUM(#REF!)</f>
        <v>#REF!</v>
      </c>
      <c r="C94" s="40" t="e">
        <f>SUM(#REF!)</f>
        <v>#REF!</v>
      </c>
      <c r="D94" s="40" t="e">
        <f>SUM(#REF!)</f>
        <v>#REF!</v>
      </c>
      <c r="E94" s="41"/>
      <c r="F94" s="42"/>
      <c r="H94" s="44"/>
    </row>
    <row r="95" spans="1:8" s="43" customFormat="1" ht="17.25" thickTop="1" x14ac:dyDescent="0.25">
      <c r="A95" s="39">
        <v>2006</v>
      </c>
      <c r="B95" s="40">
        <f>SUM(B7)</f>
        <v>289000000</v>
      </c>
      <c r="C95" s="40">
        <f t="shared" ref="B95:D96" si="4">SUM(C7)</f>
        <v>0</v>
      </c>
      <c r="D95" s="40">
        <f t="shared" si="4"/>
        <v>289000000</v>
      </c>
      <c r="E95" s="54"/>
      <c r="F95" s="42"/>
      <c r="H95" s="44"/>
    </row>
    <row r="96" spans="1:8" s="43" customFormat="1" ht="16.5" x14ac:dyDescent="0.25">
      <c r="A96" s="39">
        <v>2007</v>
      </c>
      <c r="B96" s="40">
        <f t="shared" si="4"/>
        <v>379500000</v>
      </c>
      <c r="C96" s="40">
        <f t="shared" si="4"/>
        <v>0</v>
      </c>
      <c r="D96" s="40">
        <f t="shared" si="4"/>
        <v>668500000</v>
      </c>
      <c r="E96" s="54"/>
      <c r="F96" s="42"/>
      <c r="H96" s="44"/>
    </row>
    <row r="97" spans="1:8" s="43" customFormat="1" ht="16.5" x14ac:dyDescent="0.25">
      <c r="A97" s="39">
        <v>2008</v>
      </c>
      <c r="B97" s="40">
        <f>SUM(B9,B28)</f>
        <v>681500000</v>
      </c>
      <c r="C97" s="40">
        <f>SUM(C9,C28)</f>
        <v>14097560.98</v>
      </c>
      <c r="D97" s="40">
        <f>SUM(D9,D28)</f>
        <v>1335902439.02</v>
      </c>
      <c r="E97" s="54"/>
      <c r="F97" s="42"/>
      <c r="H97" s="44"/>
    </row>
    <row r="98" spans="1:8" s="43" customFormat="1" ht="16.5" x14ac:dyDescent="0.25">
      <c r="A98" s="39">
        <v>2009</v>
      </c>
      <c r="B98" s="40">
        <f>SUM(B29,B10)</f>
        <v>750000000</v>
      </c>
      <c r="C98" s="40">
        <f>SUM(C29,C10)</f>
        <v>14097560.98</v>
      </c>
      <c r="D98" s="40">
        <f>SUM(D29,D10)</f>
        <v>2071804878.04</v>
      </c>
      <c r="E98" s="54"/>
      <c r="F98" s="42"/>
      <c r="H98" s="44"/>
    </row>
    <row r="99" spans="1:8" s="43" customFormat="1" ht="16.5" x14ac:dyDescent="0.25">
      <c r="A99" s="39">
        <v>2010</v>
      </c>
      <c r="B99" s="40">
        <f t="shared" ref="B99:D100" si="5">SUM(B30,B11,B47)</f>
        <v>386840000</v>
      </c>
      <c r="C99" s="40">
        <f t="shared" si="5"/>
        <v>14097560.98</v>
      </c>
      <c r="D99" s="40">
        <f t="shared" si="5"/>
        <v>2444547317.0599999</v>
      </c>
      <c r="E99" s="54"/>
      <c r="F99" s="42"/>
      <c r="H99" s="44"/>
    </row>
    <row r="100" spans="1:8" s="43" customFormat="1" ht="16.5" x14ac:dyDescent="0.25">
      <c r="A100" s="39">
        <v>2011</v>
      </c>
      <c r="B100" s="40">
        <f t="shared" si="5"/>
        <v>769410935.77999997</v>
      </c>
      <c r="C100" s="40">
        <f>SUM(C31,C12,C48)</f>
        <v>32609756.100000001</v>
      </c>
      <c r="D100" s="40">
        <f t="shared" si="5"/>
        <v>3181348496.7399998</v>
      </c>
      <c r="E100" s="54"/>
      <c r="F100" s="42"/>
      <c r="H100" s="44"/>
    </row>
    <row r="101" spans="1:8" s="43" customFormat="1" ht="16.5" x14ac:dyDescent="0.25">
      <c r="A101" s="39">
        <v>2012</v>
      </c>
      <c r="B101" s="40">
        <f t="shared" ref="B101:D105" si="6">SUM(B13,B32,B49)</f>
        <v>738381000</v>
      </c>
      <c r="C101" s="40">
        <f t="shared" si="6"/>
        <v>65062137.039999999</v>
      </c>
      <c r="D101" s="40">
        <f t="shared" si="6"/>
        <v>3854667359.6999998</v>
      </c>
      <c r="E101" s="54"/>
      <c r="F101" s="42"/>
      <c r="H101" s="44"/>
    </row>
    <row r="102" spans="1:8" s="43" customFormat="1" ht="16.5" x14ac:dyDescent="0.25">
      <c r="A102" s="39">
        <v>2013</v>
      </c>
      <c r="B102" s="40">
        <f t="shared" si="6"/>
        <v>605368064.22000003</v>
      </c>
      <c r="C102" s="40">
        <f t="shared" si="6"/>
        <v>134109758.73999999</v>
      </c>
      <c r="D102" s="40">
        <f t="shared" si="6"/>
        <v>4325925665.1800003</v>
      </c>
      <c r="E102" s="54"/>
      <c r="F102" s="42"/>
      <c r="H102" s="44"/>
    </row>
    <row r="103" spans="1:8" s="43" customFormat="1" ht="16.5" x14ac:dyDescent="0.25">
      <c r="A103" s="39">
        <v>2014</v>
      </c>
      <c r="B103" s="40">
        <f t="shared" si="6"/>
        <v>0</v>
      </c>
      <c r="C103" s="40">
        <f t="shared" si="6"/>
        <v>176966904.25999999</v>
      </c>
      <c r="D103" s="40">
        <f t="shared" si="6"/>
        <v>4148958760.9200001</v>
      </c>
      <c r="E103" s="54"/>
      <c r="F103" s="42"/>
      <c r="H103" s="44"/>
    </row>
    <row r="104" spans="1:8" s="43" customFormat="1" ht="16.5" x14ac:dyDescent="0.25">
      <c r="A104" s="39">
        <v>2015</v>
      </c>
      <c r="B104" s="40">
        <f t="shared" si="6"/>
        <v>0</v>
      </c>
      <c r="C104" s="40">
        <f t="shared" si="6"/>
        <v>200776428.06</v>
      </c>
      <c r="D104" s="40">
        <f t="shared" si="6"/>
        <v>3948182332.8600001</v>
      </c>
      <c r="E104" s="54"/>
      <c r="F104" s="42"/>
      <c r="H104" s="44"/>
    </row>
    <row r="105" spans="1:8" s="43" customFormat="1" ht="16.5" x14ac:dyDescent="0.25">
      <c r="A105" s="39">
        <v>2016</v>
      </c>
      <c r="B105" s="40">
        <f t="shared" si="6"/>
        <v>0</v>
      </c>
      <c r="C105" s="40">
        <f t="shared" si="6"/>
        <v>219030395.85999998</v>
      </c>
      <c r="D105" s="40">
        <f t="shared" si="6"/>
        <v>3729151937</v>
      </c>
      <c r="E105" s="54"/>
      <c r="F105" s="42"/>
      <c r="H105" s="44"/>
    </row>
    <row r="106" spans="1:8" s="43" customFormat="1" ht="16.5" x14ac:dyDescent="0.25">
      <c r="A106" s="39">
        <v>2017</v>
      </c>
      <c r="B106" s="40">
        <f>SUM(B18,B37,B54,B77)</f>
        <v>183833282.94</v>
      </c>
      <c r="C106" s="40">
        <f>SUM(C18,C37,C54,C77)</f>
        <v>258712936.44</v>
      </c>
      <c r="D106" s="40">
        <f>SUM(D18,D37,D54,D77)</f>
        <v>3654272283.5</v>
      </c>
      <c r="E106" s="54"/>
      <c r="F106" s="42"/>
      <c r="H106" s="44"/>
    </row>
    <row r="107" spans="1:8" s="43" customFormat="1" ht="16.5" x14ac:dyDescent="0.25">
      <c r="A107" s="39">
        <v>2018</v>
      </c>
      <c r="B107" s="40">
        <f t="shared" ref="B107:D107" si="7">SUM(B19,B38,B55,B64,B78,B87)</f>
        <v>976428813.42999995</v>
      </c>
      <c r="C107" s="40">
        <f t="shared" si="7"/>
        <v>931920917.92000008</v>
      </c>
      <c r="D107" s="40">
        <f t="shared" si="7"/>
        <v>3698780179.0100002</v>
      </c>
      <c r="E107" s="54"/>
      <c r="F107" s="42"/>
      <c r="H107" s="44"/>
    </row>
    <row r="108" spans="1:8" s="43" customFormat="1" ht="17.25" thickBot="1" x14ac:dyDescent="0.3">
      <c r="A108" s="39">
        <v>2019</v>
      </c>
      <c r="B108" s="40">
        <f>SUM(B20,B39,B56,B65,B79,B88)</f>
        <v>477016914.25999999</v>
      </c>
      <c r="C108" s="40">
        <f>SUM(C20,C39,C56,C65,C79,C88)</f>
        <v>823690343.01999998</v>
      </c>
      <c r="D108" s="40">
        <f>SUM(D20,D39,D56,D65,D79,D88)</f>
        <v>3352106750.25</v>
      </c>
      <c r="E108" s="54"/>
      <c r="F108" s="42"/>
      <c r="H108" s="44"/>
    </row>
    <row r="109" spans="1:8" ht="17.25" customHeight="1" thickTop="1" x14ac:dyDescent="0.25">
      <c r="A109" s="55"/>
      <c r="B109" s="38"/>
      <c r="C109" s="38"/>
      <c r="D109" s="38"/>
      <c r="E109" s="54"/>
    </row>
    <row r="110" spans="1:8" ht="18.75" thickBot="1" x14ac:dyDescent="0.3">
      <c r="A110" s="30" t="s">
        <v>16</v>
      </c>
      <c r="B110" s="31">
        <f>B21+B40+B57+B66+B80+B89</f>
        <v>6237279010.6300001</v>
      </c>
      <c r="C110" s="31">
        <f>C21+C40+C57+C66+C80+C89</f>
        <v>2885172260.3800001</v>
      </c>
      <c r="D110" s="31">
        <f>D21+D40+D57+D66+D80+D89</f>
        <v>3352106750.2500005</v>
      </c>
      <c r="E110" s="54"/>
    </row>
    <row r="111" spans="1:8" ht="13.5" thickTop="1" x14ac:dyDescent="0.2"/>
    <row r="112" spans="1:8" x14ac:dyDescent="0.2">
      <c r="B112" s="32"/>
      <c r="C112" s="32"/>
    </row>
    <row r="113" spans="2:3" x14ac:dyDescent="0.2">
      <c r="C113" s="32"/>
    </row>
    <row r="114" spans="2:3" x14ac:dyDescent="0.2">
      <c r="B114" s="50"/>
    </row>
  </sheetData>
  <mergeCells count="2">
    <mergeCell ref="A22:D22"/>
    <mergeCell ref="A1:D1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76" firstPageNumber="42" orientation="portrait" useFirstPageNumber="1" r:id="rId1"/>
  <headerFooter scaleWithDoc="0" alignWithMargins="0">
    <oddFooter>&amp;L&amp;"Arial,Kurzíva"Zastupitelstvo Olomouckého kraje 22. 6. 2020
6. - Rozpočet Olomouckého kraje 2019 - závěrečný účet
Příloha č. 4 - Přehledy nesplacených úvěrů a půjček Olomouckého kraje&amp;R&amp;"Arial,Kurzíva"Strana &amp;P (celkem 237)</oddFooter>
  </headerFooter>
  <rowBreaks count="1" manualBreakCount="1">
    <brk id="59" max="3" man="1"/>
  </rowBreaks>
  <ignoredErrors>
    <ignoredError sqref="D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2020-02-19T05:58:57Z</cp:lastPrinted>
  <dcterms:created xsi:type="dcterms:W3CDTF">2007-04-30T12:48:03Z</dcterms:created>
  <dcterms:modified xsi:type="dcterms:W3CDTF">2020-06-01T09:48:32Z</dcterms:modified>
</cp:coreProperties>
</file>