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tový výhled\Střednědobý výhled rozpočtu 2022-2023\ZOK 22.2.2021\"/>
    </mc:Choice>
  </mc:AlternateContent>
  <bookViews>
    <workbookView xWindow="0" yWindow="120" windowWidth="15195" windowHeight="7875"/>
  </bookViews>
  <sheets>
    <sheet name="Střed. výhled rozpočtu do 2037" sheetId="2" r:id="rId1"/>
    <sheet name="Graf2" sheetId="3" state="hidden" r:id="rId2"/>
    <sheet name="Graf2 (2)" sheetId="5" state="hidden" r:id="rId3"/>
  </sheets>
  <definedNames>
    <definedName name="_xlnm.Print_Area" localSheetId="0">'Střed. výhled rozpočtu do 2037'!$A$1:$AF$87</definedName>
  </definedNames>
  <calcPr calcId="162913"/>
</workbook>
</file>

<file path=xl/calcChain.xml><?xml version="1.0" encoding="utf-8"?>
<calcChain xmlns="http://schemas.openxmlformats.org/spreadsheetml/2006/main">
  <c r="P25" i="2" l="1"/>
  <c r="U25" i="2" l="1"/>
  <c r="N25" i="2"/>
  <c r="Q25" i="2"/>
  <c r="R25" i="2"/>
  <c r="S25" i="2"/>
  <c r="T25" i="2"/>
  <c r="M25" i="2"/>
  <c r="D12" i="2" l="1"/>
  <c r="E12" i="2"/>
  <c r="G12" i="2"/>
  <c r="J12" i="2"/>
  <c r="K12" i="2"/>
  <c r="AC12" i="2"/>
  <c r="AD12" i="2"/>
  <c r="AE12" i="2"/>
  <c r="C12" i="2"/>
  <c r="B9" i="2"/>
  <c r="O20" i="2"/>
  <c r="O25" i="2" s="1"/>
  <c r="V25" i="2"/>
  <c r="W25" i="2"/>
  <c r="X25" i="2"/>
  <c r="Y25" i="2"/>
  <c r="Z25" i="2"/>
  <c r="AA25" i="2"/>
  <c r="AB25" i="2"/>
  <c r="AC25" i="2"/>
  <c r="AD25" i="2"/>
  <c r="AE25" i="2"/>
  <c r="AF25" i="2"/>
  <c r="B10" i="2" l="1"/>
  <c r="B11" i="2"/>
  <c r="B8" i="2" l="1"/>
  <c r="K25" i="2" l="1"/>
  <c r="L25" i="2"/>
  <c r="J25" i="2"/>
  <c r="AF5" i="2" l="1"/>
  <c r="AF12" i="2" s="1"/>
  <c r="AB5" i="2"/>
  <c r="AB12" i="2" s="1"/>
  <c r="AA5" i="2"/>
  <c r="Z5" i="2"/>
  <c r="Y5" i="2"/>
  <c r="X5" i="2"/>
  <c r="W5" i="2"/>
  <c r="V5" i="2"/>
  <c r="V12" i="2" s="1"/>
  <c r="U5" i="2"/>
  <c r="U12" i="2" s="1"/>
  <c r="T5" i="2"/>
  <c r="T12" i="2" s="1"/>
  <c r="S5" i="2"/>
  <c r="R5" i="2"/>
  <c r="Q5" i="2"/>
  <c r="P5" i="2"/>
  <c r="O5" i="2"/>
  <c r="N5" i="2"/>
  <c r="M5" i="2"/>
  <c r="AA4" i="2"/>
  <c r="AA12" i="2" s="1"/>
  <c r="Z4" i="2"/>
  <c r="F4" i="2"/>
  <c r="F12" i="2" s="1"/>
  <c r="R6" i="2"/>
  <c r="L6" i="2"/>
  <c r="L12" i="2" s="1"/>
  <c r="N12" i="2" l="1"/>
  <c r="N27" i="2" s="1"/>
  <c r="Z12" i="2"/>
  <c r="P12" i="2"/>
  <c r="M27" i="2"/>
  <c r="M12" i="2"/>
  <c r="Q12" i="2"/>
  <c r="S7" i="2"/>
  <c r="S12" i="2" s="1"/>
  <c r="R7" i="2"/>
  <c r="R12" i="2" s="1"/>
  <c r="Q7" i="2"/>
  <c r="P7" i="2"/>
  <c r="J27" i="2"/>
  <c r="O7" i="2"/>
  <c r="O12" i="2" s="1"/>
  <c r="B7" i="2" l="1"/>
  <c r="K27" i="2"/>
  <c r="L27" i="2"/>
  <c r="B6" i="2" l="1"/>
  <c r="W4" i="2" l="1"/>
  <c r="W12" i="2" s="1"/>
  <c r="X4" i="2"/>
  <c r="X12" i="2" s="1"/>
  <c r="Y4" i="2"/>
  <c r="Y12" i="2" s="1"/>
  <c r="H5" i="2"/>
  <c r="H12" i="2" s="1"/>
  <c r="I5" i="2"/>
  <c r="I12" i="2" s="1"/>
  <c r="B5" i="2" l="1"/>
  <c r="B4" i="2"/>
  <c r="AC27" i="2" l="1"/>
  <c r="AF27" i="2"/>
  <c r="I25" i="2" l="1"/>
  <c r="H25" i="2"/>
  <c r="H27" i="2" l="1"/>
  <c r="AA27" i="2"/>
  <c r="AB27" i="2"/>
  <c r="AD27" i="2"/>
  <c r="AE27" i="2"/>
  <c r="O27" i="2"/>
  <c r="P27" i="2"/>
  <c r="Q27" i="2"/>
  <c r="R27" i="2"/>
  <c r="S27" i="2"/>
  <c r="T27" i="2"/>
  <c r="U27" i="2"/>
  <c r="V27" i="2"/>
  <c r="AD64" i="2" l="1"/>
  <c r="AD36" i="2"/>
  <c r="W27" i="2" l="1"/>
  <c r="Z27" i="2"/>
  <c r="Y27" i="2"/>
  <c r="X27" i="2"/>
  <c r="I27" i="2" l="1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F34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E35" i="2"/>
  <c r="E34" i="2"/>
  <c r="E33" i="2"/>
  <c r="E32" i="2"/>
  <c r="F64" i="2"/>
  <c r="G64" i="2"/>
  <c r="H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F25" i="2"/>
  <c r="E25" i="2"/>
  <c r="I64" i="2" l="1"/>
  <c r="E36" i="2"/>
  <c r="E27" i="2"/>
  <c r="F27" i="2"/>
  <c r="F65" i="2"/>
  <c r="F66" i="2" s="1"/>
  <c r="F36" i="2"/>
  <c r="G25" i="2" l="1"/>
  <c r="G34" i="2"/>
  <c r="G36" i="2" s="1"/>
  <c r="G65" i="2" l="1"/>
  <c r="G66" i="2" s="1"/>
  <c r="G27" i="2"/>
  <c r="H34" i="2" l="1"/>
  <c r="H36" i="2" s="1"/>
  <c r="H65" i="2" l="1"/>
  <c r="H66" i="2" s="1"/>
  <c r="I34" i="2" l="1"/>
  <c r="I36" i="2" s="1"/>
  <c r="I65" i="2" l="1"/>
  <c r="I66" i="2" s="1"/>
  <c r="J34" i="2" l="1"/>
  <c r="J36" i="2" s="1"/>
  <c r="J65" i="2" l="1"/>
  <c r="J66" i="2" s="1"/>
  <c r="K34" i="2" l="1"/>
  <c r="K36" i="2" s="1"/>
  <c r="K65" i="2" l="1"/>
  <c r="K66" i="2" s="1"/>
  <c r="L34" i="2" l="1"/>
  <c r="L36" i="2" s="1"/>
  <c r="L65" i="2" l="1"/>
  <c r="L66" i="2" s="1"/>
  <c r="M34" i="2" l="1"/>
  <c r="M36" i="2" s="1"/>
  <c r="M65" i="2" l="1"/>
  <c r="M66" i="2" s="1"/>
  <c r="N34" i="2" l="1"/>
  <c r="N36" i="2" s="1"/>
  <c r="N65" i="2" l="1"/>
  <c r="N66" i="2" s="1"/>
  <c r="O34" i="2" l="1"/>
  <c r="O36" i="2" s="1"/>
  <c r="O65" i="2" l="1"/>
  <c r="O66" i="2" s="1"/>
  <c r="P34" i="2" l="1"/>
  <c r="P36" i="2" s="1"/>
  <c r="P65" i="2" l="1"/>
  <c r="P66" i="2" s="1"/>
  <c r="Q34" i="2" l="1"/>
  <c r="Q36" i="2" s="1"/>
  <c r="Q65" i="2" l="1"/>
  <c r="Q66" i="2" s="1"/>
  <c r="R34" i="2" l="1"/>
  <c r="R36" i="2" s="1"/>
  <c r="R65" i="2" l="1"/>
  <c r="R66" i="2" s="1"/>
  <c r="S34" i="2" l="1"/>
  <c r="S36" i="2" s="1"/>
  <c r="S65" i="2" l="1"/>
  <c r="S66" i="2" s="1"/>
  <c r="T34" i="2" l="1"/>
  <c r="T36" i="2" s="1"/>
  <c r="T65" i="2" l="1"/>
  <c r="T66" i="2" s="1"/>
  <c r="U34" i="2" l="1"/>
  <c r="U36" i="2" s="1"/>
  <c r="U65" i="2" l="1"/>
  <c r="U66" i="2" s="1"/>
  <c r="V34" i="2" l="1"/>
  <c r="V36" i="2" s="1"/>
  <c r="V65" i="2" l="1"/>
  <c r="V66" i="2" s="1"/>
  <c r="W34" i="2" l="1"/>
  <c r="W36" i="2" s="1"/>
  <c r="W65" i="2" l="1"/>
  <c r="W66" i="2" s="1"/>
  <c r="X34" i="2" l="1"/>
  <c r="X36" i="2" s="1"/>
  <c r="X65" i="2" l="1"/>
  <c r="X66" i="2" s="1"/>
  <c r="Y34" i="2" l="1"/>
  <c r="Y36" i="2" s="1"/>
  <c r="Y65" i="2" l="1"/>
  <c r="Y66" i="2" s="1"/>
  <c r="Z34" i="2" l="1"/>
  <c r="Z36" i="2" s="1"/>
  <c r="Z65" i="2" l="1"/>
  <c r="Z66" i="2" s="1"/>
  <c r="AA34" i="2" l="1"/>
  <c r="AA36" i="2" s="1"/>
  <c r="AA65" i="2" l="1"/>
  <c r="AA66" i="2" s="1"/>
  <c r="AB34" i="2" l="1"/>
  <c r="AB36" i="2" s="1"/>
  <c r="AB65" i="2" l="1"/>
  <c r="AB66" i="2" s="1"/>
  <c r="AC34" i="2" l="1"/>
  <c r="AC36" i="2" s="1"/>
  <c r="AC65" i="2" l="1"/>
  <c r="AC66" i="2" s="1"/>
  <c r="AD65" i="2" l="1"/>
  <c r="AD66" i="2" s="1"/>
</calcChain>
</file>

<file path=xl/sharedStrings.xml><?xml version="1.0" encoding="utf-8"?>
<sst xmlns="http://schemas.openxmlformats.org/spreadsheetml/2006/main" count="33" uniqueCount="29">
  <si>
    <t>EIB - Evropské projekty</t>
  </si>
  <si>
    <t>EIB - Modernizace silnic</t>
  </si>
  <si>
    <t>celkem</t>
  </si>
  <si>
    <t>EIB - Modernizace silnic - úrok</t>
  </si>
  <si>
    <t>EIB - Evropské projekty - úrok</t>
  </si>
  <si>
    <t>Celkem jistina + úrok</t>
  </si>
  <si>
    <t>Česká spořitelna - SROP</t>
  </si>
  <si>
    <t xml:space="preserve">EIB - Modernizace silnic </t>
  </si>
  <si>
    <t xml:space="preserve">EIB - Evropské projekty </t>
  </si>
  <si>
    <t>KB - investice OK</t>
  </si>
  <si>
    <t>Splátka jistiny v Kč</t>
  </si>
  <si>
    <t>Celkem</t>
  </si>
  <si>
    <t>splátka jistiny</t>
  </si>
  <si>
    <t>splátka úroků z úvěru</t>
  </si>
  <si>
    <t>3. Splácení úvěrů</t>
  </si>
  <si>
    <t>KB - investice OK (100 mil. Kč)</t>
  </si>
  <si>
    <t>KB - investice OK (100 mil. Kč) - úrok</t>
  </si>
  <si>
    <t>KB - investice OK revolving (600 mil. Kč)</t>
  </si>
  <si>
    <t>KB - investice OK revolving (600 mil. Kč) - úrok</t>
  </si>
  <si>
    <t>KB - investice OK (700 mil. Kč)</t>
  </si>
  <si>
    <t>KB - investice OK (700 mil. Kč) - úrok</t>
  </si>
  <si>
    <t>KB - investice (150 mil. Kč + 250 mil. Kč) - SSOK</t>
  </si>
  <si>
    <t>KB - revolving (500 mil. Kč)</t>
  </si>
  <si>
    <t>KB - revolving (500 mil. Kč) - úrok</t>
  </si>
  <si>
    <t>PPF - investice OK (200 mil. Kč)</t>
  </si>
  <si>
    <t>PPF - investice OK (200 mil. Kč) - úrok</t>
  </si>
  <si>
    <t>KB - investice OK (1 mld. Kč)</t>
  </si>
  <si>
    <t>KB - investice OK (1 mld. Kč) - úrok</t>
  </si>
  <si>
    <r>
      <t>Splátky úroků z úvěrů v Kč</t>
    </r>
    <r>
      <rPr>
        <b/>
        <sz val="12"/>
        <rFont val="Arial"/>
        <family val="2"/>
        <charset val="238"/>
      </rPr>
      <t xml:space="preserve"> </t>
    </r>
    <r>
      <rPr>
        <b/>
        <sz val="12"/>
        <color theme="0"/>
        <rFont val="Arial"/>
        <family val="2"/>
        <charset val="238"/>
      </rPr>
      <t>(EIB I a EIB II - 2022 až do konce splatnosti 2,5%; KB 700 mil. Kč - 2022 až do konce splatnosti 2%, KB 100 mil. Kč - 2022 až do konce splatnosti 1,99%, KB 500 mil. Kč revolving - 2022 =0,75% a 2023=1%, KB 1 mld. Kč revolving - 2021a2022=1%, 2023=1,5%, 2024 až do konce 2%)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</si>
</sst>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40"/>
      <name val="Arial"/>
      <family val="2"/>
      <charset val="238"/>
    </font>
    <font>
      <b/>
      <sz val="12"/>
      <color indexed="57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3" fontId="0" fillId="0" borderId="1" xfId="0" applyNumberFormat="1" applyBorder="1"/>
    <xf numFmtId="3" fontId="2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3" fillId="0" borderId="0" xfId="0" applyFont="1" applyFill="1"/>
    <xf numFmtId="0" fontId="5" fillId="0" borderId="2" xfId="0" applyFont="1" applyBorder="1"/>
    <xf numFmtId="0" fontId="6" fillId="0" borderId="0" xfId="0" applyFont="1"/>
    <xf numFmtId="0" fontId="5" fillId="0" borderId="0" xfId="0" applyFont="1" applyBorder="1"/>
    <xf numFmtId="0" fontId="0" fillId="0" borderId="0" xfId="0" applyFill="1"/>
    <xf numFmtId="3" fontId="0" fillId="0" borderId="0" xfId="0" applyNumberFormat="1"/>
    <xf numFmtId="0" fontId="8" fillId="0" borderId="0" xfId="0" applyFont="1"/>
    <xf numFmtId="0" fontId="2" fillId="3" borderId="4" xfId="0" applyFont="1" applyFill="1" applyBorder="1"/>
    <xf numFmtId="0" fontId="2" fillId="0" borderId="6" xfId="0" applyFont="1" applyBorder="1"/>
    <xf numFmtId="3" fontId="0" fillId="0" borderId="7" xfId="0" applyNumberFormat="1" applyBorder="1"/>
    <xf numFmtId="0" fontId="2" fillId="0" borderId="6" xfId="0" applyFont="1" applyFill="1" applyBorder="1"/>
    <xf numFmtId="0" fontId="2" fillId="0" borderId="7" xfId="0" applyFont="1" applyFill="1" applyBorder="1"/>
    <xf numFmtId="3" fontId="0" fillId="0" borderId="7" xfId="0" applyNumberFormat="1" applyFill="1" applyBorder="1"/>
    <xf numFmtId="0" fontId="0" fillId="0" borderId="7" xfId="0" applyFill="1" applyBorder="1"/>
    <xf numFmtId="0" fontId="0" fillId="0" borderId="8" xfId="0" applyFill="1" applyBorder="1"/>
    <xf numFmtId="3" fontId="0" fillId="0" borderId="8" xfId="0" applyNumberFormat="1" applyFill="1" applyBorder="1"/>
    <xf numFmtId="0" fontId="2" fillId="0" borderId="6" xfId="0" applyFont="1" applyBorder="1" applyAlignment="1">
      <alignment wrapText="1"/>
    </xf>
    <xf numFmtId="3" fontId="7" fillId="0" borderId="7" xfId="0" applyNumberFormat="1" applyFont="1" applyFill="1" applyBorder="1"/>
    <xf numFmtId="3" fontId="0" fillId="0" borderId="10" xfId="0" applyNumberFormat="1" applyBorder="1"/>
    <xf numFmtId="0" fontId="2" fillId="0" borderId="12" xfId="0" applyFont="1" applyBorder="1"/>
    <xf numFmtId="0" fontId="2" fillId="0" borderId="13" xfId="0" applyFont="1" applyBorder="1"/>
    <xf numFmtId="3" fontId="2" fillId="0" borderId="13" xfId="0" applyNumberFormat="1" applyFont="1" applyBorder="1"/>
    <xf numFmtId="0" fontId="2" fillId="0" borderId="14" xfId="0" applyFont="1" applyFill="1" applyBorder="1"/>
    <xf numFmtId="0" fontId="2" fillId="0" borderId="15" xfId="0" applyFont="1" applyFill="1" applyBorder="1"/>
    <xf numFmtId="3" fontId="0" fillId="0" borderId="15" xfId="0" applyNumberFormat="1" applyFill="1" applyBorder="1"/>
    <xf numFmtId="0" fontId="0" fillId="0" borderId="15" xfId="0" applyFill="1" applyBorder="1"/>
    <xf numFmtId="0" fontId="0" fillId="0" borderId="16" xfId="0" applyFill="1" applyBorder="1"/>
    <xf numFmtId="0" fontId="2" fillId="0" borderId="17" xfId="0" applyFont="1" applyBorder="1" applyAlignment="1">
      <alignment wrapText="1"/>
    </xf>
    <xf numFmtId="0" fontId="2" fillId="0" borderId="18" xfId="0" applyFont="1" applyFill="1" applyBorder="1"/>
    <xf numFmtId="3" fontId="0" fillId="0" borderId="18" xfId="0" applyNumberFormat="1" applyFill="1" applyBorder="1"/>
    <xf numFmtId="3" fontId="0" fillId="0" borderId="18" xfId="0" applyNumberFormat="1" applyFill="1" applyBorder="1" applyAlignment="1">
      <alignment vertical="center"/>
    </xf>
    <xf numFmtId="0" fontId="0" fillId="0" borderId="18" xfId="0" applyFill="1" applyBorder="1"/>
    <xf numFmtId="0" fontId="0" fillId="0" borderId="19" xfId="0" applyFill="1" applyBorder="1"/>
    <xf numFmtId="0" fontId="2" fillId="3" borderId="3" xfId="0" applyFont="1" applyFill="1" applyBorder="1"/>
    <xf numFmtId="3" fontId="2" fillId="0" borderId="7" xfId="0" applyNumberFormat="1" applyFont="1" applyBorder="1"/>
    <xf numFmtId="3" fontId="0" fillId="2" borderId="7" xfId="0" applyNumberFormat="1" applyFill="1" applyBorder="1"/>
    <xf numFmtId="3" fontId="2" fillId="0" borderId="10" xfId="0" applyNumberFormat="1" applyFont="1" applyBorder="1"/>
    <xf numFmtId="0" fontId="2" fillId="0" borderId="14" xfId="0" applyFont="1" applyBorder="1"/>
    <xf numFmtId="3" fontId="2" fillId="0" borderId="15" xfId="0" applyNumberFormat="1" applyFont="1" applyBorder="1"/>
    <xf numFmtId="3" fontId="0" fillId="0" borderId="15" xfId="0" applyNumberFormat="1" applyBorder="1"/>
    <xf numFmtId="3" fontId="0" fillId="0" borderId="16" xfId="0" applyNumberFormat="1" applyFill="1" applyBorder="1"/>
    <xf numFmtId="3" fontId="2" fillId="0" borderId="18" xfId="0" applyNumberFormat="1" applyFont="1" applyBorder="1"/>
    <xf numFmtId="3" fontId="0" fillId="0" borderId="18" xfId="0" applyNumberFormat="1" applyBorder="1"/>
    <xf numFmtId="3" fontId="0" fillId="0" borderId="18" xfId="0" applyNumberFormat="1" applyFill="1" applyBorder="1" applyAlignment="1">
      <alignment horizontal="right" vertical="center"/>
    </xf>
    <xf numFmtId="3" fontId="0" fillId="0" borderId="19" xfId="0" applyNumberFormat="1" applyFill="1" applyBorder="1"/>
    <xf numFmtId="0" fontId="5" fillId="0" borderId="20" xfId="0" applyFont="1" applyBorder="1"/>
    <xf numFmtId="0" fontId="5" fillId="0" borderId="21" xfId="0" applyFont="1" applyBorder="1"/>
    <xf numFmtId="3" fontId="5" fillId="0" borderId="21" xfId="0" applyNumberFormat="1" applyFont="1" applyBorder="1"/>
    <xf numFmtId="3" fontId="5" fillId="0" borderId="22" xfId="0" applyNumberFormat="1" applyFont="1" applyBorder="1"/>
    <xf numFmtId="0" fontId="11" fillId="0" borderId="0" xfId="0" applyFont="1"/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vertical="center"/>
    </xf>
    <xf numFmtId="0" fontId="2" fillId="0" borderId="9" xfId="0" applyFont="1" applyBorder="1" applyAlignment="1">
      <alignment wrapText="1"/>
    </xf>
    <xf numFmtId="3" fontId="0" fillId="0" borderId="10" xfId="0" applyNumberFormat="1" applyFill="1" applyBorder="1" applyAlignment="1">
      <alignment vertical="center"/>
    </xf>
    <xf numFmtId="3" fontId="0" fillId="0" borderId="10" xfId="0" applyNumberFormat="1" applyFill="1" applyBorder="1" applyAlignment="1">
      <alignment horizontal="right" vertical="center"/>
    </xf>
    <xf numFmtId="3" fontId="0" fillId="0" borderId="10" xfId="0" applyNumberFormat="1" applyFill="1" applyBorder="1"/>
    <xf numFmtId="3" fontId="0" fillId="0" borderId="11" xfId="0" applyNumberFormat="1" applyFill="1" applyBorder="1"/>
    <xf numFmtId="0" fontId="2" fillId="0" borderId="10" xfId="0" applyFont="1" applyFill="1" applyBorder="1"/>
    <xf numFmtId="3" fontId="7" fillId="0" borderId="10" xfId="0" applyNumberFormat="1" applyFont="1" applyFill="1" applyBorder="1"/>
    <xf numFmtId="0" fontId="0" fillId="0" borderId="10" xfId="0" applyFill="1" applyBorder="1"/>
    <xf numFmtId="0" fontId="0" fillId="0" borderId="11" xfId="0" applyFill="1" applyBorder="1"/>
    <xf numFmtId="3" fontId="7" fillId="0" borderId="18" xfId="0" applyNumberFormat="1" applyFont="1" applyFill="1" applyBorder="1"/>
    <xf numFmtId="3" fontId="2" fillId="0" borderId="23" xfId="0" applyNumberFormat="1" applyFont="1" applyBorder="1"/>
    <xf numFmtId="3" fontId="2" fillId="0" borderId="24" xfId="0" applyNumberFormat="1" applyFont="1" applyBorder="1"/>
    <xf numFmtId="0" fontId="4" fillId="0" borderId="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161136771706823"/>
          <c:y val="2.0334250792274525E-2"/>
          <c:w val="0.85838863228293172"/>
          <c:h val="0.9337835559665940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'Střed. výhled rozpočtu do 2037'!$A$64:$E$64</c:f>
              <c:strCache>
                <c:ptCount val="5"/>
                <c:pt idx="0">
                  <c:v>splátka jistiny</c:v>
                </c:pt>
              </c:strCache>
            </c:strRef>
          </c:tx>
          <c:spPr>
            <a:pattFill prst="dkVert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cat>
            <c:numRef>
              <c:f>'Střed. výhled rozpočtu do 2037'!$G$3:$AF$3</c:f>
              <c:numCache>
                <c:formatCode>General</c:formatCode>
                <c:ptCount val="16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</c:numCache>
            </c:numRef>
          </c:cat>
          <c:val>
            <c:numRef>
              <c:f>'Střed. výhled rozpočtu do 2037'!$G$12:$AF$12</c:f>
              <c:numCache>
                <c:formatCode>#,##0</c:formatCode>
                <c:ptCount val="16"/>
                <c:pt idx="0">
                  <c:v>521339380.44</c:v>
                </c:pt>
                <c:pt idx="1">
                  <c:v>271339324.44</c:v>
                </c:pt>
                <c:pt idx="2">
                  <c:v>304672708.44</c:v>
                </c:pt>
                <c:pt idx="3">
                  <c:v>295580708.44</c:v>
                </c:pt>
                <c:pt idx="4">
                  <c:v>286490708.44</c:v>
                </c:pt>
                <c:pt idx="5">
                  <c:v>286490708.44</c:v>
                </c:pt>
                <c:pt idx="6">
                  <c:v>279441927.86000001</c:v>
                </c:pt>
                <c:pt idx="7">
                  <c:v>272393147.45999998</c:v>
                </c:pt>
                <c:pt idx="8">
                  <c:v>272393147.45999998</c:v>
                </c:pt>
                <c:pt idx="9">
                  <c:v>263137049.94</c:v>
                </c:pt>
                <c:pt idx="10">
                  <c:v>253880518.59999999</c:v>
                </c:pt>
                <c:pt idx="11">
                  <c:v>221428571.69999999</c:v>
                </c:pt>
                <c:pt idx="12">
                  <c:v>85714285.780000001</c:v>
                </c:pt>
                <c:pt idx="13">
                  <c:v>76190476.379999995</c:v>
                </c:pt>
                <c:pt idx="14">
                  <c:v>52380952.579999998</c:v>
                </c:pt>
                <c:pt idx="15">
                  <c:v>28570571.399999999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35-4DBA-A843-7621EA6F68F2}"/>
            </c:ext>
          </c:extLst>
        </c:ser>
        <c:ser>
          <c:idx val="1"/>
          <c:order val="1"/>
          <c:tx>
            <c:strRef>
              <c:f>'Střed. výhled rozpočtu do 2037'!$A$65:$E$65</c:f>
              <c:strCache>
                <c:ptCount val="5"/>
                <c:pt idx="0">
                  <c:v>splátka úroků z úvěru</c:v>
                </c:pt>
              </c:strCache>
            </c:strRef>
          </c:tx>
          <c:invertIfNegative val="0"/>
          <c:cat>
            <c:numRef>
              <c:f>'Střed. výhled rozpočtu do 2037'!$G$3:$AF$3</c:f>
              <c:numCache>
                <c:formatCode>General</c:formatCode>
                <c:ptCount val="16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</c:numCache>
            </c:numRef>
          </c:cat>
          <c:val>
            <c:numRef>
              <c:f>'Střed. výhled rozpočtu do 2037'!$G$25:$AF$25</c:f>
              <c:numCache>
                <c:formatCode>#,##0</c:formatCode>
                <c:ptCount val="16"/>
                <c:pt idx="0">
                  <c:v>78643000</c:v>
                </c:pt>
                <c:pt idx="1">
                  <c:v>76575000</c:v>
                </c:pt>
                <c:pt idx="2">
                  <c:v>69286000</c:v>
                </c:pt>
                <c:pt idx="3">
                  <c:v>62001000</c:v>
                </c:pt>
                <c:pt idx="4">
                  <c:v>55016000</c:v>
                </c:pt>
                <c:pt idx="5">
                  <c:v>48132000</c:v>
                </c:pt>
                <c:pt idx="6">
                  <c:v>41263000</c:v>
                </c:pt>
                <c:pt idx="7">
                  <c:v>34666000</c:v>
                </c:pt>
                <c:pt idx="8">
                  <c:v>28147000</c:v>
                </c:pt>
                <c:pt idx="9">
                  <c:v>21647000</c:v>
                </c:pt>
                <c:pt idx="10">
                  <c:v>15505000</c:v>
                </c:pt>
                <c:pt idx="11">
                  <c:v>9743000</c:v>
                </c:pt>
                <c:pt idx="12">
                  <c:v>5536000</c:v>
                </c:pt>
                <c:pt idx="13">
                  <c:v>3403000</c:v>
                </c:pt>
                <c:pt idx="14">
                  <c:v>1640000</c:v>
                </c:pt>
                <c:pt idx="15">
                  <c:v>492000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35-4DBA-A843-7621EA6F6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699456"/>
        <c:axId val="111700992"/>
        <c:axId val="0"/>
      </c:bar3DChart>
      <c:catAx>
        <c:axId val="11169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700992"/>
        <c:crosses val="autoZero"/>
        <c:auto val="1"/>
        <c:lblAlgn val="ctr"/>
        <c:lblOffset val="100"/>
        <c:noMultiLvlLbl val="0"/>
      </c:catAx>
      <c:valAx>
        <c:axId val="1117009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1699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08941526625216"/>
          <c:y val="3.6811141244988424E-2"/>
          <c:w val="9.661500705015004E-2"/>
          <c:h val="0.11468209879654928"/>
        </c:manualLayout>
      </c:layout>
      <c:overlay val="0"/>
      <c:txPr>
        <a:bodyPr/>
        <a:lstStyle/>
        <a:p>
          <a:pPr>
            <a:defRPr sz="1300" baseline="0"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Splátky úvěrů a úroků</a:t>
            </a:r>
          </a:p>
        </c:rich>
      </c:tx>
      <c:layout>
        <c:manualLayout>
          <c:xMode val="edge"/>
          <c:yMode val="edge"/>
          <c:x val="0.4120956399437412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84950773558364E-2"/>
          <c:y val="4.793028322440087E-2"/>
          <c:w val="0.9135021097046413"/>
          <c:h val="0.7080610021786492"/>
        </c:manualLayout>
      </c:layout>
      <c:barChart>
        <c:barDir val="col"/>
        <c:grouping val="stacked"/>
        <c:varyColors val="0"/>
        <c:ser>
          <c:idx val="9"/>
          <c:order val="0"/>
          <c:tx>
            <c:strRef>
              <c:f>'Střed. výhled rozpočtu do 2037'!$A$18</c:f>
              <c:strCache>
                <c:ptCount val="1"/>
                <c:pt idx="0">
                  <c:v>KB - investice OK (700 mil. Kč) - úrok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numCache>
            </c:numRef>
          </c:cat>
          <c:val>
            <c:numRef>
              <c:f>'Střed. výhled rozpočtu do 2037'!$E$18:$AB$18</c:f>
              <c:numCache>
                <c:formatCode>#,##0</c:formatCode>
                <c:ptCount val="12"/>
                <c:pt idx="0">
                  <c:v>2000000</c:v>
                </c:pt>
                <c:pt idx="1">
                  <c:v>650000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4-4008-898F-2A30EC3223FD}"/>
            </c:ext>
          </c:extLst>
        </c:ser>
        <c:ser>
          <c:idx val="2"/>
          <c:order val="1"/>
          <c:tx>
            <c:strRef>
              <c:f>'Střed. výhled rozpočtu do 2037'!$A$6</c:f>
              <c:strCache>
                <c:ptCount val="1"/>
                <c:pt idx="0">
                  <c:v>KB - investice OK (700 mil. Kč)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FF" mc:Ignorable="a14" a14:legacySpreadsheetColorIndex="12"/>
                </a:gs>
                <a:gs pos="50000">
                  <a:srgbClr xmlns:mc="http://schemas.openxmlformats.org/markup-compatibility/2006" xmlns:a14="http://schemas.microsoft.com/office/drawing/2010/main" val="BEBEFF" mc:Ignorable="a14" a14:legacySpreadsheetColorIndex="12">
                    <a:gamma/>
                    <a:tint val="25490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numCache>
            </c:numRef>
          </c:cat>
          <c:val>
            <c:numRef>
              <c:f>'Střed. výhled rozpočtu do 2037'!$E$6:$AB$6</c:f>
              <c:numCache>
                <c:formatCode>#,##0</c:formatCode>
                <c:ptCount val="12"/>
                <c:pt idx="0">
                  <c:v>66666672</c:v>
                </c:pt>
                <c:pt idx="1">
                  <c:v>66666616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04-4008-898F-2A30EC3223FD}"/>
            </c:ext>
          </c:extLst>
        </c:ser>
        <c:ser>
          <c:idx val="4"/>
          <c:order val="2"/>
          <c:tx>
            <c:strRef>
              <c:f>'rozpočtový výhled do 2034'!#REF!</c:f>
              <c:strCache>
                <c:ptCount val="1"/>
                <c:pt idx="0">
                  <c:v>PPP - Dub n./M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numCache>
            </c:numRef>
          </c:cat>
          <c:val>
            <c:numRef>
              <c:f>'rozpočtový výhled do 2034'!#REF!</c:f>
              <c:numCache>
                <c:formatCode>General</c:formatCode>
                <c:ptCount val="24"/>
                <c:pt idx="0">
                  <c:v>30434442.199999999</c:v>
                </c:pt>
                <c:pt idx="1">
                  <c:v>30434442.199999999</c:v>
                </c:pt>
                <c:pt idx="2">
                  <c:v>30434442.199999999</c:v>
                </c:pt>
                <c:pt idx="3">
                  <c:v>30434442.199999999</c:v>
                </c:pt>
                <c:pt idx="4">
                  <c:v>10487258.699999999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04-4008-898F-2A30EC3223FD}"/>
            </c:ext>
          </c:extLst>
        </c:ser>
        <c:ser>
          <c:idx val="7"/>
          <c:order val="3"/>
          <c:tx>
            <c:strRef>
              <c:f>'Střed. výhled rozpočtu do 2037'!$A$17</c:f>
              <c:strCache>
                <c:ptCount val="1"/>
                <c:pt idx="0">
                  <c:v>EIB - Evropské projekty - úrok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numCache>
            </c:numRef>
          </c:cat>
          <c:val>
            <c:numRef>
              <c:f>'Střed. výhled rozpočtu do 2037'!$E$17:$AB$17</c:f>
              <c:numCache>
                <c:formatCode>#,##0</c:formatCode>
                <c:ptCount val="12"/>
                <c:pt idx="0">
                  <c:v>48776000</c:v>
                </c:pt>
                <c:pt idx="1">
                  <c:v>48085000</c:v>
                </c:pt>
                <c:pt idx="2">
                  <c:v>41395000</c:v>
                </c:pt>
                <c:pt idx="3">
                  <c:v>37704000</c:v>
                </c:pt>
                <c:pt idx="4">
                  <c:v>34014000</c:v>
                </c:pt>
                <c:pt idx="5">
                  <c:v>30323000</c:v>
                </c:pt>
                <c:pt idx="6">
                  <c:v>26633000</c:v>
                </c:pt>
                <c:pt idx="7">
                  <c:v>22942000</c:v>
                </c:pt>
                <c:pt idx="8">
                  <c:v>19252000</c:v>
                </c:pt>
                <c:pt idx="9">
                  <c:v>15562000</c:v>
                </c:pt>
                <c:pt idx="10">
                  <c:v>11871000</c:v>
                </c:pt>
                <c:pt idx="11">
                  <c:v>8365000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04-4008-898F-2A30EC3223FD}"/>
            </c:ext>
          </c:extLst>
        </c:ser>
        <c:ser>
          <c:idx val="1"/>
          <c:order val="4"/>
          <c:tx>
            <c:strRef>
              <c:f>'Střed. výhled rozpočtu do 2037'!$A$5</c:f>
              <c:strCache>
                <c:ptCount val="1"/>
                <c:pt idx="0">
                  <c:v>EIB - Evropské projekty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numCache>
            </c:numRef>
          </c:cat>
          <c:val>
            <c:numRef>
              <c:f>'Střed. výhled rozpočtu do 2037'!$E$5:$AB$5</c:f>
              <c:numCache>
                <c:formatCode>#,##0</c:formatCode>
                <c:ptCount val="12"/>
                <c:pt idx="0">
                  <c:v>142857142.81999999</c:v>
                </c:pt>
                <c:pt idx="1">
                  <c:v>142857142.81999999</c:v>
                </c:pt>
                <c:pt idx="2">
                  <c:v>142857142.81999999</c:v>
                </c:pt>
                <c:pt idx="3">
                  <c:v>142857142.81999999</c:v>
                </c:pt>
                <c:pt idx="4">
                  <c:v>142857142.81999999</c:v>
                </c:pt>
                <c:pt idx="5">
                  <c:v>142857142.81999999</c:v>
                </c:pt>
                <c:pt idx="6">
                  <c:v>142857142.81999999</c:v>
                </c:pt>
                <c:pt idx="7">
                  <c:v>142857142.81999999</c:v>
                </c:pt>
                <c:pt idx="8">
                  <c:v>142857142.81999999</c:v>
                </c:pt>
                <c:pt idx="9">
                  <c:v>142857142.81999999</c:v>
                </c:pt>
                <c:pt idx="10">
                  <c:v>142857143</c:v>
                </c:pt>
                <c:pt idx="11">
                  <c:v>121428571.7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04-4008-898F-2A30EC3223FD}"/>
            </c:ext>
          </c:extLst>
        </c:ser>
        <c:ser>
          <c:idx val="6"/>
          <c:order val="5"/>
          <c:tx>
            <c:strRef>
              <c:f>'Střed. výhled rozpočtu do 2037'!$A$16</c:f>
              <c:strCache>
                <c:ptCount val="1"/>
                <c:pt idx="0">
                  <c:v>EIB - Modernizace silnic - úrok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'Střed. výhled rozpočtu do 2037'!$E$16:$AB$16</c:f>
              <c:numCache>
                <c:formatCode>#,##0</c:formatCode>
                <c:ptCount val="12"/>
                <c:pt idx="0">
                  <c:v>9667000</c:v>
                </c:pt>
                <c:pt idx="1">
                  <c:v>8540000</c:v>
                </c:pt>
                <c:pt idx="2">
                  <c:v>7413000</c:v>
                </c:pt>
                <c:pt idx="3">
                  <c:v>6286000</c:v>
                </c:pt>
                <c:pt idx="4">
                  <c:v>5158000</c:v>
                </c:pt>
                <c:pt idx="5">
                  <c:v>4031000</c:v>
                </c:pt>
                <c:pt idx="6">
                  <c:v>2919000</c:v>
                </c:pt>
                <c:pt idx="7">
                  <c:v>2080000</c:v>
                </c:pt>
                <c:pt idx="8">
                  <c:v>1317000</c:v>
                </c:pt>
                <c:pt idx="9">
                  <c:v>574000</c:v>
                </c:pt>
                <c:pt idx="10">
                  <c:v>190000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04-4008-898F-2A30EC3223FD}"/>
            </c:ext>
          </c:extLst>
        </c:ser>
        <c:ser>
          <c:idx val="3"/>
          <c:order val="6"/>
          <c:tx>
            <c:strRef>
              <c:f>'Střed. výhled rozpočtu do 2037'!$A$4</c:f>
              <c:strCache>
                <c:ptCount val="1"/>
                <c:pt idx="0">
                  <c:v>EIB - Modernizace silnic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numCache>
            </c:numRef>
          </c:cat>
          <c:val>
            <c:numRef>
              <c:f>'Střed. výhled rozpočtu do 2037'!$E$4:$AB$4</c:f>
              <c:numCache>
                <c:formatCode>#,##0</c:formatCode>
                <c:ptCount val="12"/>
                <c:pt idx="0">
                  <c:v>43633565.619999997</c:v>
                </c:pt>
                <c:pt idx="1">
                  <c:v>43633565.619999997</c:v>
                </c:pt>
                <c:pt idx="2">
                  <c:v>43633565.619999997</c:v>
                </c:pt>
                <c:pt idx="3">
                  <c:v>43633565.619999997</c:v>
                </c:pt>
                <c:pt idx="4">
                  <c:v>43633565.619999997</c:v>
                </c:pt>
                <c:pt idx="5">
                  <c:v>43633565.619999997</c:v>
                </c:pt>
                <c:pt idx="6">
                  <c:v>36584785.039999999</c:v>
                </c:pt>
                <c:pt idx="7">
                  <c:v>29536004.640000001</c:v>
                </c:pt>
                <c:pt idx="8">
                  <c:v>29536004.640000001</c:v>
                </c:pt>
                <c:pt idx="9">
                  <c:v>20279907.119999997</c:v>
                </c:pt>
                <c:pt idx="10">
                  <c:v>11023375.6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04-4008-898F-2A30EC3223FD}"/>
            </c:ext>
          </c:extLst>
        </c:ser>
        <c:ser>
          <c:idx val="5"/>
          <c:order val="7"/>
          <c:tx>
            <c:strRef>
              <c:f>'Střed. výhled rozpočtu do 2037'!#REF!</c:f>
              <c:strCache>
                <c:ptCount val="1"/>
                <c:pt idx="0">
                  <c:v>#REF!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48">
                    <a:gamma/>
                    <a:tint val="0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numCache>
            </c:numRef>
          </c:cat>
          <c:val>
            <c:numRef>
              <c:f>'Střed. výhled rozpočtu do 2037'!#REF!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504-4008-898F-2A30EC3223FD}"/>
            </c:ext>
          </c:extLst>
        </c:ser>
        <c:ser>
          <c:idx val="0"/>
          <c:order val="8"/>
          <c:tx>
            <c:strRef>
              <c:f>'Střed. výhled rozpočtu do 2037'!#REF!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numCache>
            </c:numRef>
          </c:cat>
          <c:val>
            <c:numRef>
              <c:f>'Střed. výhled rozpočtu do 2037'!#REF!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504-4008-898F-2A30EC3223FD}"/>
            </c:ext>
          </c:extLst>
        </c:ser>
        <c:ser>
          <c:idx val="10"/>
          <c:order val="9"/>
          <c:tx>
            <c:strRef>
              <c:f>'Střed. výhled rozpočtu do 2037'!$A$27</c:f>
              <c:strCache>
                <c:ptCount val="1"/>
                <c:pt idx="0">
                  <c:v>Celkem jistina +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numCache>
            </c:numRef>
          </c:cat>
          <c:val>
            <c:numRef>
              <c:f>'Střed. výhled rozpočtu do 2037'!$E$27:$AB$27</c:f>
              <c:numCache>
                <c:formatCode>#,##0</c:formatCode>
                <c:ptCount val="12"/>
                <c:pt idx="0">
                  <c:v>599982380.44000006</c:v>
                </c:pt>
                <c:pt idx="1">
                  <c:v>347914324.44</c:v>
                </c:pt>
                <c:pt idx="2">
                  <c:v>373958708.44</c:v>
                </c:pt>
                <c:pt idx="3">
                  <c:v>357581708.44</c:v>
                </c:pt>
                <c:pt idx="4">
                  <c:v>341506708.44</c:v>
                </c:pt>
                <c:pt idx="5">
                  <c:v>334622708.44</c:v>
                </c:pt>
                <c:pt idx="6">
                  <c:v>320704927.86000001</c:v>
                </c:pt>
                <c:pt idx="7">
                  <c:v>307059147.45999998</c:v>
                </c:pt>
                <c:pt idx="8">
                  <c:v>300540147.45999998</c:v>
                </c:pt>
                <c:pt idx="9">
                  <c:v>284784049.94</c:v>
                </c:pt>
                <c:pt idx="10">
                  <c:v>269385518.60000002</c:v>
                </c:pt>
                <c:pt idx="11">
                  <c:v>231171571.69999999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504-4008-898F-2A30EC322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652160"/>
        <c:axId val="122653696"/>
      </c:barChart>
      <c:catAx>
        <c:axId val="12265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2653696"/>
        <c:crosses val="autoZero"/>
        <c:auto val="1"/>
        <c:lblAlgn val="ctr"/>
        <c:lblOffset val="100"/>
        <c:tickMarkSkip val="1"/>
        <c:noMultiLvlLbl val="0"/>
      </c:catAx>
      <c:valAx>
        <c:axId val="122653696"/>
        <c:scaling>
          <c:orientation val="minMax"/>
          <c:max val="23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265216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8987341772151899E-2"/>
                <c:y val="0.33986928104575165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</c:dispUnitsLbl>
        </c:dispUnits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w Cen MT Condensed"/>
                <a:ea typeface="Tw Cen MT Condensed"/>
                <a:cs typeface="Tw Cen MT Condensed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Splátky úvěrů a úroků</a:t>
            </a:r>
          </a:p>
        </c:rich>
      </c:tx>
      <c:layout>
        <c:manualLayout>
          <c:xMode val="edge"/>
          <c:yMode val="edge"/>
          <c:x val="0.4099859353023910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84950773558364E-2"/>
          <c:y val="5.0108932461873638E-2"/>
          <c:w val="0.9135021097046413"/>
          <c:h val="0.70261437908496727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'Střed. výhled rozpočtu do 2037'!$A$27</c:f>
              <c:strCache>
                <c:ptCount val="1"/>
                <c:pt idx="0">
                  <c:v>Celkem jistina + úrok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numCache>
            </c:numRef>
          </c:cat>
          <c:val>
            <c:numRef>
              <c:f>'Střed. výhled rozpočtu do 2037'!$E$27:$AB$27</c:f>
              <c:numCache>
                <c:formatCode>#,##0</c:formatCode>
                <c:ptCount val="12"/>
                <c:pt idx="0">
                  <c:v>599982380.44000006</c:v>
                </c:pt>
                <c:pt idx="1">
                  <c:v>347914324.44</c:v>
                </c:pt>
                <c:pt idx="2">
                  <c:v>373958708.44</c:v>
                </c:pt>
                <c:pt idx="3">
                  <c:v>357581708.44</c:v>
                </c:pt>
                <c:pt idx="4">
                  <c:v>341506708.44</c:v>
                </c:pt>
                <c:pt idx="5">
                  <c:v>334622708.44</c:v>
                </c:pt>
                <c:pt idx="6">
                  <c:v>320704927.86000001</c:v>
                </c:pt>
                <c:pt idx="7">
                  <c:v>307059147.45999998</c:v>
                </c:pt>
                <c:pt idx="8">
                  <c:v>300540147.45999998</c:v>
                </c:pt>
                <c:pt idx="9">
                  <c:v>284784049.94</c:v>
                </c:pt>
                <c:pt idx="10">
                  <c:v>269385518.60000002</c:v>
                </c:pt>
                <c:pt idx="11">
                  <c:v>231171571.69999999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1-4C38-8174-F79204C8E60C}"/>
            </c:ext>
          </c:extLst>
        </c:ser>
        <c:ser>
          <c:idx val="0"/>
          <c:order val="1"/>
          <c:tx>
            <c:strRef>
              <c:f>'Střed. výhled rozpočtu do 2037'!#REF!</c:f>
              <c:strCache>
                <c:ptCount val="1"/>
                <c:pt idx="0">
                  <c:v>#REF!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numCache>
            </c:numRef>
          </c:cat>
          <c:val>
            <c:numRef>
              <c:f>'Střed. výhled rozpočtu do 2037'!#REF!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F1-4C38-8174-F79204C8E60C}"/>
            </c:ext>
          </c:extLst>
        </c:ser>
        <c:ser>
          <c:idx val="5"/>
          <c:order val="2"/>
          <c:tx>
            <c:strRef>
              <c:f>'Střed. výhled rozpočtu do 2037'!#REF!</c:f>
              <c:strCache>
                <c:ptCount val="1"/>
                <c:pt idx="0">
                  <c:v>#REF!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numCache>
            </c:numRef>
          </c:cat>
          <c:val>
            <c:numRef>
              <c:f>'Střed. výhled rozpočtu do 2037'!#REF!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F1-4C38-8174-F79204C8E60C}"/>
            </c:ext>
          </c:extLst>
        </c:ser>
        <c:ser>
          <c:idx val="3"/>
          <c:order val="3"/>
          <c:tx>
            <c:strRef>
              <c:f>'Střed. výhled rozpočtu do 2037'!$A$4</c:f>
              <c:strCache>
                <c:ptCount val="1"/>
                <c:pt idx="0">
                  <c:v>EIB - Modernizace silnic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numCache>
            </c:numRef>
          </c:cat>
          <c:val>
            <c:numRef>
              <c:f>'Střed. výhled rozpočtu do 2037'!$E$4:$AB$4</c:f>
              <c:numCache>
                <c:formatCode>#,##0</c:formatCode>
                <c:ptCount val="12"/>
                <c:pt idx="0">
                  <c:v>43633565.619999997</c:v>
                </c:pt>
                <c:pt idx="1">
                  <c:v>43633565.619999997</c:v>
                </c:pt>
                <c:pt idx="2">
                  <c:v>43633565.619999997</c:v>
                </c:pt>
                <c:pt idx="3">
                  <c:v>43633565.619999997</c:v>
                </c:pt>
                <c:pt idx="4">
                  <c:v>43633565.619999997</c:v>
                </c:pt>
                <c:pt idx="5">
                  <c:v>43633565.619999997</c:v>
                </c:pt>
                <c:pt idx="6">
                  <c:v>36584785.039999999</c:v>
                </c:pt>
                <c:pt idx="7">
                  <c:v>29536004.640000001</c:v>
                </c:pt>
                <c:pt idx="8">
                  <c:v>29536004.640000001</c:v>
                </c:pt>
                <c:pt idx="9">
                  <c:v>20279907.119999997</c:v>
                </c:pt>
                <c:pt idx="10">
                  <c:v>11023375.6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F1-4C38-8174-F79204C8E60C}"/>
            </c:ext>
          </c:extLst>
        </c:ser>
        <c:ser>
          <c:idx val="6"/>
          <c:order val="4"/>
          <c:tx>
            <c:strRef>
              <c:f>'Střed. výhled rozpočtu do 2037'!$A$16</c:f>
              <c:strCache>
                <c:ptCount val="1"/>
                <c:pt idx="0">
                  <c:v>EIB - Modernizace silnic -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numCache>
            </c:numRef>
          </c:cat>
          <c:val>
            <c:numRef>
              <c:f>'Střed. výhled rozpočtu do 2037'!$E$16:$AB$16</c:f>
              <c:numCache>
                <c:formatCode>#,##0</c:formatCode>
                <c:ptCount val="12"/>
                <c:pt idx="0">
                  <c:v>9667000</c:v>
                </c:pt>
                <c:pt idx="1">
                  <c:v>8540000</c:v>
                </c:pt>
                <c:pt idx="2">
                  <c:v>7413000</c:v>
                </c:pt>
                <c:pt idx="3">
                  <c:v>6286000</c:v>
                </c:pt>
                <c:pt idx="4">
                  <c:v>5158000</c:v>
                </c:pt>
                <c:pt idx="5">
                  <c:v>4031000</c:v>
                </c:pt>
                <c:pt idx="6">
                  <c:v>2919000</c:v>
                </c:pt>
                <c:pt idx="7">
                  <c:v>2080000</c:v>
                </c:pt>
                <c:pt idx="8">
                  <c:v>1317000</c:v>
                </c:pt>
                <c:pt idx="9">
                  <c:v>574000</c:v>
                </c:pt>
                <c:pt idx="10">
                  <c:v>190000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F1-4C38-8174-F79204C8E60C}"/>
            </c:ext>
          </c:extLst>
        </c:ser>
        <c:ser>
          <c:idx val="1"/>
          <c:order val="5"/>
          <c:tx>
            <c:strRef>
              <c:f>'Střed. výhled rozpočtu do 2037'!$A$5</c:f>
              <c:strCache>
                <c:ptCount val="1"/>
                <c:pt idx="0">
                  <c:v>EIB - Evropské projekty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numCache>
            </c:numRef>
          </c:cat>
          <c:val>
            <c:numRef>
              <c:f>'Střed. výhled rozpočtu do 2037'!$E$5:$AB$5</c:f>
              <c:numCache>
                <c:formatCode>#,##0</c:formatCode>
                <c:ptCount val="12"/>
                <c:pt idx="0">
                  <c:v>142857142.81999999</c:v>
                </c:pt>
                <c:pt idx="1">
                  <c:v>142857142.81999999</c:v>
                </c:pt>
                <c:pt idx="2">
                  <c:v>142857142.81999999</c:v>
                </c:pt>
                <c:pt idx="3">
                  <c:v>142857142.81999999</c:v>
                </c:pt>
                <c:pt idx="4">
                  <c:v>142857142.81999999</c:v>
                </c:pt>
                <c:pt idx="5">
                  <c:v>142857142.81999999</c:v>
                </c:pt>
                <c:pt idx="6">
                  <c:v>142857142.81999999</c:v>
                </c:pt>
                <c:pt idx="7">
                  <c:v>142857142.81999999</c:v>
                </c:pt>
                <c:pt idx="8">
                  <c:v>142857142.81999999</c:v>
                </c:pt>
                <c:pt idx="9">
                  <c:v>142857142.81999999</c:v>
                </c:pt>
                <c:pt idx="10">
                  <c:v>142857143</c:v>
                </c:pt>
                <c:pt idx="11">
                  <c:v>121428571.7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F1-4C38-8174-F79204C8E60C}"/>
            </c:ext>
          </c:extLst>
        </c:ser>
        <c:ser>
          <c:idx val="7"/>
          <c:order val="6"/>
          <c:tx>
            <c:strRef>
              <c:f>'Střed. výhled rozpočtu do 2037'!$A$17</c:f>
              <c:strCache>
                <c:ptCount val="1"/>
                <c:pt idx="0">
                  <c:v>EIB - Evropské projekty -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numCache>
            </c:numRef>
          </c:cat>
          <c:val>
            <c:numRef>
              <c:f>'Střed. výhled rozpočtu do 2037'!$E$17:$AB$17</c:f>
              <c:numCache>
                <c:formatCode>#,##0</c:formatCode>
                <c:ptCount val="12"/>
                <c:pt idx="0">
                  <c:v>48776000</c:v>
                </c:pt>
                <c:pt idx="1">
                  <c:v>48085000</c:v>
                </c:pt>
                <c:pt idx="2">
                  <c:v>41395000</c:v>
                </c:pt>
                <c:pt idx="3">
                  <c:v>37704000</c:v>
                </c:pt>
                <c:pt idx="4">
                  <c:v>34014000</c:v>
                </c:pt>
                <c:pt idx="5">
                  <c:v>30323000</c:v>
                </c:pt>
                <c:pt idx="6">
                  <c:v>26633000</c:v>
                </c:pt>
                <c:pt idx="7">
                  <c:v>22942000</c:v>
                </c:pt>
                <c:pt idx="8">
                  <c:v>19252000</c:v>
                </c:pt>
                <c:pt idx="9">
                  <c:v>15562000</c:v>
                </c:pt>
                <c:pt idx="10">
                  <c:v>11871000</c:v>
                </c:pt>
                <c:pt idx="11">
                  <c:v>8365000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F1-4C38-8174-F79204C8E60C}"/>
            </c:ext>
          </c:extLst>
        </c:ser>
        <c:ser>
          <c:idx val="4"/>
          <c:order val="7"/>
          <c:tx>
            <c:strRef>
              <c:f>'rozpočtový výhled do 2034'!#REF!</c:f>
              <c:strCache>
                <c:ptCount val="1"/>
                <c:pt idx="0">
                  <c:v>PPP - Dub n./M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numCache>
            </c:numRef>
          </c:cat>
          <c:val>
            <c:numRef>
              <c:f>'rozpočtový výhled do 2034'!#REF!</c:f>
              <c:numCache>
                <c:formatCode>General</c:formatCode>
                <c:ptCount val="24"/>
                <c:pt idx="0">
                  <c:v>30434442.199999999</c:v>
                </c:pt>
                <c:pt idx="1">
                  <c:v>30434442.199999999</c:v>
                </c:pt>
                <c:pt idx="2">
                  <c:v>30434442.199999999</c:v>
                </c:pt>
                <c:pt idx="3">
                  <c:v>30434442.199999999</c:v>
                </c:pt>
                <c:pt idx="4">
                  <c:v>10487258.699999999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F1-4C38-8174-F79204C8E60C}"/>
            </c:ext>
          </c:extLst>
        </c:ser>
        <c:ser>
          <c:idx val="2"/>
          <c:order val="8"/>
          <c:tx>
            <c:strRef>
              <c:f>'Střed. výhled rozpočtu do 2037'!$A$6</c:f>
              <c:strCache>
                <c:ptCount val="1"/>
                <c:pt idx="0">
                  <c:v>KB - investice OK (700 mil. Kč)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numCache>
            </c:numRef>
          </c:cat>
          <c:val>
            <c:numRef>
              <c:f>'Střed. výhled rozpočtu do 2037'!$E$6:$AB$6</c:f>
              <c:numCache>
                <c:formatCode>#,##0</c:formatCode>
                <c:ptCount val="12"/>
                <c:pt idx="0">
                  <c:v>66666672</c:v>
                </c:pt>
                <c:pt idx="1">
                  <c:v>66666616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F1-4C38-8174-F79204C8E60C}"/>
            </c:ext>
          </c:extLst>
        </c:ser>
        <c:ser>
          <c:idx val="9"/>
          <c:order val="9"/>
          <c:tx>
            <c:strRef>
              <c:f>'Střed. výhled rozpočtu do 2037'!$A$18</c:f>
              <c:strCache>
                <c:ptCount val="1"/>
                <c:pt idx="0">
                  <c:v>KB - investice OK (700 mil. Kč) -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numCache>
            </c:numRef>
          </c:cat>
          <c:val>
            <c:numRef>
              <c:f>'Střed. výhled rozpočtu do 2037'!$E$18:$AB$18</c:f>
              <c:numCache>
                <c:formatCode>#,##0</c:formatCode>
                <c:ptCount val="12"/>
                <c:pt idx="0">
                  <c:v>2000000</c:v>
                </c:pt>
                <c:pt idx="1">
                  <c:v>650000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7F1-4C38-8174-F79204C8E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114553216"/>
        <c:axId val="114554752"/>
      </c:barChart>
      <c:catAx>
        <c:axId val="11455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4554752"/>
        <c:crosses val="autoZero"/>
        <c:auto val="1"/>
        <c:lblAlgn val="ctr"/>
        <c:lblOffset val="100"/>
        <c:tickMarkSkip val="1"/>
        <c:noMultiLvlLbl val="0"/>
      </c:catAx>
      <c:valAx>
        <c:axId val="114554752"/>
        <c:scaling>
          <c:orientation val="minMax"/>
          <c:max val="23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455321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8987341772151899E-2"/>
                <c:y val="0.33986928104575165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</c:dispUnitsLbl>
        </c:dispUnits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w Cen MT Condensed"/>
                <a:ea typeface="Tw Cen MT Condensed"/>
                <a:cs typeface="Tw Cen MT Condensed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8740157499999996" right="0.78740157499999996" top="0.984251969" bottom="0.984251969" header="0.4921259845" footer="0.4921259845"/>
  <pageSetup paperSize="8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8740157499999996" right="0.78740157499999996" top="0.984251969" bottom="0.984251969" header="0.4921259845" footer="0.4921259845"/>
  <pageSetup paperSize="8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1127125</xdr:colOff>
      <xdr:row>27</xdr:row>
      <xdr:rowOff>123825</xdr:rowOff>
    </xdr:from>
    <xdr:to>
      <xdr:col>31</xdr:col>
      <xdr:colOff>762000</xdr:colOff>
      <xdr:row>82</xdr:row>
      <xdr:rowOff>114300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3544550" cy="87439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3544550" cy="87439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5"/>
  <sheetViews>
    <sheetView tabSelected="1" zoomScaleNormal="100" workbookViewId="0"/>
  </sheetViews>
  <sheetFormatPr defaultRowHeight="12.75" x14ac:dyDescent="0.2"/>
  <cols>
    <col min="1" max="1" width="44.7109375" style="3" customWidth="1"/>
    <col min="2" max="2" width="13.5703125" style="3" customWidth="1"/>
    <col min="3" max="4" width="10.140625" style="3" hidden="1" customWidth="1"/>
    <col min="5" max="7" width="11.7109375" hidden="1" customWidth="1"/>
    <col min="8" max="9" width="13.85546875" hidden="1" customWidth="1"/>
    <col min="10" max="11" width="11.7109375" hidden="1" customWidth="1"/>
    <col min="12" max="16" width="13.85546875" hidden="1" customWidth="1"/>
    <col min="17" max="29" width="13.85546875" bestFit="1" customWidth="1"/>
    <col min="30" max="32" width="12.7109375" bestFit="1" customWidth="1"/>
    <col min="34" max="34" width="12.7109375" bestFit="1" customWidth="1"/>
  </cols>
  <sheetData>
    <row r="1" spans="1:34" ht="23.25" x14ac:dyDescent="0.35">
      <c r="A1" s="11" t="s">
        <v>14</v>
      </c>
      <c r="B1" s="7"/>
      <c r="C1" s="7"/>
      <c r="D1" s="7"/>
    </row>
    <row r="2" spans="1:34" ht="16.5" thickBot="1" x14ac:dyDescent="0.3">
      <c r="A2" s="5" t="s">
        <v>10</v>
      </c>
      <c r="B2" s="5"/>
      <c r="C2" s="5"/>
      <c r="D2" s="5"/>
    </row>
    <row r="3" spans="1:34" s="3" customFormat="1" ht="15" customHeight="1" x14ac:dyDescent="0.2">
      <c r="A3" s="38"/>
      <c r="B3" s="56" t="s">
        <v>11</v>
      </c>
      <c r="C3" s="12">
        <v>2008</v>
      </c>
      <c r="D3" s="12">
        <v>2009</v>
      </c>
      <c r="E3" s="12">
        <v>2010</v>
      </c>
      <c r="F3" s="12">
        <v>2011</v>
      </c>
      <c r="G3" s="12">
        <v>2012</v>
      </c>
      <c r="H3" s="12">
        <v>2013</v>
      </c>
      <c r="I3" s="12">
        <v>2014</v>
      </c>
      <c r="J3" s="12">
        <v>2015</v>
      </c>
      <c r="K3" s="12">
        <v>2016</v>
      </c>
      <c r="L3" s="12">
        <v>2017</v>
      </c>
      <c r="M3" s="55">
        <v>2018</v>
      </c>
      <c r="N3" s="55">
        <v>2019</v>
      </c>
      <c r="O3" s="55">
        <v>2020</v>
      </c>
      <c r="P3" s="55">
        <v>2021</v>
      </c>
      <c r="Q3" s="55">
        <v>2022</v>
      </c>
      <c r="R3" s="55">
        <v>2023</v>
      </c>
      <c r="S3" s="55">
        <v>2024</v>
      </c>
      <c r="T3" s="55">
        <v>2025</v>
      </c>
      <c r="U3" s="55">
        <v>2026</v>
      </c>
      <c r="V3" s="55">
        <v>2027</v>
      </c>
      <c r="W3" s="55">
        <v>2028</v>
      </c>
      <c r="X3" s="55">
        <v>2029</v>
      </c>
      <c r="Y3" s="55">
        <v>2030</v>
      </c>
      <c r="Z3" s="55">
        <v>2031</v>
      </c>
      <c r="AA3" s="55">
        <v>2032</v>
      </c>
      <c r="AB3" s="55">
        <v>2033</v>
      </c>
      <c r="AC3" s="55">
        <v>2034</v>
      </c>
      <c r="AD3" s="55">
        <v>2035</v>
      </c>
      <c r="AE3" s="55">
        <v>2036</v>
      </c>
      <c r="AF3" s="57">
        <v>2037</v>
      </c>
    </row>
    <row r="4" spans="1:34" x14ac:dyDescent="0.2">
      <c r="A4" s="42" t="s">
        <v>1</v>
      </c>
      <c r="B4" s="43">
        <f>SUM(C4:AA4)</f>
        <v>900000000.38</v>
      </c>
      <c r="C4" s="44">
        <v>14097560.98</v>
      </c>
      <c r="D4" s="44">
        <v>14097560.98</v>
      </c>
      <c r="E4" s="44">
        <v>14097560.98</v>
      </c>
      <c r="F4" s="44">
        <f>32609756.1</f>
        <v>32609756.100000001</v>
      </c>
      <c r="G4" s="44">
        <v>43633565.619999997</v>
      </c>
      <c r="H4" s="29">
        <v>43633565.619999997</v>
      </c>
      <c r="I4" s="29">
        <v>43633565.619999997</v>
      </c>
      <c r="J4" s="29">
        <v>43633565.619999997</v>
      </c>
      <c r="K4" s="29">
        <v>43633565.619999997</v>
      </c>
      <c r="L4" s="29">
        <v>43634000</v>
      </c>
      <c r="M4" s="29">
        <v>43633565.619999997</v>
      </c>
      <c r="N4" s="29">
        <v>43633565.619999997</v>
      </c>
      <c r="O4" s="29">
        <v>43633565.619999997</v>
      </c>
      <c r="P4" s="29">
        <v>43633565.619999997</v>
      </c>
      <c r="Q4" s="29">
        <v>43633565.619999997</v>
      </c>
      <c r="R4" s="29">
        <v>43633565.619999997</v>
      </c>
      <c r="S4" s="29">
        <v>43633565.619999997</v>
      </c>
      <c r="T4" s="29">
        <v>43633565.619999997</v>
      </c>
      <c r="U4" s="29">
        <v>43633565.619999997</v>
      </c>
      <c r="V4" s="29">
        <v>43633565.619999997</v>
      </c>
      <c r="W4" s="29">
        <f>21816782.72+14768002.32</f>
        <v>36584785.039999999</v>
      </c>
      <c r="X4" s="29">
        <f>2*14768002.32</f>
        <v>29536004.640000001</v>
      </c>
      <c r="Y4" s="29">
        <f>2*14768002.32</f>
        <v>29536004.640000001</v>
      </c>
      <c r="Z4" s="29">
        <f>14768002.36+5511904.76</f>
        <v>20279907.119999997</v>
      </c>
      <c r="AA4" s="29">
        <f>11023809.6-434</f>
        <v>11023375.6</v>
      </c>
      <c r="AB4" s="29"/>
      <c r="AC4" s="29"/>
      <c r="AD4" s="29"/>
      <c r="AE4" s="29"/>
      <c r="AF4" s="45"/>
    </row>
    <row r="5" spans="1:34" x14ac:dyDescent="0.2">
      <c r="A5" s="13" t="s">
        <v>0</v>
      </c>
      <c r="B5" s="39">
        <f>SUM(E5:AF5)</f>
        <v>3000000000.1799998</v>
      </c>
      <c r="C5" s="39"/>
      <c r="D5" s="39"/>
      <c r="E5" s="14">
        <v>0</v>
      </c>
      <c r="F5" s="14">
        <v>0</v>
      </c>
      <c r="G5" s="40">
        <v>21428571.420000002</v>
      </c>
      <c r="H5" s="22">
        <f>2*21428571.42+2*7142857.14</f>
        <v>57142857.120000005</v>
      </c>
      <c r="I5" s="17">
        <f>2*33333333.32</f>
        <v>66666666.640000001</v>
      </c>
      <c r="J5" s="17">
        <v>90476190.439999998</v>
      </c>
      <c r="K5" s="17">
        <v>114285714.23999999</v>
      </c>
      <c r="L5" s="17">
        <v>142858000</v>
      </c>
      <c r="M5" s="17">
        <f t="shared" ref="M5:Z5" si="0">2*71428571.41</f>
        <v>142857142.81999999</v>
      </c>
      <c r="N5" s="17">
        <f t="shared" si="0"/>
        <v>142857142.81999999</v>
      </c>
      <c r="O5" s="17">
        <f t="shared" si="0"/>
        <v>142857142.81999999</v>
      </c>
      <c r="P5" s="17">
        <f t="shared" si="0"/>
        <v>142857142.81999999</v>
      </c>
      <c r="Q5" s="17">
        <f t="shared" si="0"/>
        <v>142857142.81999999</v>
      </c>
      <c r="R5" s="17">
        <f t="shared" si="0"/>
        <v>142857142.81999999</v>
      </c>
      <c r="S5" s="17">
        <f t="shared" si="0"/>
        <v>142857142.81999999</v>
      </c>
      <c r="T5" s="17">
        <f t="shared" si="0"/>
        <v>142857142.81999999</v>
      </c>
      <c r="U5" s="17">
        <f t="shared" si="0"/>
        <v>142857142.81999999</v>
      </c>
      <c r="V5" s="17">
        <f t="shared" si="0"/>
        <v>142857142.81999999</v>
      </c>
      <c r="W5" s="17">
        <f t="shared" si="0"/>
        <v>142857142.81999999</v>
      </c>
      <c r="X5" s="17">
        <f t="shared" si="0"/>
        <v>142857142.81999999</v>
      </c>
      <c r="Y5" s="17">
        <f t="shared" si="0"/>
        <v>142857142.81999999</v>
      </c>
      <c r="Z5" s="17">
        <f t="shared" si="0"/>
        <v>142857142.81999999</v>
      </c>
      <c r="AA5" s="17">
        <f>71428571.41+71428571.59</f>
        <v>142857143</v>
      </c>
      <c r="AB5" s="17">
        <f>60714285.7+60714286</f>
        <v>121428571.7</v>
      </c>
      <c r="AC5" s="17">
        <v>85714285.780000001</v>
      </c>
      <c r="AD5" s="17">
        <v>76190476.379999995</v>
      </c>
      <c r="AE5" s="17">
        <v>52380952.579999998</v>
      </c>
      <c r="AF5" s="20">
        <f>28571428.4-857</f>
        <v>28570571.399999999</v>
      </c>
      <c r="AH5" s="10"/>
    </row>
    <row r="6" spans="1:34" x14ac:dyDescent="0.2">
      <c r="A6" s="13" t="s">
        <v>19</v>
      </c>
      <c r="B6" s="39">
        <f>SUM(E6:AD6)</f>
        <v>700000000</v>
      </c>
      <c r="C6" s="39"/>
      <c r="D6" s="39"/>
      <c r="E6" s="14">
        <v>0</v>
      </c>
      <c r="F6" s="14">
        <v>0</v>
      </c>
      <c r="G6" s="14">
        <v>0</v>
      </c>
      <c r="H6" s="17">
        <v>33333336</v>
      </c>
      <c r="I6" s="17">
        <v>66666672</v>
      </c>
      <c r="J6" s="17">
        <v>66666672</v>
      </c>
      <c r="K6" s="17">
        <v>61111116</v>
      </c>
      <c r="L6" s="17">
        <f>66666672+5555556</f>
        <v>72222228</v>
      </c>
      <c r="M6" s="17">
        <v>66666672</v>
      </c>
      <c r="N6" s="17">
        <v>66666672</v>
      </c>
      <c r="O6" s="17">
        <v>66666672</v>
      </c>
      <c r="P6" s="17">
        <v>66666672</v>
      </c>
      <c r="Q6" s="17">
        <v>66666672</v>
      </c>
      <c r="R6" s="22">
        <f>66666672-56</f>
        <v>66666616</v>
      </c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20"/>
    </row>
    <row r="7" spans="1:34" x14ac:dyDescent="0.2">
      <c r="A7" s="58" t="s">
        <v>15</v>
      </c>
      <c r="B7" s="41">
        <f>SUM(E7:AD7)</f>
        <v>100000000</v>
      </c>
      <c r="C7" s="41"/>
      <c r="D7" s="41"/>
      <c r="E7" s="23"/>
      <c r="F7" s="23"/>
      <c r="G7" s="23"/>
      <c r="H7" s="59"/>
      <c r="I7" s="59"/>
      <c r="J7" s="59"/>
      <c r="K7" s="59"/>
      <c r="L7" s="60"/>
      <c r="M7" s="61"/>
      <c r="N7" s="61"/>
      <c r="O7" s="61">
        <f>9091000*2</f>
        <v>18182000</v>
      </c>
      <c r="P7" s="61">
        <f>9091000*2</f>
        <v>18182000</v>
      </c>
      <c r="Q7" s="61">
        <f>9091000*2</f>
        <v>18182000</v>
      </c>
      <c r="R7" s="61">
        <f>9091000*2</f>
        <v>18182000</v>
      </c>
      <c r="S7" s="61">
        <f>9091000*2</f>
        <v>18182000</v>
      </c>
      <c r="T7" s="61">
        <v>9090000</v>
      </c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2"/>
    </row>
    <row r="8" spans="1:34" hidden="1" x14ac:dyDescent="0.2">
      <c r="A8" s="58" t="s">
        <v>17</v>
      </c>
      <c r="B8" s="41">
        <f t="shared" ref="B8:B11" si="1">SUM(E8:AD8)</f>
        <v>1909731222.8099999</v>
      </c>
      <c r="C8" s="41"/>
      <c r="D8" s="41"/>
      <c r="E8" s="23"/>
      <c r="F8" s="23"/>
      <c r="G8" s="23"/>
      <c r="H8" s="59"/>
      <c r="I8" s="59"/>
      <c r="J8" s="59"/>
      <c r="K8" s="59"/>
      <c r="L8" s="60"/>
      <c r="M8" s="61">
        <v>630000000</v>
      </c>
      <c r="N8" s="61">
        <v>600000000</v>
      </c>
      <c r="O8" s="61">
        <v>500000000</v>
      </c>
      <c r="P8" s="61">
        <v>179731222.81</v>
      </c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2"/>
    </row>
    <row r="9" spans="1:34" hidden="1" x14ac:dyDescent="0.2">
      <c r="A9" s="58" t="s">
        <v>24</v>
      </c>
      <c r="B9" s="41">
        <f t="shared" si="1"/>
        <v>200000000</v>
      </c>
      <c r="C9" s="41"/>
      <c r="D9" s="41"/>
      <c r="E9" s="23"/>
      <c r="F9" s="23"/>
      <c r="G9" s="23"/>
      <c r="H9" s="59"/>
      <c r="I9" s="59"/>
      <c r="J9" s="59"/>
      <c r="K9" s="59"/>
      <c r="L9" s="60"/>
      <c r="M9" s="61">
        <v>50000000</v>
      </c>
      <c r="N9" s="61">
        <v>75000000</v>
      </c>
      <c r="O9" s="61">
        <v>75000000</v>
      </c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2"/>
    </row>
    <row r="10" spans="1:34" x14ac:dyDescent="0.2">
      <c r="A10" s="58" t="s">
        <v>26</v>
      </c>
      <c r="B10" s="41">
        <f t="shared" si="1"/>
        <v>1000000000</v>
      </c>
      <c r="C10" s="41"/>
      <c r="D10" s="41"/>
      <c r="E10" s="23"/>
      <c r="F10" s="23"/>
      <c r="G10" s="23"/>
      <c r="H10" s="59"/>
      <c r="I10" s="59"/>
      <c r="J10" s="59"/>
      <c r="K10" s="59"/>
      <c r="L10" s="60"/>
      <c r="M10" s="61"/>
      <c r="N10" s="61"/>
      <c r="O10" s="61"/>
      <c r="P10" s="61"/>
      <c r="Q10" s="61"/>
      <c r="R10" s="61"/>
      <c r="S10" s="61">
        <v>100000000</v>
      </c>
      <c r="T10" s="61">
        <v>100000000</v>
      </c>
      <c r="U10" s="61">
        <v>100000000</v>
      </c>
      <c r="V10" s="61">
        <v>100000000</v>
      </c>
      <c r="W10" s="61">
        <v>100000000</v>
      </c>
      <c r="X10" s="61">
        <v>100000000</v>
      </c>
      <c r="Y10" s="61">
        <v>100000000</v>
      </c>
      <c r="Z10" s="61">
        <v>100000000</v>
      </c>
      <c r="AA10" s="61">
        <v>100000000</v>
      </c>
      <c r="AB10" s="61">
        <v>100000000</v>
      </c>
      <c r="AC10" s="61"/>
      <c r="AD10" s="61"/>
      <c r="AE10" s="61"/>
      <c r="AF10" s="62"/>
    </row>
    <row r="11" spans="1:34" ht="13.5" thickBot="1" x14ac:dyDescent="0.25">
      <c r="A11" s="32" t="s">
        <v>22</v>
      </c>
      <c r="B11" s="46">
        <f t="shared" si="1"/>
        <v>600000000</v>
      </c>
      <c r="C11" s="46"/>
      <c r="D11" s="46"/>
      <c r="E11" s="47"/>
      <c r="F11" s="47"/>
      <c r="G11" s="47"/>
      <c r="H11" s="35"/>
      <c r="I11" s="35"/>
      <c r="J11" s="35"/>
      <c r="K11" s="35"/>
      <c r="L11" s="48"/>
      <c r="M11" s="34"/>
      <c r="N11" s="34"/>
      <c r="O11" s="34">
        <v>100000000</v>
      </c>
      <c r="P11" s="34">
        <v>250000000</v>
      </c>
      <c r="Q11" s="34">
        <v>250000000</v>
      </c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49"/>
    </row>
    <row r="12" spans="1:34" s="3" customFormat="1" ht="15" customHeight="1" thickTop="1" thickBot="1" x14ac:dyDescent="0.25">
      <c r="A12" s="24" t="s">
        <v>2</v>
      </c>
      <c r="B12" s="25"/>
      <c r="C12" s="69">
        <f t="shared" ref="C12:AF12" si="2">SUM(C4:C11)</f>
        <v>14097560.98</v>
      </c>
      <c r="D12" s="69">
        <f t="shared" si="2"/>
        <v>14097560.98</v>
      </c>
      <c r="E12" s="69">
        <f t="shared" si="2"/>
        <v>14097560.98</v>
      </c>
      <c r="F12" s="69">
        <f t="shared" si="2"/>
        <v>32609756.100000001</v>
      </c>
      <c r="G12" s="69">
        <f t="shared" si="2"/>
        <v>65062137.039999999</v>
      </c>
      <c r="H12" s="69">
        <f t="shared" si="2"/>
        <v>134109758.74000001</v>
      </c>
      <c r="I12" s="69">
        <f t="shared" si="2"/>
        <v>176966904.25999999</v>
      </c>
      <c r="J12" s="69">
        <f t="shared" si="2"/>
        <v>200776428.06</v>
      </c>
      <c r="K12" s="69">
        <f t="shared" si="2"/>
        <v>219030395.85999998</v>
      </c>
      <c r="L12" s="69">
        <f t="shared" si="2"/>
        <v>258714228</v>
      </c>
      <c r="M12" s="69">
        <f t="shared" si="2"/>
        <v>933157380.44000006</v>
      </c>
      <c r="N12" s="69">
        <f t="shared" si="2"/>
        <v>928157380.44000006</v>
      </c>
      <c r="O12" s="69">
        <f t="shared" si="2"/>
        <v>946339380.44000006</v>
      </c>
      <c r="P12" s="69">
        <f t="shared" si="2"/>
        <v>701070603.25</v>
      </c>
      <c r="Q12" s="69">
        <f t="shared" si="2"/>
        <v>521339380.44</v>
      </c>
      <c r="R12" s="69">
        <f t="shared" si="2"/>
        <v>271339324.44</v>
      </c>
      <c r="S12" s="69">
        <f t="shared" si="2"/>
        <v>304672708.44</v>
      </c>
      <c r="T12" s="69">
        <f t="shared" si="2"/>
        <v>295580708.44</v>
      </c>
      <c r="U12" s="69">
        <f t="shared" si="2"/>
        <v>286490708.44</v>
      </c>
      <c r="V12" s="69">
        <f t="shared" si="2"/>
        <v>286490708.44</v>
      </c>
      <c r="W12" s="69">
        <f t="shared" si="2"/>
        <v>279441927.86000001</v>
      </c>
      <c r="X12" s="69">
        <f t="shared" si="2"/>
        <v>272393147.45999998</v>
      </c>
      <c r="Y12" s="69">
        <f t="shared" si="2"/>
        <v>272393147.45999998</v>
      </c>
      <c r="Z12" s="69">
        <f t="shared" si="2"/>
        <v>263137049.94</v>
      </c>
      <c r="AA12" s="69">
        <f t="shared" si="2"/>
        <v>253880518.59999999</v>
      </c>
      <c r="AB12" s="69">
        <f t="shared" si="2"/>
        <v>221428571.69999999</v>
      </c>
      <c r="AC12" s="69">
        <f t="shared" si="2"/>
        <v>85714285.780000001</v>
      </c>
      <c r="AD12" s="69">
        <f t="shared" si="2"/>
        <v>76190476.379999995</v>
      </c>
      <c r="AE12" s="69">
        <f t="shared" si="2"/>
        <v>52380952.579999998</v>
      </c>
      <c r="AF12" s="68">
        <f t="shared" si="2"/>
        <v>28570571.399999999</v>
      </c>
    </row>
    <row r="13" spans="1:34" x14ac:dyDescent="0.2">
      <c r="K13" s="10"/>
    </row>
    <row r="14" spans="1:34" ht="16.5" thickBot="1" x14ac:dyDescent="0.3">
      <c r="A14" s="70" t="s">
        <v>28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</row>
    <row r="15" spans="1:34" ht="15" customHeight="1" x14ac:dyDescent="0.2">
      <c r="A15" s="38"/>
      <c r="B15" s="12"/>
      <c r="C15" s="12"/>
      <c r="D15" s="12"/>
      <c r="E15" s="12">
        <v>2010</v>
      </c>
      <c r="F15" s="12">
        <v>2011</v>
      </c>
      <c r="G15" s="12">
        <v>2012</v>
      </c>
      <c r="H15" s="12">
        <v>2013</v>
      </c>
      <c r="I15" s="12">
        <v>2014</v>
      </c>
      <c r="J15" s="12">
        <v>2015</v>
      </c>
      <c r="K15" s="12">
        <v>2016</v>
      </c>
      <c r="L15" s="12">
        <v>2017</v>
      </c>
      <c r="M15" s="55">
        <v>2018</v>
      </c>
      <c r="N15" s="55">
        <v>2019</v>
      </c>
      <c r="O15" s="55">
        <v>2020</v>
      </c>
      <c r="P15" s="55">
        <v>2021</v>
      </c>
      <c r="Q15" s="55">
        <v>2022</v>
      </c>
      <c r="R15" s="55">
        <v>2023</v>
      </c>
      <c r="S15" s="55">
        <v>2024</v>
      </c>
      <c r="T15" s="55">
        <v>2025</v>
      </c>
      <c r="U15" s="55">
        <v>2026</v>
      </c>
      <c r="V15" s="55">
        <v>2027</v>
      </c>
      <c r="W15" s="55">
        <v>2028</v>
      </c>
      <c r="X15" s="55">
        <v>2029</v>
      </c>
      <c r="Y15" s="55">
        <v>2030</v>
      </c>
      <c r="Z15" s="55">
        <v>2031</v>
      </c>
      <c r="AA15" s="55">
        <v>2032</v>
      </c>
      <c r="AB15" s="55">
        <v>2033</v>
      </c>
      <c r="AC15" s="55">
        <v>2034</v>
      </c>
      <c r="AD15" s="55">
        <v>2035</v>
      </c>
      <c r="AE15" s="55">
        <v>2036</v>
      </c>
      <c r="AF15" s="57">
        <v>2037</v>
      </c>
    </row>
    <row r="16" spans="1:34" s="9" customFormat="1" x14ac:dyDescent="0.2">
      <c r="A16" s="27" t="s">
        <v>3</v>
      </c>
      <c r="B16" s="28"/>
      <c r="C16" s="28"/>
      <c r="D16" s="28"/>
      <c r="E16" s="29">
        <v>26432226</v>
      </c>
      <c r="F16" s="29">
        <v>25861095</v>
      </c>
      <c r="G16" s="29">
        <v>10401716</v>
      </c>
      <c r="H16" s="29">
        <v>4817666.47</v>
      </c>
      <c r="I16" s="29">
        <v>4046767</v>
      </c>
      <c r="J16" s="29">
        <v>3494443</v>
      </c>
      <c r="K16" s="29">
        <v>3082890</v>
      </c>
      <c r="L16" s="29">
        <v>6122000</v>
      </c>
      <c r="M16" s="29">
        <v>7088000</v>
      </c>
      <c r="N16" s="29">
        <v>11000000</v>
      </c>
      <c r="O16" s="29">
        <v>12000000</v>
      </c>
      <c r="P16" s="29">
        <v>11000000</v>
      </c>
      <c r="Q16" s="29">
        <v>9667000</v>
      </c>
      <c r="R16" s="29">
        <v>8540000</v>
      </c>
      <c r="S16" s="29">
        <v>7413000</v>
      </c>
      <c r="T16" s="29">
        <v>6286000</v>
      </c>
      <c r="U16" s="29">
        <v>5158000</v>
      </c>
      <c r="V16" s="29">
        <v>4031000</v>
      </c>
      <c r="W16" s="29">
        <v>2919000</v>
      </c>
      <c r="X16" s="29">
        <v>2080000</v>
      </c>
      <c r="Y16" s="29">
        <v>1317000</v>
      </c>
      <c r="Z16" s="29">
        <v>574000</v>
      </c>
      <c r="AA16" s="29">
        <v>190000</v>
      </c>
      <c r="AB16" s="29"/>
      <c r="AC16" s="29"/>
      <c r="AD16" s="29"/>
      <c r="AE16" s="30"/>
      <c r="AF16" s="31"/>
    </row>
    <row r="17" spans="1:32" s="9" customFormat="1" x14ac:dyDescent="0.2">
      <c r="A17" s="15" t="s">
        <v>4</v>
      </c>
      <c r="B17" s="16"/>
      <c r="C17" s="16"/>
      <c r="D17" s="16"/>
      <c r="E17" s="17">
        <v>39550000</v>
      </c>
      <c r="F17" s="17">
        <v>44691667</v>
      </c>
      <c r="G17" s="17">
        <v>26519369</v>
      </c>
      <c r="H17" s="17">
        <v>17315603.170000002</v>
      </c>
      <c r="I17" s="17">
        <v>14504710</v>
      </c>
      <c r="J17" s="17">
        <v>12923226</v>
      </c>
      <c r="K17" s="17">
        <v>11681500</v>
      </c>
      <c r="L17" s="17">
        <v>26892000</v>
      </c>
      <c r="M17" s="17">
        <v>31769000</v>
      </c>
      <c r="N17" s="17">
        <v>49000000</v>
      </c>
      <c r="O17" s="17">
        <v>56000000</v>
      </c>
      <c r="P17" s="17">
        <v>53000000</v>
      </c>
      <c r="Q17" s="17">
        <v>48776000</v>
      </c>
      <c r="R17" s="17">
        <v>48085000</v>
      </c>
      <c r="S17" s="17">
        <v>41395000</v>
      </c>
      <c r="T17" s="17">
        <v>37704000</v>
      </c>
      <c r="U17" s="17">
        <v>34014000</v>
      </c>
      <c r="V17" s="17">
        <v>30323000</v>
      </c>
      <c r="W17" s="17">
        <v>26633000</v>
      </c>
      <c r="X17" s="17">
        <v>22942000</v>
      </c>
      <c r="Y17" s="17">
        <v>19252000</v>
      </c>
      <c r="Z17" s="17">
        <v>15562000</v>
      </c>
      <c r="AA17" s="17">
        <v>11871000</v>
      </c>
      <c r="AB17" s="17">
        <v>8365000</v>
      </c>
      <c r="AC17" s="17">
        <v>5536000</v>
      </c>
      <c r="AD17" s="17">
        <v>3403000</v>
      </c>
      <c r="AE17" s="17">
        <v>1640000</v>
      </c>
      <c r="AF17" s="20">
        <v>492000</v>
      </c>
    </row>
    <row r="18" spans="1:32" s="9" customFormat="1" x14ac:dyDescent="0.2">
      <c r="A18" s="15" t="s">
        <v>20</v>
      </c>
      <c r="B18" s="16"/>
      <c r="C18" s="16"/>
      <c r="D18" s="16"/>
      <c r="E18" s="17">
        <v>1335387</v>
      </c>
      <c r="F18" s="17">
        <v>9408706.6899999995</v>
      </c>
      <c r="G18" s="17">
        <v>10681474</v>
      </c>
      <c r="H18" s="17">
        <v>7737882</v>
      </c>
      <c r="I18" s="17">
        <v>6852275</v>
      </c>
      <c r="J18" s="17">
        <v>5842671</v>
      </c>
      <c r="K18" s="17">
        <v>4657125</v>
      </c>
      <c r="L18" s="17">
        <v>6674000</v>
      </c>
      <c r="M18" s="17">
        <v>7520000</v>
      </c>
      <c r="N18" s="17">
        <v>8000000</v>
      </c>
      <c r="O18" s="17">
        <v>8500000</v>
      </c>
      <c r="P18" s="17">
        <v>3400000</v>
      </c>
      <c r="Q18" s="17">
        <v>2000000</v>
      </c>
      <c r="R18" s="17">
        <v>650000</v>
      </c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8"/>
      <c r="AF18" s="19"/>
    </row>
    <row r="19" spans="1:32" s="9" customFormat="1" x14ac:dyDescent="0.2">
      <c r="A19" s="58" t="s">
        <v>16</v>
      </c>
      <c r="B19" s="63"/>
      <c r="C19" s="63"/>
      <c r="D19" s="63"/>
      <c r="E19" s="61"/>
      <c r="F19" s="61"/>
      <c r="G19" s="61"/>
      <c r="H19" s="61"/>
      <c r="I19" s="61"/>
      <c r="J19" s="61"/>
      <c r="K19" s="61"/>
      <c r="L19" s="61"/>
      <c r="M19" s="64">
        <v>1292000</v>
      </c>
      <c r="N19" s="61">
        <v>2500000</v>
      </c>
      <c r="O19" s="61">
        <v>2400000</v>
      </c>
      <c r="P19" s="61">
        <v>2000000</v>
      </c>
      <c r="Q19" s="61">
        <v>1200000</v>
      </c>
      <c r="R19" s="61">
        <v>800000</v>
      </c>
      <c r="S19" s="61">
        <v>500000</v>
      </c>
      <c r="T19" s="61">
        <v>100000</v>
      </c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5"/>
      <c r="AF19" s="66"/>
    </row>
    <row r="20" spans="1:32" s="9" customFormat="1" ht="12.75" customHeight="1" x14ac:dyDescent="0.2">
      <c r="A20" s="21" t="s">
        <v>21</v>
      </c>
      <c r="B20" s="16"/>
      <c r="C20" s="16"/>
      <c r="D20" s="16"/>
      <c r="E20" s="17"/>
      <c r="F20" s="17"/>
      <c r="G20" s="17"/>
      <c r="H20" s="17"/>
      <c r="I20" s="17"/>
      <c r="J20" s="17"/>
      <c r="K20" s="17"/>
      <c r="L20" s="17"/>
      <c r="M20" s="22">
        <v>1033000</v>
      </c>
      <c r="N20" s="17">
        <v>4000000</v>
      </c>
      <c r="O20" s="17">
        <f>5000000-1500000</f>
        <v>3500000</v>
      </c>
      <c r="P20" s="22">
        <v>17000000</v>
      </c>
      <c r="Q20" s="22">
        <v>5000000</v>
      </c>
      <c r="R20" s="22">
        <v>3000000</v>
      </c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8"/>
      <c r="AF20" s="19"/>
    </row>
    <row r="21" spans="1:32" s="9" customFormat="1" ht="13.5" hidden="1" customHeight="1" x14ac:dyDescent="0.2">
      <c r="A21" s="58" t="s">
        <v>18</v>
      </c>
      <c r="B21" s="63"/>
      <c r="C21" s="63"/>
      <c r="D21" s="63"/>
      <c r="E21" s="61"/>
      <c r="F21" s="61"/>
      <c r="G21" s="61"/>
      <c r="H21" s="61"/>
      <c r="I21" s="61"/>
      <c r="J21" s="61"/>
      <c r="K21" s="61"/>
      <c r="L21" s="59">
        <v>1346347</v>
      </c>
      <c r="M21" s="59">
        <v>7750000</v>
      </c>
      <c r="N21" s="59">
        <v>15500000</v>
      </c>
      <c r="O21" s="59">
        <v>10000000</v>
      </c>
      <c r="P21" s="61">
        <v>1000000</v>
      </c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5"/>
      <c r="AF21" s="66"/>
    </row>
    <row r="22" spans="1:32" s="9" customFormat="1" ht="13.5" hidden="1" customHeight="1" x14ac:dyDescent="0.2">
      <c r="A22" s="58" t="s">
        <v>25</v>
      </c>
      <c r="B22" s="63"/>
      <c r="C22" s="63"/>
      <c r="D22" s="63"/>
      <c r="E22" s="61"/>
      <c r="F22" s="61"/>
      <c r="G22" s="61"/>
      <c r="H22" s="61"/>
      <c r="I22" s="61"/>
      <c r="J22" s="61"/>
      <c r="K22" s="61"/>
      <c r="L22" s="59"/>
      <c r="M22" s="59">
        <v>1033000</v>
      </c>
      <c r="N22" s="59">
        <v>4000000</v>
      </c>
      <c r="O22" s="59">
        <v>1500000</v>
      </c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5"/>
      <c r="AF22" s="66"/>
    </row>
    <row r="23" spans="1:32" s="9" customFormat="1" ht="13.5" customHeight="1" x14ac:dyDescent="0.2">
      <c r="A23" s="58" t="s">
        <v>27</v>
      </c>
      <c r="B23" s="63"/>
      <c r="C23" s="63"/>
      <c r="D23" s="63"/>
      <c r="E23" s="61"/>
      <c r="F23" s="61"/>
      <c r="G23" s="61"/>
      <c r="H23" s="61"/>
      <c r="I23" s="61"/>
      <c r="J23" s="61"/>
      <c r="K23" s="61"/>
      <c r="L23" s="59"/>
      <c r="M23" s="59"/>
      <c r="N23" s="59"/>
      <c r="O23" s="59"/>
      <c r="P23" s="61">
        <v>4000000</v>
      </c>
      <c r="Q23" s="61">
        <v>10000000</v>
      </c>
      <c r="R23" s="61">
        <v>15500000</v>
      </c>
      <c r="S23" s="61">
        <v>19978000</v>
      </c>
      <c r="T23" s="61">
        <v>17911000</v>
      </c>
      <c r="U23" s="61">
        <v>15844000</v>
      </c>
      <c r="V23" s="61">
        <v>13778000</v>
      </c>
      <c r="W23" s="61">
        <v>11711000</v>
      </c>
      <c r="X23" s="61">
        <v>9644000</v>
      </c>
      <c r="Y23" s="61">
        <v>7578000</v>
      </c>
      <c r="Z23" s="61">
        <v>5511000</v>
      </c>
      <c r="AA23" s="61">
        <v>3444000</v>
      </c>
      <c r="AB23" s="61">
        <v>1378000</v>
      </c>
      <c r="AC23" s="61"/>
      <c r="AD23" s="61"/>
      <c r="AE23" s="65"/>
      <c r="AF23" s="66"/>
    </row>
    <row r="24" spans="1:32" s="9" customFormat="1" ht="13.5" customHeight="1" thickBot="1" x14ac:dyDescent="0.25">
      <c r="A24" s="32" t="s">
        <v>23</v>
      </c>
      <c r="B24" s="33"/>
      <c r="C24" s="33"/>
      <c r="D24" s="33"/>
      <c r="E24" s="34"/>
      <c r="F24" s="34"/>
      <c r="G24" s="34"/>
      <c r="H24" s="34"/>
      <c r="I24" s="34"/>
      <c r="J24" s="34"/>
      <c r="K24" s="34"/>
      <c r="L24" s="35"/>
      <c r="M24" s="35"/>
      <c r="N24" s="35"/>
      <c r="O24" s="35">
        <v>500000</v>
      </c>
      <c r="P24" s="67">
        <v>3000000</v>
      </c>
      <c r="Q24" s="67">
        <v>2000000</v>
      </c>
      <c r="R24" s="67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6"/>
      <c r="AF24" s="37"/>
    </row>
    <row r="25" spans="1:32" ht="15" customHeight="1" thickTop="1" thickBot="1" x14ac:dyDescent="0.25">
      <c r="A25" s="24" t="s">
        <v>2</v>
      </c>
      <c r="B25" s="25"/>
      <c r="C25" s="25"/>
      <c r="D25" s="25"/>
      <c r="E25" s="26">
        <f>SUM(E16:E18)</f>
        <v>67317613</v>
      </c>
      <c r="F25" s="26">
        <f>SUM(F16:F18)</f>
        <v>79961468.689999998</v>
      </c>
      <c r="G25" s="26">
        <f>SUM(G16:G18)</f>
        <v>47602559</v>
      </c>
      <c r="H25" s="26">
        <f>SUM(H16:H21)</f>
        <v>29871151.640000001</v>
      </c>
      <c r="I25" s="26">
        <f>SUM(I16:I21)</f>
        <v>25403752</v>
      </c>
      <c r="J25" s="26">
        <f>SUM(J16:J21)</f>
        <v>22260340</v>
      </c>
      <c r="K25" s="26">
        <f>SUM(K16:K21)</f>
        <v>19421515</v>
      </c>
      <c r="L25" s="26">
        <f>SUM(L16:L21)</f>
        <v>41034347</v>
      </c>
      <c r="M25" s="26">
        <f>SUM(M16:M24)</f>
        <v>57485000</v>
      </c>
      <c r="N25" s="26">
        <f t="shared" ref="N25:T25" si="3">SUM(N16:N24)</f>
        <v>94000000</v>
      </c>
      <c r="O25" s="26">
        <f t="shared" si="3"/>
        <v>94400000</v>
      </c>
      <c r="P25" s="26">
        <f>SUM(P16:P24)</f>
        <v>94400000</v>
      </c>
      <c r="Q25" s="26">
        <f t="shared" si="3"/>
        <v>78643000</v>
      </c>
      <c r="R25" s="26">
        <f t="shared" si="3"/>
        <v>76575000</v>
      </c>
      <c r="S25" s="26">
        <f t="shared" si="3"/>
        <v>69286000</v>
      </c>
      <c r="T25" s="26">
        <f t="shared" si="3"/>
        <v>62001000</v>
      </c>
      <c r="U25" s="26">
        <f t="shared" ref="U25:AF25" si="4">SUM(U16:U24)</f>
        <v>55016000</v>
      </c>
      <c r="V25" s="26">
        <f t="shared" si="4"/>
        <v>48132000</v>
      </c>
      <c r="W25" s="26">
        <f t="shared" si="4"/>
        <v>41263000</v>
      </c>
      <c r="X25" s="26">
        <f t="shared" si="4"/>
        <v>34666000</v>
      </c>
      <c r="Y25" s="26">
        <f t="shared" si="4"/>
        <v>28147000</v>
      </c>
      <c r="Z25" s="26">
        <f t="shared" si="4"/>
        <v>21647000</v>
      </c>
      <c r="AA25" s="26">
        <f t="shared" si="4"/>
        <v>15505000</v>
      </c>
      <c r="AB25" s="26">
        <f t="shared" si="4"/>
        <v>9743000</v>
      </c>
      <c r="AC25" s="26">
        <f t="shared" si="4"/>
        <v>5536000</v>
      </c>
      <c r="AD25" s="26">
        <f t="shared" si="4"/>
        <v>3403000</v>
      </c>
      <c r="AE25" s="26">
        <f t="shared" si="4"/>
        <v>1640000</v>
      </c>
      <c r="AF25" s="68">
        <f t="shared" si="4"/>
        <v>492000</v>
      </c>
    </row>
    <row r="26" spans="1:32" ht="13.5" thickBot="1" x14ac:dyDescent="0.25"/>
    <row r="27" spans="1:32" s="3" customFormat="1" ht="20.100000000000001" customHeight="1" thickBot="1" x14ac:dyDescent="0.25">
      <c r="A27" s="50" t="s">
        <v>5</v>
      </c>
      <c r="B27" s="51"/>
      <c r="C27" s="51"/>
      <c r="D27" s="51"/>
      <c r="E27" s="52">
        <f t="shared" ref="E27:AF27" si="5">+E25+E12</f>
        <v>81415173.980000004</v>
      </c>
      <c r="F27" s="52">
        <f t="shared" si="5"/>
        <v>112571224.78999999</v>
      </c>
      <c r="G27" s="52">
        <f t="shared" si="5"/>
        <v>112664696.03999999</v>
      </c>
      <c r="H27" s="52">
        <f t="shared" si="5"/>
        <v>163980910.38</v>
      </c>
      <c r="I27" s="52">
        <f t="shared" si="5"/>
        <v>202370656.25999999</v>
      </c>
      <c r="J27" s="52">
        <f t="shared" si="5"/>
        <v>223036768.06</v>
      </c>
      <c r="K27" s="52">
        <f t="shared" si="5"/>
        <v>238451910.85999998</v>
      </c>
      <c r="L27" s="52">
        <f t="shared" si="5"/>
        <v>299748575</v>
      </c>
      <c r="M27" s="52">
        <f t="shared" si="5"/>
        <v>990642380.44000006</v>
      </c>
      <c r="N27" s="52">
        <f t="shared" si="5"/>
        <v>1022157380.4400001</v>
      </c>
      <c r="O27" s="52">
        <f t="shared" si="5"/>
        <v>1040739380.4400001</v>
      </c>
      <c r="P27" s="52">
        <f t="shared" si="5"/>
        <v>795470603.25</v>
      </c>
      <c r="Q27" s="52">
        <f t="shared" si="5"/>
        <v>599982380.44000006</v>
      </c>
      <c r="R27" s="52">
        <f t="shared" si="5"/>
        <v>347914324.44</v>
      </c>
      <c r="S27" s="52">
        <f t="shared" si="5"/>
        <v>373958708.44</v>
      </c>
      <c r="T27" s="52">
        <f t="shared" si="5"/>
        <v>357581708.44</v>
      </c>
      <c r="U27" s="52">
        <f t="shared" si="5"/>
        <v>341506708.44</v>
      </c>
      <c r="V27" s="52">
        <f t="shared" si="5"/>
        <v>334622708.44</v>
      </c>
      <c r="W27" s="52">
        <f t="shared" si="5"/>
        <v>320704927.86000001</v>
      </c>
      <c r="X27" s="52">
        <f t="shared" si="5"/>
        <v>307059147.45999998</v>
      </c>
      <c r="Y27" s="52">
        <f t="shared" si="5"/>
        <v>300540147.45999998</v>
      </c>
      <c r="Z27" s="52">
        <f t="shared" si="5"/>
        <v>284784049.94</v>
      </c>
      <c r="AA27" s="52">
        <f t="shared" si="5"/>
        <v>269385518.60000002</v>
      </c>
      <c r="AB27" s="52">
        <f t="shared" si="5"/>
        <v>231171571.69999999</v>
      </c>
      <c r="AC27" s="52">
        <f t="shared" si="5"/>
        <v>91250285.780000001</v>
      </c>
      <c r="AD27" s="52">
        <f t="shared" si="5"/>
        <v>79593476.379999995</v>
      </c>
      <c r="AE27" s="52">
        <f t="shared" si="5"/>
        <v>54020952.579999998</v>
      </c>
      <c r="AF27" s="53">
        <f t="shared" si="5"/>
        <v>29062571.399999999</v>
      </c>
    </row>
    <row r="31" spans="1:32" hidden="1" x14ac:dyDescent="0.2">
      <c r="A31" s="4" t="s">
        <v>5</v>
      </c>
      <c r="B31" s="4"/>
      <c r="C31" s="4"/>
      <c r="D31" s="4"/>
      <c r="E31" s="4">
        <v>2010</v>
      </c>
      <c r="F31" s="4">
        <v>2011</v>
      </c>
      <c r="G31" s="4">
        <v>2012</v>
      </c>
      <c r="H31" s="4">
        <v>2013</v>
      </c>
      <c r="I31" s="4">
        <v>2014</v>
      </c>
      <c r="J31" s="4">
        <v>2015</v>
      </c>
      <c r="K31" s="4">
        <v>2016</v>
      </c>
      <c r="L31" s="4">
        <v>2017</v>
      </c>
      <c r="M31" s="4">
        <v>2018</v>
      </c>
      <c r="N31" s="4">
        <v>2019</v>
      </c>
      <c r="O31" s="4">
        <v>2020</v>
      </c>
      <c r="P31" s="4">
        <v>2021</v>
      </c>
      <c r="Q31" s="4">
        <v>2022</v>
      </c>
      <c r="R31" s="4">
        <v>2023</v>
      </c>
      <c r="S31" s="4">
        <v>2024</v>
      </c>
      <c r="T31" s="4">
        <v>2025</v>
      </c>
      <c r="U31" s="4">
        <v>2026</v>
      </c>
      <c r="V31" s="4">
        <v>2027</v>
      </c>
      <c r="W31" s="4">
        <v>2028</v>
      </c>
      <c r="X31" s="4">
        <v>2029</v>
      </c>
      <c r="Y31" s="4">
        <v>2030</v>
      </c>
      <c r="Z31" s="4">
        <v>2031</v>
      </c>
      <c r="AA31" s="4">
        <v>2032</v>
      </c>
      <c r="AB31" s="4">
        <v>2033</v>
      </c>
      <c r="AC31" s="4">
        <v>2034</v>
      </c>
      <c r="AD31" s="4">
        <v>2035</v>
      </c>
    </row>
    <row r="32" spans="1:32" hidden="1" x14ac:dyDescent="0.2">
      <c r="A32" s="4" t="s">
        <v>6</v>
      </c>
      <c r="B32" s="4"/>
      <c r="C32" s="4"/>
      <c r="D32" s="4"/>
      <c r="E32" s="1" t="e">
        <f>#REF!+#REF!</f>
        <v>#REF!</v>
      </c>
      <c r="F32" s="1" t="e">
        <f>#REF!+#REF!</f>
        <v>#REF!</v>
      </c>
      <c r="G32" s="1" t="e">
        <f>#REF!+#REF!</f>
        <v>#REF!</v>
      </c>
      <c r="H32" s="1" t="e">
        <f>#REF!+#REF!</f>
        <v>#REF!</v>
      </c>
      <c r="I32" s="1" t="e">
        <f>#REF!+#REF!</f>
        <v>#REF!</v>
      </c>
      <c r="J32" s="1" t="e">
        <f>#REF!+#REF!</f>
        <v>#REF!</v>
      </c>
      <c r="K32" s="1" t="e">
        <f>#REF!+#REF!</f>
        <v>#REF!</v>
      </c>
      <c r="L32" s="1" t="e">
        <f>#REF!+#REF!</f>
        <v>#REF!</v>
      </c>
      <c r="M32" s="1" t="e">
        <f>#REF!+#REF!</f>
        <v>#REF!</v>
      </c>
      <c r="N32" s="1" t="e">
        <f>#REF!+#REF!</f>
        <v>#REF!</v>
      </c>
      <c r="O32" s="1" t="e">
        <f>#REF!+#REF!</f>
        <v>#REF!</v>
      </c>
      <c r="P32" s="1" t="e">
        <f>#REF!+#REF!</f>
        <v>#REF!</v>
      </c>
      <c r="Q32" s="1" t="e">
        <f>#REF!+#REF!</f>
        <v>#REF!</v>
      </c>
      <c r="R32" s="1" t="e">
        <f>#REF!+#REF!</f>
        <v>#REF!</v>
      </c>
      <c r="S32" s="1" t="e">
        <f>#REF!+#REF!</f>
        <v>#REF!</v>
      </c>
      <c r="T32" s="1" t="e">
        <f>#REF!+#REF!</f>
        <v>#REF!</v>
      </c>
      <c r="U32" s="1" t="e">
        <f>#REF!+#REF!</f>
        <v>#REF!</v>
      </c>
      <c r="V32" s="1" t="e">
        <f>#REF!+#REF!</f>
        <v>#REF!</v>
      </c>
      <c r="W32" s="1" t="e">
        <f>#REF!+#REF!</f>
        <v>#REF!</v>
      </c>
      <c r="X32" s="1" t="e">
        <f>#REF!+#REF!</f>
        <v>#REF!</v>
      </c>
      <c r="Y32" s="1" t="e">
        <f>#REF!+#REF!</f>
        <v>#REF!</v>
      </c>
      <c r="Z32" s="1" t="e">
        <f>#REF!+#REF!</f>
        <v>#REF!</v>
      </c>
      <c r="AA32" s="1" t="e">
        <f>#REF!+#REF!</f>
        <v>#REF!</v>
      </c>
      <c r="AB32" s="1" t="e">
        <f>#REF!+#REF!</f>
        <v>#REF!</v>
      </c>
      <c r="AC32" s="1" t="e">
        <f>#REF!+#REF!</f>
        <v>#REF!</v>
      </c>
      <c r="AD32" s="1"/>
    </row>
    <row r="33" spans="1:30" hidden="1" x14ac:dyDescent="0.2">
      <c r="A33" s="4" t="s">
        <v>7</v>
      </c>
      <c r="B33" s="4"/>
      <c r="C33" s="4"/>
      <c r="D33" s="4"/>
      <c r="E33" s="1">
        <f t="shared" ref="E33:AC33" si="6">E16+E4</f>
        <v>40529786.980000004</v>
      </c>
      <c r="F33" s="1">
        <f t="shared" si="6"/>
        <v>58470851.100000001</v>
      </c>
      <c r="G33" s="1">
        <f t="shared" si="6"/>
        <v>54035281.619999997</v>
      </c>
      <c r="H33" s="1">
        <f t="shared" si="6"/>
        <v>48451232.089999996</v>
      </c>
      <c r="I33" s="1">
        <f t="shared" si="6"/>
        <v>47680332.619999997</v>
      </c>
      <c r="J33" s="1">
        <f t="shared" si="6"/>
        <v>47128008.619999997</v>
      </c>
      <c r="K33" s="1">
        <f t="shared" si="6"/>
        <v>46716455.619999997</v>
      </c>
      <c r="L33" s="1">
        <f t="shared" si="6"/>
        <v>49756000</v>
      </c>
      <c r="M33" s="1">
        <f t="shared" si="6"/>
        <v>50721565.619999997</v>
      </c>
      <c r="N33" s="1">
        <f t="shared" si="6"/>
        <v>54633565.619999997</v>
      </c>
      <c r="O33" s="1">
        <f t="shared" si="6"/>
        <v>55633565.619999997</v>
      </c>
      <c r="P33" s="1">
        <f t="shared" si="6"/>
        <v>54633565.619999997</v>
      </c>
      <c r="Q33" s="1">
        <f t="shared" si="6"/>
        <v>53300565.619999997</v>
      </c>
      <c r="R33" s="1">
        <f t="shared" si="6"/>
        <v>52173565.619999997</v>
      </c>
      <c r="S33" s="1">
        <f t="shared" si="6"/>
        <v>51046565.619999997</v>
      </c>
      <c r="T33" s="1">
        <f t="shared" si="6"/>
        <v>49919565.619999997</v>
      </c>
      <c r="U33" s="1">
        <f t="shared" si="6"/>
        <v>48791565.619999997</v>
      </c>
      <c r="V33" s="1">
        <f t="shared" si="6"/>
        <v>47664565.619999997</v>
      </c>
      <c r="W33" s="1">
        <f t="shared" si="6"/>
        <v>39503785.039999999</v>
      </c>
      <c r="X33" s="1">
        <f t="shared" si="6"/>
        <v>31616004.640000001</v>
      </c>
      <c r="Y33" s="1">
        <f t="shared" si="6"/>
        <v>30853004.640000001</v>
      </c>
      <c r="Z33" s="1">
        <f t="shared" si="6"/>
        <v>20853907.119999997</v>
      </c>
      <c r="AA33" s="1">
        <f t="shared" si="6"/>
        <v>11213375.6</v>
      </c>
      <c r="AB33" s="1">
        <f t="shared" si="6"/>
        <v>0</v>
      </c>
      <c r="AC33" s="1">
        <f t="shared" si="6"/>
        <v>0</v>
      </c>
      <c r="AD33" s="1"/>
    </row>
    <row r="34" spans="1:30" hidden="1" x14ac:dyDescent="0.2">
      <c r="A34" s="4" t="s">
        <v>8</v>
      </c>
      <c r="B34" s="4"/>
      <c r="C34" s="4"/>
      <c r="D34" s="4"/>
      <c r="E34" s="1">
        <f t="shared" ref="E34:AC34" si="7">E17+E5</f>
        <v>39550000</v>
      </c>
      <c r="F34" s="1">
        <f t="shared" si="7"/>
        <v>44691667</v>
      </c>
      <c r="G34" s="1">
        <f t="shared" si="7"/>
        <v>47947940.420000002</v>
      </c>
      <c r="H34" s="1">
        <f t="shared" si="7"/>
        <v>74458460.290000007</v>
      </c>
      <c r="I34" s="1">
        <f t="shared" si="7"/>
        <v>81171376.640000001</v>
      </c>
      <c r="J34" s="1">
        <f t="shared" si="7"/>
        <v>103399416.44</v>
      </c>
      <c r="K34" s="1">
        <f t="shared" si="7"/>
        <v>125967214.23999999</v>
      </c>
      <c r="L34" s="1">
        <f t="shared" si="7"/>
        <v>169750000</v>
      </c>
      <c r="M34" s="1">
        <f t="shared" si="7"/>
        <v>174626142.81999999</v>
      </c>
      <c r="N34" s="1">
        <f t="shared" si="7"/>
        <v>191857142.81999999</v>
      </c>
      <c r="O34" s="1">
        <f t="shared" si="7"/>
        <v>198857142.81999999</v>
      </c>
      <c r="P34" s="1">
        <f t="shared" si="7"/>
        <v>195857142.81999999</v>
      </c>
      <c r="Q34" s="1">
        <f t="shared" si="7"/>
        <v>191633142.81999999</v>
      </c>
      <c r="R34" s="1">
        <f t="shared" si="7"/>
        <v>190942142.81999999</v>
      </c>
      <c r="S34" s="1">
        <f t="shared" si="7"/>
        <v>184252142.81999999</v>
      </c>
      <c r="T34" s="1">
        <f t="shared" si="7"/>
        <v>180561142.81999999</v>
      </c>
      <c r="U34" s="1">
        <f t="shared" si="7"/>
        <v>176871142.81999999</v>
      </c>
      <c r="V34" s="1">
        <f t="shared" si="7"/>
        <v>173180142.81999999</v>
      </c>
      <c r="W34" s="1">
        <f t="shared" si="7"/>
        <v>169490142.81999999</v>
      </c>
      <c r="X34" s="1">
        <f t="shared" si="7"/>
        <v>165799142.81999999</v>
      </c>
      <c r="Y34" s="1">
        <f t="shared" si="7"/>
        <v>162109142.81999999</v>
      </c>
      <c r="Z34" s="1">
        <f t="shared" si="7"/>
        <v>158419142.81999999</v>
      </c>
      <c r="AA34" s="1">
        <f t="shared" si="7"/>
        <v>154728143</v>
      </c>
      <c r="AB34" s="1">
        <f t="shared" si="7"/>
        <v>129793571.7</v>
      </c>
      <c r="AC34" s="1">
        <f t="shared" si="7"/>
        <v>91250285.780000001</v>
      </c>
      <c r="AD34" s="1"/>
    </row>
    <row r="35" spans="1:30" hidden="1" x14ac:dyDescent="0.2">
      <c r="A35" s="4" t="s">
        <v>9</v>
      </c>
      <c r="B35" s="4"/>
      <c r="C35" s="4"/>
      <c r="D35" s="4"/>
      <c r="E35" s="1">
        <f t="shared" ref="E35:AC35" si="8">E6+E18</f>
        <v>1335387</v>
      </c>
      <c r="F35" s="1">
        <f t="shared" si="8"/>
        <v>9408706.6899999995</v>
      </c>
      <c r="G35" s="1">
        <f t="shared" si="8"/>
        <v>10681474</v>
      </c>
      <c r="H35" s="1">
        <f t="shared" si="8"/>
        <v>41071218</v>
      </c>
      <c r="I35" s="1">
        <f t="shared" si="8"/>
        <v>73518947</v>
      </c>
      <c r="J35" s="1">
        <f t="shared" si="8"/>
        <v>72509343</v>
      </c>
      <c r="K35" s="1">
        <f t="shared" si="8"/>
        <v>65768241</v>
      </c>
      <c r="L35" s="1">
        <f t="shared" si="8"/>
        <v>78896228</v>
      </c>
      <c r="M35" s="1">
        <f t="shared" si="8"/>
        <v>74186672</v>
      </c>
      <c r="N35" s="1">
        <f t="shared" si="8"/>
        <v>74666672</v>
      </c>
      <c r="O35" s="1">
        <f t="shared" si="8"/>
        <v>75166672</v>
      </c>
      <c r="P35" s="1">
        <f t="shared" si="8"/>
        <v>70066672</v>
      </c>
      <c r="Q35" s="1">
        <f t="shared" si="8"/>
        <v>68666672</v>
      </c>
      <c r="R35" s="1">
        <f t="shared" si="8"/>
        <v>67316616</v>
      </c>
      <c r="S35" s="1">
        <f t="shared" si="8"/>
        <v>0</v>
      </c>
      <c r="T35" s="1">
        <f t="shared" si="8"/>
        <v>0</v>
      </c>
      <c r="U35" s="1">
        <f t="shared" si="8"/>
        <v>0</v>
      </c>
      <c r="V35" s="1">
        <f t="shared" si="8"/>
        <v>0</v>
      </c>
      <c r="W35" s="1">
        <f t="shared" si="8"/>
        <v>0</v>
      </c>
      <c r="X35" s="1">
        <f t="shared" si="8"/>
        <v>0</v>
      </c>
      <c r="Y35" s="1">
        <f t="shared" si="8"/>
        <v>0</v>
      </c>
      <c r="Z35" s="1">
        <f t="shared" si="8"/>
        <v>0</v>
      </c>
      <c r="AA35" s="1">
        <f t="shared" si="8"/>
        <v>0</v>
      </c>
      <c r="AB35" s="1">
        <f t="shared" si="8"/>
        <v>0</v>
      </c>
      <c r="AC35" s="1">
        <f t="shared" si="8"/>
        <v>0</v>
      </c>
      <c r="AD35" s="1"/>
    </row>
    <row r="36" spans="1:30" hidden="1" x14ac:dyDescent="0.2">
      <c r="A36" s="6" t="s">
        <v>5</v>
      </c>
      <c r="B36" s="8"/>
      <c r="C36" s="8"/>
      <c r="D36" s="8"/>
      <c r="E36" s="2" t="e">
        <f>SUM(E32:E35)</f>
        <v>#REF!</v>
      </c>
      <c r="F36" s="2" t="e">
        <f t="shared" ref="F36:AC36" si="9">SUM(F32:F35)</f>
        <v>#REF!</v>
      </c>
      <c r="G36" s="2" t="e">
        <f t="shared" si="9"/>
        <v>#REF!</v>
      </c>
      <c r="H36" s="2" t="e">
        <f t="shared" si="9"/>
        <v>#REF!</v>
      </c>
      <c r="I36" s="2" t="e">
        <f t="shared" si="9"/>
        <v>#REF!</v>
      </c>
      <c r="J36" s="2" t="e">
        <f t="shared" si="9"/>
        <v>#REF!</v>
      </c>
      <c r="K36" s="2" t="e">
        <f t="shared" si="9"/>
        <v>#REF!</v>
      </c>
      <c r="L36" s="2" t="e">
        <f t="shared" si="9"/>
        <v>#REF!</v>
      </c>
      <c r="M36" s="2" t="e">
        <f t="shared" si="9"/>
        <v>#REF!</v>
      </c>
      <c r="N36" s="2" t="e">
        <f t="shared" si="9"/>
        <v>#REF!</v>
      </c>
      <c r="O36" s="2" t="e">
        <f t="shared" si="9"/>
        <v>#REF!</v>
      </c>
      <c r="P36" s="2" t="e">
        <f t="shared" si="9"/>
        <v>#REF!</v>
      </c>
      <c r="Q36" s="2" t="e">
        <f t="shared" si="9"/>
        <v>#REF!</v>
      </c>
      <c r="R36" s="2" t="e">
        <f t="shared" si="9"/>
        <v>#REF!</v>
      </c>
      <c r="S36" s="2" t="e">
        <f t="shared" si="9"/>
        <v>#REF!</v>
      </c>
      <c r="T36" s="2" t="e">
        <f t="shared" si="9"/>
        <v>#REF!</v>
      </c>
      <c r="U36" s="2" t="e">
        <f t="shared" si="9"/>
        <v>#REF!</v>
      </c>
      <c r="V36" s="2" t="e">
        <f t="shared" si="9"/>
        <v>#REF!</v>
      </c>
      <c r="W36" s="2" t="e">
        <f t="shared" si="9"/>
        <v>#REF!</v>
      </c>
      <c r="X36" s="2" t="e">
        <f t="shared" si="9"/>
        <v>#REF!</v>
      </c>
      <c r="Y36" s="2" t="e">
        <f t="shared" si="9"/>
        <v>#REF!</v>
      </c>
      <c r="Z36" s="2" t="e">
        <f t="shared" si="9"/>
        <v>#REF!</v>
      </c>
      <c r="AA36" s="2" t="e">
        <f t="shared" si="9"/>
        <v>#REF!</v>
      </c>
      <c r="AB36" s="2" t="e">
        <f t="shared" si="9"/>
        <v>#REF!</v>
      </c>
      <c r="AC36" s="2" t="e">
        <f t="shared" si="9"/>
        <v>#REF!</v>
      </c>
      <c r="AD36" s="2">
        <f t="shared" ref="AD36" si="10">SUM(AD32:AD34)</f>
        <v>0</v>
      </c>
    </row>
    <row r="37" spans="1:30" hidden="1" x14ac:dyDescent="0.2"/>
    <row r="38" spans="1:30" hidden="1" x14ac:dyDescent="0.2"/>
    <row r="39" spans="1:30" hidden="1" x14ac:dyDescent="0.2">
      <c r="A39"/>
      <c r="B39"/>
      <c r="C39"/>
      <c r="D39"/>
    </row>
    <row r="63" spans="1:30" x14ac:dyDescent="0.2">
      <c r="F63" s="4">
        <v>2011</v>
      </c>
      <c r="G63" s="4">
        <v>2012</v>
      </c>
      <c r="H63" s="4">
        <v>2013</v>
      </c>
      <c r="I63" s="4">
        <v>2014</v>
      </c>
      <c r="J63" s="4">
        <v>2015</v>
      </c>
      <c r="K63" s="4">
        <v>2016</v>
      </c>
      <c r="L63" s="4">
        <v>2017</v>
      </c>
      <c r="M63" s="4">
        <v>2018</v>
      </c>
      <c r="N63" s="4">
        <v>2019</v>
      </c>
      <c r="O63" s="4">
        <v>2020</v>
      </c>
      <c r="P63" s="4">
        <v>2021</v>
      </c>
      <c r="Q63" s="4">
        <v>2022</v>
      </c>
      <c r="R63" s="4">
        <v>2023</v>
      </c>
      <c r="S63" s="4">
        <v>2024</v>
      </c>
      <c r="T63" s="4">
        <v>2025</v>
      </c>
      <c r="U63" s="4">
        <v>2026</v>
      </c>
      <c r="V63" s="4">
        <v>2027</v>
      </c>
      <c r="W63" s="4">
        <v>2028</v>
      </c>
      <c r="X63" s="4">
        <v>2029</v>
      </c>
      <c r="Y63" s="4">
        <v>2030</v>
      </c>
      <c r="Z63" s="4">
        <v>2031</v>
      </c>
      <c r="AA63" s="4">
        <v>2032</v>
      </c>
      <c r="AB63" s="4">
        <v>2033</v>
      </c>
      <c r="AC63" s="4">
        <v>2034</v>
      </c>
      <c r="AD63" s="4">
        <v>2035</v>
      </c>
    </row>
    <row r="64" spans="1:30" x14ac:dyDescent="0.2">
      <c r="A64" s="54" t="s">
        <v>12</v>
      </c>
      <c r="F64" s="10">
        <f t="shared" ref="F64:AD64" si="11">F12</f>
        <v>32609756.100000001</v>
      </c>
      <c r="G64" s="10">
        <f t="shared" si="11"/>
        <v>65062137.039999999</v>
      </c>
      <c r="H64" s="10">
        <f t="shared" si="11"/>
        <v>134109758.74000001</v>
      </c>
      <c r="I64" s="10">
        <f t="shared" si="11"/>
        <v>176966904.25999999</v>
      </c>
      <c r="J64" s="10">
        <f t="shared" si="11"/>
        <v>200776428.06</v>
      </c>
      <c r="K64" s="10">
        <f t="shared" si="11"/>
        <v>219030395.85999998</v>
      </c>
      <c r="L64" s="10">
        <f t="shared" si="11"/>
        <v>258714228</v>
      </c>
      <c r="M64" s="10">
        <f t="shared" si="11"/>
        <v>933157380.44000006</v>
      </c>
      <c r="N64" s="10">
        <f t="shared" si="11"/>
        <v>928157380.44000006</v>
      </c>
      <c r="O64" s="10">
        <f t="shared" si="11"/>
        <v>946339380.44000006</v>
      </c>
      <c r="P64" s="10">
        <f t="shared" si="11"/>
        <v>701070603.25</v>
      </c>
      <c r="Q64" s="10">
        <f t="shared" si="11"/>
        <v>521339380.44</v>
      </c>
      <c r="R64" s="10">
        <f t="shared" si="11"/>
        <v>271339324.44</v>
      </c>
      <c r="S64" s="10">
        <f t="shared" si="11"/>
        <v>304672708.44</v>
      </c>
      <c r="T64" s="10">
        <f t="shared" si="11"/>
        <v>295580708.44</v>
      </c>
      <c r="U64" s="10">
        <f t="shared" si="11"/>
        <v>286490708.44</v>
      </c>
      <c r="V64" s="10">
        <f t="shared" si="11"/>
        <v>286490708.44</v>
      </c>
      <c r="W64" s="10">
        <f t="shared" si="11"/>
        <v>279441927.86000001</v>
      </c>
      <c r="X64" s="10">
        <f t="shared" si="11"/>
        <v>272393147.45999998</v>
      </c>
      <c r="Y64" s="10">
        <f t="shared" si="11"/>
        <v>272393147.45999998</v>
      </c>
      <c r="Z64" s="10">
        <f t="shared" si="11"/>
        <v>263137049.94</v>
      </c>
      <c r="AA64" s="10">
        <f t="shared" si="11"/>
        <v>253880518.59999999</v>
      </c>
      <c r="AB64" s="10">
        <f t="shared" si="11"/>
        <v>221428571.69999999</v>
      </c>
      <c r="AC64" s="10">
        <f t="shared" si="11"/>
        <v>85714285.780000001</v>
      </c>
      <c r="AD64" s="10">
        <f t="shared" si="11"/>
        <v>76190476.379999995</v>
      </c>
    </row>
    <row r="65" spans="1:30" x14ac:dyDescent="0.2">
      <c r="A65" s="54" t="s">
        <v>13</v>
      </c>
      <c r="F65" s="10">
        <f>F25</f>
        <v>79961468.689999998</v>
      </c>
      <c r="G65" s="10">
        <f t="shared" ref="G65:AD65" si="12">G25</f>
        <v>47602559</v>
      </c>
      <c r="H65" s="10">
        <f t="shared" si="12"/>
        <v>29871151.640000001</v>
      </c>
      <c r="I65" s="10">
        <f t="shared" si="12"/>
        <v>25403752</v>
      </c>
      <c r="J65" s="10">
        <f t="shared" si="12"/>
        <v>22260340</v>
      </c>
      <c r="K65" s="10">
        <f t="shared" si="12"/>
        <v>19421515</v>
      </c>
      <c r="L65" s="10">
        <f t="shared" si="12"/>
        <v>41034347</v>
      </c>
      <c r="M65" s="10">
        <f t="shared" si="12"/>
        <v>57485000</v>
      </c>
      <c r="N65" s="10">
        <f t="shared" si="12"/>
        <v>94000000</v>
      </c>
      <c r="O65" s="10">
        <f t="shared" si="12"/>
        <v>94400000</v>
      </c>
      <c r="P65" s="10">
        <f t="shared" si="12"/>
        <v>94400000</v>
      </c>
      <c r="Q65" s="10">
        <f t="shared" si="12"/>
        <v>78643000</v>
      </c>
      <c r="R65" s="10">
        <f t="shared" si="12"/>
        <v>76575000</v>
      </c>
      <c r="S65" s="10">
        <f t="shared" si="12"/>
        <v>69286000</v>
      </c>
      <c r="T65" s="10">
        <f t="shared" si="12"/>
        <v>62001000</v>
      </c>
      <c r="U65" s="10">
        <f t="shared" si="12"/>
        <v>55016000</v>
      </c>
      <c r="V65" s="10">
        <f t="shared" si="12"/>
        <v>48132000</v>
      </c>
      <c r="W65" s="10">
        <f t="shared" si="12"/>
        <v>41263000</v>
      </c>
      <c r="X65" s="10">
        <f t="shared" si="12"/>
        <v>34666000</v>
      </c>
      <c r="Y65" s="10">
        <f t="shared" si="12"/>
        <v>28147000</v>
      </c>
      <c r="Z65" s="10">
        <f t="shared" si="12"/>
        <v>21647000</v>
      </c>
      <c r="AA65" s="10">
        <f t="shared" si="12"/>
        <v>15505000</v>
      </c>
      <c r="AB65" s="10">
        <f t="shared" si="12"/>
        <v>9743000</v>
      </c>
      <c r="AC65" s="10">
        <f t="shared" si="12"/>
        <v>5536000</v>
      </c>
      <c r="AD65" s="10">
        <f t="shared" si="12"/>
        <v>3403000</v>
      </c>
    </row>
    <row r="66" spans="1:30" x14ac:dyDescent="0.2">
      <c r="A66" s="54" t="s">
        <v>2</v>
      </c>
      <c r="F66" s="10">
        <f>SUM(F64:F65)</f>
        <v>112571224.78999999</v>
      </c>
      <c r="G66" s="10">
        <f t="shared" ref="G66:AD66" si="13">SUM(G64:G65)</f>
        <v>112664696.03999999</v>
      </c>
      <c r="H66" s="10">
        <f t="shared" si="13"/>
        <v>163980910.38</v>
      </c>
      <c r="I66" s="10">
        <f t="shared" si="13"/>
        <v>202370656.25999999</v>
      </c>
      <c r="J66" s="10">
        <f t="shared" si="13"/>
        <v>223036768.06</v>
      </c>
      <c r="K66" s="10">
        <f t="shared" si="13"/>
        <v>238451910.85999998</v>
      </c>
      <c r="L66" s="10">
        <f t="shared" si="13"/>
        <v>299748575</v>
      </c>
      <c r="M66" s="10">
        <f t="shared" si="13"/>
        <v>990642380.44000006</v>
      </c>
      <c r="N66" s="10">
        <f t="shared" si="13"/>
        <v>1022157380.4400001</v>
      </c>
      <c r="O66" s="10">
        <f t="shared" si="13"/>
        <v>1040739380.4400001</v>
      </c>
      <c r="P66" s="10">
        <f t="shared" si="13"/>
        <v>795470603.25</v>
      </c>
      <c r="Q66" s="10">
        <f t="shared" si="13"/>
        <v>599982380.44000006</v>
      </c>
      <c r="R66" s="10">
        <f t="shared" si="13"/>
        <v>347914324.44</v>
      </c>
      <c r="S66" s="10">
        <f t="shared" si="13"/>
        <v>373958708.44</v>
      </c>
      <c r="T66" s="10">
        <f t="shared" si="13"/>
        <v>357581708.44</v>
      </c>
      <c r="U66" s="10">
        <f t="shared" si="13"/>
        <v>341506708.44</v>
      </c>
      <c r="V66" s="10">
        <f t="shared" si="13"/>
        <v>334622708.44</v>
      </c>
      <c r="W66" s="10">
        <f t="shared" si="13"/>
        <v>320704927.86000001</v>
      </c>
      <c r="X66" s="10">
        <f t="shared" si="13"/>
        <v>307059147.45999998</v>
      </c>
      <c r="Y66" s="10">
        <f t="shared" si="13"/>
        <v>300540147.45999998</v>
      </c>
      <c r="Z66" s="10">
        <f t="shared" si="13"/>
        <v>284784049.94</v>
      </c>
      <c r="AA66" s="10">
        <f t="shared" si="13"/>
        <v>269385518.60000002</v>
      </c>
      <c r="AB66" s="10">
        <f t="shared" si="13"/>
        <v>231171571.69999999</v>
      </c>
      <c r="AC66" s="10">
        <f t="shared" si="13"/>
        <v>91250285.780000001</v>
      </c>
      <c r="AD66" s="10">
        <f t="shared" si="13"/>
        <v>79593476.379999995</v>
      </c>
    </row>
    <row r="88" spans="2:4" ht="34.5" customHeight="1" x14ac:dyDescent="0.2">
      <c r="B88"/>
      <c r="C88"/>
      <c r="D88"/>
    </row>
    <row r="93" spans="2:4" hidden="1" x14ac:dyDescent="0.2"/>
    <row r="94" spans="2:4" hidden="1" x14ac:dyDescent="0.2"/>
    <row r="95" spans="2:4" hidden="1" x14ac:dyDescent="0.2"/>
  </sheetData>
  <mergeCells count="1">
    <mergeCell ref="A14:T14"/>
  </mergeCells>
  <phoneticPr fontId="1" type="noConversion"/>
  <pageMargins left="0.19685039370078741" right="0.31496062992125984" top="0.98425196850393704" bottom="0.98425196850393704" header="0.51181102362204722" footer="0.51181102362204722"/>
  <pageSetup paperSize="8" scale="69" firstPageNumber="9" orientation="landscape" useFirstPageNumber="1" r:id="rId1"/>
  <headerFooter alignWithMargins="0">
    <oddFooter>&amp;L&amp;"Arial,Kurzíva"Zastupitelstvo Olomouckého kraje 22. 2. 2021
11. - Střednědobý výhled rozpočtu Olomouckého kraje 2022 - 2023&amp;"Arial,Obyčejné"
Příloha č. 3: Splácení úvěrů OK&amp;R&amp;"Arial,Kurzíva"Strana &amp;P (celkem 10)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1</vt:i4>
      </vt:variant>
      <vt:variant>
        <vt:lpstr>grafy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Střed. výhled rozpočtu do 2037</vt:lpstr>
      <vt:lpstr>Graf2</vt:lpstr>
      <vt:lpstr>Graf2 (2)</vt:lpstr>
      <vt:lpstr>'Střed. výhled rozpočtu do 2037'!Oblast_tisku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Marta Kypusová</dc:creator>
  <cp:lastModifiedBy>Balabuch Petr</cp:lastModifiedBy>
  <cp:lastPrinted>2020-11-27T06:08:38Z</cp:lastPrinted>
  <dcterms:created xsi:type="dcterms:W3CDTF">2007-10-09T10:59:29Z</dcterms:created>
  <dcterms:modified xsi:type="dcterms:W3CDTF">2021-02-01T14:16:12Z</dcterms:modified>
</cp:coreProperties>
</file>