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95" windowHeight="7935"/>
  </bookViews>
  <sheets>
    <sheet name="rozpočtový výhled do 2034" sheetId="2" r:id="rId1"/>
    <sheet name="Graf2" sheetId="3" state="hidden" r:id="rId2"/>
    <sheet name="Graf2 (2)" sheetId="5" state="hidden" r:id="rId3"/>
  </sheets>
  <definedNames>
    <definedName name="_xlnm.Print_Area" localSheetId="0">'rozpočtový výhled do 2034'!$A$1:$AF$80</definedName>
  </definedNames>
  <calcPr calcId="145621"/>
</workbook>
</file>

<file path=xl/calcChain.xml><?xml version="1.0" encoding="utf-8"?>
<calcChain xmlns="http://schemas.openxmlformats.org/spreadsheetml/2006/main">
  <c r="AA6" i="2" l="1"/>
  <c r="AB6" i="2"/>
  <c r="AD6" i="2"/>
  <c r="AF6" i="2"/>
  <c r="AE6" i="2"/>
  <c r="AF8" i="2"/>
  <c r="AF18" i="2" s="1"/>
  <c r="AF16" i="2"/>
  <c r="AC6" i="2"/>
  <c r="M6" i="2"/>
  <c r="N6" i="2"/>
  <c r="O6" i="2"/>
  <c r="P6" i="2"/>
  <c r="B6" i="2" s="1"/>
  <c r="Q6" i="2"/>
  <c r="R6" i="2"/>
  <c r="S6" i="2"/>
  <c r="T6" i="2"/>
  <c r="U6" i="2"/>
  <c r="V6" i="2"/>
  <c r="W6" i="2"/>
  <c r="X6" i="2"/>
  <c r="Y6" i="2"/>
  <c r="Z6" i="2"/>
  <c r="L6" i="2"/>
  <c r="B5" i="2" l="1"/>
  <c r="AE8" i="2"/>
  <c r="AD8" i="2"/>
  <c r="AD55" i="2" s="1"/>
  <c r="AD27" i="2"/>
  <c r="J6" i="2"/>
  <c r="W5" i="2" l="1"/>
  <c r="Z5" i="2"/>
  <c r="Y5" i="2"/>
  <c r="X5" i="2"/>
  <c r="F5" i="2"/>
  <c r="I6" i="2" l="1"/>
  <c r="H6" i="2"/>
  <c r="B7" i="2" l="1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F25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E26" i="2"/>
  <c r="E25" i="2"/>
  <c r="E24" i="2"/>
  <c r="E23" i="2"/>
  <c r="E27" i="2" s="1"/>
  <c r="F8" i="2"/>
  <c r="F55" i="2" s="1"/>
  <c r="G8" i="2"/>
  <c r="G55" i="2" s="1"/>
  <c r="H8" i="2"/>
  <c r="H55" i="2" s="1"/>
  <c r="I8" i="2"/>
  <c r="I55" i="2" s="1"/>
  <c r="J8" i="2"/>
  <c r="J55" i="2" s="1"/>
  <c r="K8" i="2"/>
  <c r="K55" i="2" s="1"/>
  <c r="L8" i="2"/>
  <c r="L55" i="2" s="1"/>
  <c r="M8" i="2"/>
  <c r="M55" i="2" s="1"/>
  <c r="N8" i="2"/>
  <c r="N55" i="2" s="1"/>
  <c r="O8" i="2"/>
  <c r="O55" i="2" s="1"/>
  <c r="P8" i="2"/>
  <c r="P55" i="2" s="1"/>
  <c r="Q8" i="2"/>
  <c r="Q55" i="2" s="1"/>
  <c r="R8" i="2"/>
  <c r="R55" i="2" s="1"/>
  <c r="S8" i="2"/>
  <c r="S55" i="2" s="1"/>
  <c r="T8" i="2"/>
  <c r="T55" i="2" s="1"/>
  <c r="U8" i="2"/>
  <c r="U55" i="2" s="1"/>
  <c r="V8" i="2"/>
  <c r="V55" i="2" s="1"/>
  <c r="W8" i="2"/>
  <c r="W55" i="2" s="1"/>
  <c r="X8" i="2"/>
  <c r="X55" i="2" s="1"/>
  <c r="Y8" i="2"/>
  <c r="Y55" i="2" s="1"/>
  <c r="Z8" i="2"/>
  <c r="Z55" i="2" s="1"/>
  <c r="AA8" i="2"/>
  <c r="AA55" i="2" s="1"/>
  <c r="AB8" i="2"/>
  <c r="AB55" i="2" s="1"/>
  <c r="AC8" i="2"/>
  <c r="AC55" i="2" s="1"/>
  <c r="E8" i="2"/>
  <c r="F16" i="2"/>
  <c r="E16" i="2"/>
  <c r="E18" i="2" l="1"/>
  <c r="F18" i="2"/>
  <c r="F56" i="2"/>
  <c r="F57" i="2" s="1"/>
  <c r="F27" i="2"/>
  <c r="G16" i="2" l="1"/>
  <c r="G25" i="2"/>
  <c r="G27" i="2" s="1"/>
  <c r="G56" i="2" l="1"/>
  <c r="G57" i="2" s="1"/>
  <c r="G18" i="2"/>
  <c r="H25" i="2" l="1"/>
  <c r="H27" i="2" s="1"/>
  <c r="H16" i="2"/>
  <c r="H56" i="2" l="1"/>
  <c r="H57" i="2" s="1"/>
  <c r="H18" i="2"/>
  <c r="I16" i="2" l="1"/>
  <c r="I25" i="2"/>
  <c r="I27" i="2" s="1"/>
  <c r="I56" i="2" l="1"/>
  <c r="I57" i="2" s="1"/>
  <c r="I18" i="2"/>
  <c r="J16" i="2" l="1"/>
  <c r="J25" i="2"/>
  <c r="J27" i="2" s="1"/>
  <c r="J56" i="2" l="1"/>
  <c r="J57" i="2" s="1"/>
  <c r="J18" i="2"/>
  <c r="K16" i="2" l="1"/>
  <c r="K25" i="2"/>
  <c r="K27" i="2" s="1"/>
  <c r="K56" i="2" l="1"/>
  <c r="K57" i="2" s="1"/>
  <c r="K18" i="2"/>
  <c r="L25" i="2" l="1"/>
  <c r="L27" i="2" s="1"/>
  <c r="L16" i="2"/>
  <c r="L18" i="2" l="1"/>
  <c r="L56" i="2"/>
  <c r="L57" i="2" s="1"/>
  <c r="M25" i="2" l="1"/>
  <c r="M27" i="2" s="1"/>
  <c r="M16" i="2"/>
  <c r="M56" i="2" l="1"/>
  <c r="M57" i="2" s="1"/>
  <c r="M18" i="2"/>
  <c r="N25" i="2" l="1"/>
  <c r="N27" i="2" s="1"/>
  <c r="N16" i="2"/>
  <c r="N18" i="2" l="1"/>
  <c r="N56" i="2"/>
  <c r="N57" i="2" s="1"/>
  <c r="O25" i="2" l="1"/>
  <c r="O27" i="2" s="1"/>
  <c r="O16" i="2"/>
  <c r="O56" i="2" l="1"/>
  <c r="O57" i="2" s="1"/>
  <c r="O18" i="2"/>
  <c r="P16" i="2" l="1"/>
  <c r="P25" i="2"/>
  <c r="P27" i="2" s="1"/>
  <c r="P56" i="2" l="1"/>
  <c r="P57" i="2" s="1"/>
  <c r="P18" i="2"/>
  <c r="Q25" i="2" l="1"/>
  <c r="Q27" i="2" s="1"/>
  <c r="Q16" i="2"/>
  <c r="Q18" i="2" l="1"/>
  <c r="Q56" i="2"/>
  <c r="Q57" i="2" s="1"/>
  <c r="R16" i="2" l="1"/>
  <c r="R25" i="2"/>
  <c r="R27" i="2" s="1"/>
  <c r="R18" i="2" l="1"/>
  <c r="R56" i="2"/>
  <c r="R57" i="2" s="1"/>
  <c r="S25" i="2" l="1"/>
  <c r="S27" i="2" s="1"/>
  <c r="S16" i="2"/>
  <c r="S56" i="2" l="1"/>
  <c r="S57" i="2" s="1"/>
  <c r="S18" i="2"/>
  <c r="T25" i="2" l="1"/>
  <c r="T27" i="2" s="1"/>
  <c r="T16" i="2"/>
  <c r="T56" i="2" l="1"/>
  <c r="T57" i="2" s="1"/>
  <c r="T18" i="2"/>
  <c r="U16" i="2" l="1"/>
  <c r="U25" i="2"/>
  <c r="U27" i="2" s="1"/>
  <c r="U56" i="2" l="1"/>
  <c r="U57" i="2" s="1"/>
  <c r="U18" i="2"/>
  <c r="V16" i="2" l="1"/>
  <c r="V25" i="2"/>
  <c r="V27" i="2" s="1"/>
  <c r="V18" i="2" l="1"/>
  <c r="V56" i="2"/>
  <c r="V57" i="2" s="1"/>
  <c r="W25" i="2" l="1"/>
  <c r="W27" i="2" s="1"/>
  <c r="W16" i="2"/>
  <c r="W18" i="2" l="1"/>
  <c r="W56" i="2"/>
  <c r="W57" i="2" s="1"/>
  <c r="X25" i="2" l="1"/>
  <c r="X27" i="2" s="1"/>
  <c r="X16" i="2"/>
  <c r="X18" i="2" l="1"/>
  <c r="X56" i="2"/>
  <c r="X57" i="2" s="1"/>
  <c r="Y16" i="2" l="1"/>
  <c r="Y25" i="2"/>
  <c r="Y27" i="2" s="1"/>
  <c r="Y18" i="2" l="1"/>
  <c r="Y56" i="2"/>
  <c r="Y57" i="2" s="1"/>
  <c r="Z25" i="2" l="1"/>
  <c r="Z27" i="2" s="1"/>
  <c r="Z16" i="2"/>
  <c r="Z56" i="2" l="1"/>
  <c r="Z57" i="2" s="1"/>
  <c r="Z18" i="2"/>
  <c r="AA16" i="2" l="1"/>
  <c r="AA25" i="2"/>
  <c r="AA27" i="2" s="1"/>
  <c r="AA56" i="2" l="1"/>
  <c r="AA57" i="2" s="1"/>
  <c r="AA18" i="2"/>
  <c r="AB25" i="2" l="1"/>
  <c r="AB27" i="2" s="1"/>
  <c r="AB16" i="2"/>
  <c r="AB56" i="2" l="1"/>
  <c r="AB57" i="2" s="1"/>
  <c r="AB18" i="2"/>
  <c r="AC25" i="2" l="1"/>
  <c r="AC27" i="2" s="1"/>
  <c r="AC16" i="2"/>
  <c r="AC18" i="2" l="1"/>
  <c r="AC56" i="2"/>
  <c r="AC57" i="2" s="1"/>
  <c r="AD16" i="2" l="1"/>
  <c r="AD56" i="2" l="1"/>
  <c r="AD57" i="2" s="1"/>
  <c r="AD18" i="2"/>
  <c r="AE16" i="2" l="1"/>
  <c r="AE18" i="2" s="1"/>
</calcChain>
</file>

<file path=xl/sharedStrings.xml><?xml version="1.0" encoding="utf-8"?>
<sst xmlns="http://schemas.openxmlformats.org/spreadsheetml/2006/main" count="24" uniqueCount="19">
  <si>
    <t>Česká spořitelna</t>
  </si>
  <si>
    <t>EIB - Evropské projekty</t>
  </si>
  <si>
    <t>EIB - Modernizace silnic</t>
  </si>
  <si>
    <t>celkem</t>
  </si>
  <si>
    <t>Česká spořitelna - úrok</t>
  </si>
  <si>
    <t>EIB - Modernizace silnic - úrok</t>
  </si>
  <si>
    <t>EIB - Evropské projekty - úrok</t>
  </si>
  <si>
    <t>Celkem jistina + úrok</t>
  </si>
  <si>
    <t>Česká spořitelna - SROP</t>
  </si>
  <si>
    <t xml:space="preserve">EIB - Modernizace silnic </t>
  </si>
  <si>
    <t xml:space="preserve">EIB - Evropské projekty </t>
  </si>
  <si>
    <t>KB - investice OK</t>
  </si>
  <si>
    <t>KB - investice OK - úrok</t>
  </si>
  <si>
    <t>Splátka jistiny v Kč</t>
  </si>
  <si>
    <t>Celkem</t>
  </si>
  <si>
    <r>
      <t xml:space="preserve">Splátky úroků z úvěrů  </t>
    </r>
    <r>
      <rPr>
        <b/>
        <i/>
        <sz val="10"/>
        <color indexed="57"/>
        <rFont val="Arial"/>
        <family val="2"/>
        <charset val="238"/>
      </rPr>
      <t>(předpokládaná sazba při výpočtu 3%)</t>
    </r>
  </si>
  <si>
    <t>splátka jistiny</t>
  </si>
  <si>
    <t>splátka úroků z úvěru</t>
  </si>
  <si>
    <t>Splácení úvěrů  (včetně nových tranší v roce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</si>
</sst>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40"/>
      <name val="Arial"/>
      <family val="2"/>
      <charset val="238"/>
    </font>
    <font>
      <b/>
      <sz val="12"/>
      <color indexed="57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indexed="57"/>
      <name val="Arial"/>
      <family val="2"/>
      <charset val="238"/>
    </font>
    <font>
      <b/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1" xfId="0" applyNumberFormat="1" applyBorder="1"/>
    <xf numFmtId="3" fontId="2" fillId="0" borderId="0" xfId="0" applyNumberFormat="1" applyFon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 applyFill="1"/>
    <xf numFmtId="0" fontId="4" fillId="0" borderId="0" xfId="0" applyFont="1"/>
    <xf numFmtId="0" fontId="5" fillId="0" borderId="2" xfId="0" applyFont="1" applyBorder="1"/>
    <xf numFmtId="3" fontId="5" fillId="0" borderId="2" xfId="0" applyNumberFormat="1" applyFont="1" applyBorder="1"/>
    <xf numFmtId="3" fontId="2" fillId="0" borderId="2" xfId="0" applyNumberFormat="1" applyFont="1" applyBorder="1"/>
    <xf numFmtId="0" fontId="6" fillId="0" borderId="0" xfId="0" applyFont="1"/>
    <xf numFmtId="0" fontId="5" fillId="0" borderId="0" xfId="0" applyFont="1" applyBorder="1"/>
    <xf numFmtId="3" fontId="2" fillId="0" borderId="1" xfId="0" applyNumberFormat="1" applyFont="1" applyBorder="1"/>
    <xf numFmtId="3" fontId="7" fillId="0" borderId="1" xfId="0" applyNumberFormat="1" applyFont="1" applyBorder="1"/>
    <xf numFmtId="0" fontId="2" fillId="0" borderId="1" xfId="0" applyFont="1" applyFill="1" applyBorder="1"/>
    <xf numFmtId="3" fontId="0" fillId="0" borderId="1" xfId="0" applyNumberFormat="1" applyFill="1" applyBorder="1"/>
    <xf numFmtId="0" fontId="0" fillId="0" borderId="0" xfId="0" applyFill="1"/>
    <xf numFmtId="3" fontId="0" fillId="0" borderId="0" xfId="0" applyNumberFormat="1"/>
    <xf numFmtId="0" fontId="9" fillId="0" borderId="0" xfId="0" applyFont="1"/>
    <xf numFmtId="0" fontId="0" fillId="0" borderId="1" xfId="0" applyFill="1" applyBorder="1"/>
    <xf numFmtId="4" fontId="0" fillId="0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61137237554508"/>
          <c:y val="2.0334288069898197E-2"/>
          <c:w val="0.85831643325586138"/>
          <c:h val="0.9337835559665940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'rozpočtový výhled do 2034'!$A$55:$E$55</c:f>
              <c:strCache>
                <c:ptCount val="1"/>
                <c:pt idx="0">
                  <c:v>splátka jistiny</c:v>
                </c:pt>
              </c:strCache>
            </c:strRef>
          </c:tx>
          <c:spPr>
            <a:pattFill prst="dkVert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cat>
            <c:numRef>
              <c:f>'rozpočtový výhled do 2034'!$G$3:$AF$3</c:f>
              <c:numCache>
                <c:formatCode>General</c:formatCode>
                <c:ptCount val="2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</c:numCache>
            </c:numRef>
          </c:cat>
          <c:val>
            <c:numRef>
              <c:f>'rozpočtový výhled do 2034'!$G$8:$AF$8</c:f>
              <c:numCache>
                <c:formatCode>#,##0</c:formatCode>
                <c:ptCount val="25"/>
                <c:pt idx="0">
                  <c:v>119824041.82000001</c:v>
                </c:pt>
                <c:pt idx="1">
                  <c:v>176966898.97999999</c:v>
                </c:pt>
                <c:pt idx="2">
                  <c:v>200776422.78</c:v>
                </c:pt>
                <c:pt idx="3">
                  <c:v>224585946.57999998</c:v>
                </c:pt>
                <c:pt idx="4">
                  <c:v>253157375.14000002</c:v>
                </c:pt>
                <c:pt idx="5">
                  <c:v>253157375.14000002</c:v>
                </c:pt>
                <c:pt idx="6">
                  <c:v>253157375.14000002</c:v>
                </c:pt>
                <c:pt idx="7">
                  <c:v>253157375.14000002</c:v>
                </c:pt>
                <c:pt idx="8">
                  <c:v>253157375.14000002</c:v>
                </c:pt>
                <c:pt idx="9">
                  <c:v>253157375.14000002</c:v>
                </c:pt>
                <c:pt idx="10">
                  <c:v>253157374.58000001</c:v>
                </c:pt>
                <c:pt idx="11">
                  <c:v>186490708.42000002</c:v>
                </c:pt>
                <c:pt idx="12">
                  <c:v>186490708.42000002</c:v>
                </c:pt>
                <c:pt idx="13">
                  <c:v>186490708.42000002</c:v>
                </c:pt>
                <c:pt idx="14">
                  <c:v>186490708.42000002</c:v>
                </c:pt>
                <c:pt idx="15">
                  <c:v>179441927.84</c:v>
                </c:pt>
                <c:pt idx="16">
                  <c:v>172393147.44</c:v>
                </c:pt>
                <c:pt idx="17">
                  <c:v>172393147.44</c:v>
                </c:pt>
                <c:pt idx="18">
                  <c:v>163137049.88</c:v>
                </c:pt>
                <c:pt idx="19">
                  <c:v>153880952.58000001</c:v>
                </c:pt>
                <c:pt idx="20">
                  <c:v>121428571.56</c:v>
                </c:pt>
                <c:pt idx="21">
                  <c:v>100000000.16</c:v>
                </c:pt>
                <c:pt idx="22">
                  <c:v>76190476.359999999</c:v>
                </c:pt>
                <c:pt idx="23">
                  <c:v>52380952.560000002</c:v>
                </c:pt>
                <c:pt idx="24">
                  <c:v>28571428.799999997</c:v>
                </c:pt>
              </c:numCache>
            </c:numRef>
          </c:val>
        </c:ser>
        <c:ser>
          <c:idx val="1"/>
          <c:order val="1"/>
          <c:tx>
            <c:strRef>
              <c:f>'rozpočtový výhled do 2034'!$A$56:$E$56</c:f>
              <c:strCache>
                <c:ptCount val="1"/>
                <c:pt idx="0">
                  <c:v>splátka úroků z úvěru</c:v>
                </c:pt>
              </c:strCache>
            </c:strRef>
          </c:tx>
          <c:invertIfNegative val="0"/>
          <c:cat>
            <c:numRef>
              <c:f>'rozpočtový výhled do 2034'!$G$3:$AF$3</c:f>
              <c:numCache>
                <c:formatCode>General</c:formatCode>
                <c:ptCount val="2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</c:numCache>
            </c:numRef>
          </c:cat>
          <c:val>
            <c:numRef>
              <c:f>'rozpočtový výhled do 2034'!$G$16:$AF$16</c:f>
              <c:numCache>
                <c:formatCode>#,##0</c:formatCode>
                <c:ptCount val="25"/>
                <c:pt idx="0">
                  <c:v>121584201.09</c:v>
                </c:pt>
                <c:pt idx="1">
                  <c:v>132120929.31</c:v>
                </c:pt>
                <c:pt idx="2">
                  <c:v>126388923.75</c:v>
                </c:pt>
                <c:pt idx="3">
                  <c:v>119918822.83000001</c:v>
                </c:pt>
                <c:pt idx="4">
                  <c:v>112661420.5</c:v>
                </c:pt>
                <c:pt idx="5">
                  <c:v>104813541.84</c:v>
                </c:pt>
                <c:pt idx="6">
                  <c:v>96965663.210000008</c:v>
                </c:pt>
                <c:pt idx="7">
                  <c:v>89117784.560000017</c:v>
                </c:pt>
                <c:pt idx="8">
                  <c:v>81269905.909999996</c:v>
                </c:pt>
                <c:pt idx="9">
                  <c:v>73422027.310000002</c:v>
                </c:pt>
                <c:pt idx="10">
                  <c:v>65588016.109999999</c:v>
                </c:pt>
                <c:pt idx="11">
                  <c:v>59012124.469999999</c:v>
                </c:pt>
                <c:pt idx="12">
                  <c:v>53230912.450000003</c:v>
                </c:pt>
                <c:pt idx="13">
                  <c:v>47449700.630000003</c:v>
                </c:pt>
                <c:pt idx="14">
                  <c:v>41668488.599999994</c:v>
                </c:pt>
                <c:pt idx="15">
                  <c:v>35905486.030000001</c:v>
                </c:pt>
                <c:pt idx="16">
                  <c:v>30470251.689999998</c:v>
                </c:pt>
                <c:pt idx="17">
                  <c:v>25126064.109999999</c:v>
                </c:pt>
                <c:pt idx="18">
                  <c:v>19805788.059999999</c:v>
                </c:pt>
                <c:pt idx="19">
                  <c:v>14915920.630000001</c:v>
                </c:pt>
                <c:pt idx="20">
                  <c:v>10480952.369999999</c:v>
                </c:pt>
                <c:pt idx="21">
                  <c:v>6938095.2800000003</c:v>
                </c:pt>
                <c:pt idx="22">
                  <c:v>4084126.97</c:v>
                </c:pt>
                <c:pt idx="23">
                  <c:v>1968254.03</c:v>
                </c:pt>
                <c:pt idx="24">
                  <c:v>590476.16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836544"/>
        <c:axId val="153854720"/>
        <c:axId val="0"/>
      </c:bar3DChart>
      <c:catAx>
        <c:axId val="15383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854720"/>
        <c:crosses val="autoZero"/>
        <c:auto val="1"/>
        <c:lblAlgn val="ctr"/>
        <c:lblOffset val="100"/>
        <c:noMultiLvlLbl val="0"/>
      </c:catAx>
      <c:valAx>
        <c:axId val="153854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3836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32384082371004"/>
          <c:y val="6.2419321972155689E-2"/>
          <c:w val="7.828089372339532E-2"/>
          <c:h val="8.3952306531727749E-2"/>
        </c:manualLayout>
      </c:layout>
      <c:overlay val="0"/>
      <c:txPr>
        <a:bodyPr/>
        <a:lstStyle/>
        <a:p>
          <a:pPr>
            <a:defRPr sz="14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12095639943741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4.793028322440087E-2"/>
          <c:w val="0.9135021097046413"/>
          <c:h val="0.7080610021786492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'rozpočtový výhled do 2034'!$A$15</c:f>
              <c:strCache>
                <c:ptCount val="1"/>
                <c:pt idx="0">
                  <c:v>KB - investice OK - úrok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2034'!$E$15:$AB$15</c:f>
              <c:numCache>
                <c:formatCode>#,##0</c:formatCode>
                <c:ptCount val="21"/>
                <c:pt idx="0">
                  <c:v>21232201.09</c:v>
                </c:pt>
                <c:pt idx="1">
                  <c:v>19380812.23</c:v>
                </c:pt>
                <c:pt idx="2">
                  <c:v>17314145.559999999</c:v>
                </c:pt>
                <c:pt idx="3">
                  <c:v>15247478.9</c:v>
                </c:pt>
                <c:pt idx="4">
                  <c:v>13180812.220000001</c:v>
                </c:pt>
                <c:pt idx="5">
                  <c:v>11114145.550000001</c:v>
                </c:pt>
                <c:pt idx="6">
                  <c:v>9047478.8900000006</c:v>
                </c:pt>
                <c:pt idx="7">
                  <c:v>6980812.2300000004</c:v>
                </c:pt>
                <c:pt idx="8">
                  <c:v>4914145.55</c:v>
                </c:pt>
                <c:pt idx="9">
                  <c:v>2847478.88</c:v>
                </c:pt>
                <c:pt idx="10">
                  <c:v>794679.71</c:v>
                </c:pt>
              </c:numCache>
            </c:numRef>
          </c:val>
        </c:ser>
        <c:ser>
          <c:idx val="2"/>
          <c:order val="1"/>
          <c:tx>
            <c:strRef>
              <c:f>'rozpočtový výhled do 2034'!$A$7</c:f>
              <c:strCache>
                <c:ptCount val="1"/>
                <c:pt idx="0">
                  <c:v>KB - investice OK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50000">
                  <a:srgbClr xmlns:mc="http://schemas.openxmlformats.org/markup-compatibility/2006" xmlns:a14="http://schemas.microsoft.com/office/drawing/2010/main" val="BEBEFF" mc:Ignorable="a14" a14:legacySpreadsheetColorIndex="12">
                    <a:gamma/>
                    <a:tint val="2549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2034'!$E$7:$AB$7</c:f>
              <c:numCache>
                <c:formatCode>#,##0</c:formatCode>
                <c:ptCount val="21"/>
                <c:pt idx="0">
                  <c:v>33333333.359999999</c:v>
                </c:pt>
                <c:pt idx="1">
                  <c:v>66666666.719999999</c:v>
                </c:pt>
                <c:pt idx="2">
                  <c:v>66666666.719999999</c:v>
                </c:pt>
                <c:pt idx="3">
                  <c:v>66666666.719999999</c:v>
                </c:pt>
                <c:pt idx="4">
                  <c:v>66666666.719999999</c:v>
                </c:pt>
                <c:pt idx="5">
                  <c:v>66666666.719999999</c:v>
                </c:pt>
                <c:pt idx="6">
                  <c:v>66666666.719999999</c:v>
                </c:pt>
                <c:pt idx="7">
                  <c:v>66666666.719999999</c:v>
                </c:pt>
                <c:pt idx="8">
                  <c:v>66666666.719999999</c:v>
                </c:pt>
                <c:pt idx="9">
                  <c:v>66666666.719999999</c:v>
                </c:pt>
                <c:pt idx="10">
                  <c:v>66666666.159999996</c:v>
                </c:pt>
              </c:numCache>
            </c:numRef>
          </c:val>
        </c:ser>
        <c:ser>
          <c:idx val="4"/>
          <c:order val="2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</c:ser>
        <c:ser>
          <c:idx val="7"/>
          <c:order val="3"/>
          <c:tx>
            <c:strRef>
              <c:f>'rozpočtový výhled do 2034'!$A$14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2034'!$E$14:$AB$14</c:f>
              <c:numCache>
                <c:formatCode>#,##0</c:formatCode>
                <c:ptCount val="21"/>
                <c:pt idx="0">
                  <c:v>81514000</c:v>
                </c:pt>
                <c:pt idx="1">
                  <c:v>90318253.959999993</c:v>
                </c:pt>
                <c:pt idx="2">
                  <c:v>88005555.560000002</c:v>
                </c:pt>
                <c:pt idx="3">
                  <c:v>84954761.890000001</c:v>
                </c:pt>
                <c:pt idx="4">
                  <c:v>81116666.719999999</c:v>
                </c:pt>
                <c:pt idx="5">
                  <c:v>76688095.280000001</c:v>
                </c:pt>
                <c:pt idx="6">
                  <c:v>72259523.840000004</c:v>
                </c:pt>
                <c:pt idx="7">
                  <c:v>67830952.400000006</c:v>
                </c:pt>
                <c:pt idx="8">
                  <c:v>63402380.960000001</c:v>
                </c:pt>
                <c:pt idx="9">
                  <c:v>58973809.520000003</c:v>
                </c:pt>
                <c:pt idx="10">
                  <c:v>54545238.079999998</c:v>
                </c:pt>
                <c:pt idx="11">
                  <c:v>50116666.640000001</c:v>
                </c:pt>
                <c:pt idx="12">
                  <c:v>45688095.210000001</c:v>
                </c:pt>
                <c:pt idx="13">
                  <c:v>41259523.880000003</c:v>
                </c:pt>
                <c:pt idx="14">
                  <c:v>36830952.439999998</c:v>
                </c:pt>
                <c:pt idx="15">
                  <c:v>32402381</c:v>
                </c:pt>
                <c:pt idx="16">
                  <c:v>27973809.559999999</c:v>
                </c:pt>
                <c:pt idx="17">
                  <c:v>23545238.120000001</c:v>
                </c:pt>
                <c:pt idx="18">
                  <c:v>19116666.68</c:v>
                </c:pt>
                <c:pt idx="19">
                  <c:v>14688095.24</c:v>
                </c:pt>
                <c:pt idx="20">
                  <c:v>10480952.369999999</c:v>
                </c:pt>
              </c:numCache>
            </c:numRef>
          </c:val>
        </c:ser>
        <c:ser>
          <c:idx val="1"/>
          <c:order val="4"/>
          <c:tx>
            <c:strRef>
              <c:f>'rozpočtový výhled do 2034'!$A$6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2034'!$E$6:$AB$6</c:f>
              <c:numCache>
                <c:formatCode>#,##0</c:formatCode>
                <c:ptCount val="21"/>
                <c:pt idx="0">
                  <c:v>42857142.840000004</c:v>
                </c:pt>
                <c:pt idx="1">
                  <c:v>66666666.640000001</c:v>
                </c:pt>
                <c:pt idx="2">
                  <c:v>90476190.439999998</c:v>
                </c:pt>
                <c:pt idx="3">
                  <c:v>114285714.23999999</c:v>
                </c:pt>
                <c:pt idx="4">
                  <c:v>142857142.80000001</c:v>
                </c:pt>
                <c:pt idx="5">
                  <c:v>142857142.80000001</c:v>
                </c:pt>
                <c:pt idx="6">
                  <c:v>142857142.80000001</c:v>
                </c:pt>
                <c:pt idx="7">
                  <c:v>142857142.80000001</c:v>
                </c:pt>
                <c:pt idx="8">
                  <c:v>142857142.80000001</c:v>
                </c:pt>
                <c:pt idx="9">
                  <c:v>142857142.80000001</c:v>
                </c:pt>
                <c:pt idx="10">
                  <c:v>142857142.80000001</c:v>
                </c:pt>
                <c:pt idx="11">
                  <c:v>142857142.80000001</c:v>
                </c:pt>
                <c:pt idx="12">
                  <c:v>142857142.80000001</c:v>
                </c:pt>
                <c:pt idx="13">
                  <c:v>142857142.80000001</c:v>
                </c:pt>
                <c:pt idx="14">
                  <c:v>142857142.80000001</c:v>
                </c:pt>
                <c:pt idx="15">
                  <c:v>142857142.80000001</c:v>
                </c:pt>
                <c:pt idx="16">
                  <c:v>142857142.80000001</c:v>
                </c:pt>
                <c:pt idx="17">
                  <c:v>142857142.80000001</c:v>
                </c:pt>
                <c:pt idx="18">
                  <c:v>142857142.80000001</c:v>
                </c:pt>
                <c:pt idx="19">
                  <c:v>142857142.98000002</c:v>
                </c:pt>
                <c:pt idx="20">
                  <c:v>121428571.56</c:v>
                </c:pt>
              </c:numCache>
            </c:numRef>
          </c:val>
        </c:ser>
        <c:ser>
          <c:idx val="6"/>
          <c:order val="5"/>
          <c:tx>
            <c:strRef>
              <c:f>'rozpočtový výhled do 2034'!$A$13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'rozpočtový výhled do 2034'!$E$13:$AB$13</c:f>
              <c:numCache>
                <c:formatCode>#,##0</c:formatCode>
                <c:ptCount val="21"/>
                <c:pt idx="0">
                  <c:v>18838000</c:v>
                </c:pt>
                <c:pt idx="1">
                  <c:v>22421863.120000001</c:v>
                </c:pt>
                <c:pt idx="2">
                  <c:v>21069222.629999999</c:v>
                </c:pt>
                <c:pt idx="3">
                  <c:v>19716582.039999999</c:v>
                </c:pt>
                <c:pt idx="4">
                  <c:v>18363941.559999999</c:v>
                </c:pt>
                <c:pt idx="5">
                  <c:v>17011301.010000002</c:v>
                </c:pt>
                <c:pt idx="6">
                  <c:v>15658660.48</c:v>
                </c:pt>
                <c:pt idx="7">
                  <c:v>14306019.93</c:v>
                </c:pt>
                <c:pt idx="8">
                  <c:v>12953379.4</c:v>
                </c:pt>
                <c:pt idx="9">
                  <c:v>11600738.91</c:v>
                </c:pt>
                <c:pt idx="10">
                  <c:v>10248098.32</c:v>
                </c:pt>
                <c:pt idx="11">
                  <c:v>8895457.8300000001</c:v>
                </c:pt>
                <c:pt idx="12">
                  <c:v>7542817.2400000002</c:v>
                </c:pt>
                <c:pt idx="13">
                  <c:v>6190176.75</c:v>
                </c:pt>
                <c:pt idx="14">
                  <c:v>4837536.16</c:v>
                </c:pt>
                <c:pt idx="15">
                  <c:v>3503105.03</c:v>
                </c:pt>
                <c:pt idx="16">
                  <c:v>2496442.13</c:v>
                </c:pt>
                <c:pt idx="17">
                  <c:v>1580825.99</c:v>
                </c:pt>
                <c:pt idx="18">
                  <c:v>689121.38</c:v>
                </c:pt>
                <c:pt idx="19">
                  <c:v>227825.39</c:v>
                </c:pt>
              </c:numCache>
            </c:numRef>
          </c:val>
        </c:ser>
        <c:ser>
          <c:idx val="3"/>
          <c:order val="6"/>
          <c:tx>
            <c:strRef>
              <c:f>'rozpočtový výhled do 2034'!$A$5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2034'!$E$5:$AB$5</c:f>
              <c:numCache>
                <c:formatCode>#,##0</c:formatCode>
                <c:ptCount val="21"/>
                <c:pt idx="0">
                  <c:v>43633565.619999997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43633565.619999997</c:v>
                </c:pt>
                <c:pt idx="10">
                  <c:v>43633565.619999997</c:v>
                </c:pt>
                <c:pt idx="11">
                  <c:v>43633565.619999997</c:v>
                </c:pt>
                <c:pt idx="12">
                  <c:v>43633565.619999997</c:v>
                </c:pt>
                <c:pt idx="13">
                  <c:v>43633565.619999997</c:v>
                </c:pt>
                <c:pt idx="14">
                  <c:v>43633565.619999997</c:v>
                </c:pt>
                <c:pt idx="15">
                  <c:v>36584785.039999999</c:v>
                </c:pt>
                <c:pt idx="16">
                  <c:v>29536004.640000001</c:v>
                </c:pt>
                <c:pt idx="17">
                  <c:v>29536004.640000001</c:v>
                </c:pt>
                <c:pt idx="18">
                  <c:v>20279907.079999998</c:v>
                </c:pt>
                <c:pt idx="19">
                  <c:v>11023809.6</c:v>
                </c:pt>
              </c:numCache>
            </c:numRef>
          </c:val>
        </c:ser>
        <c:ser>
          <c:idx val="5"/>
          <c:order val="7"/>
          <c:tx>
            <c:strRef>
              <c:f>'rozpočtový výhled do 2034'!$A$12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48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2034'!$E$12:$AB$12</c:f>
            </c:numRef>
          </c:val>
        </c:ser>
        <c:ser>
          <c:idx val="0"/>
          <c:order val="8"/>
          <c:tx>
            <c:strRef>
              <c:f>'rozpočtový výhled do 2034'!$A$4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2034'!$E$4:$AB$4</c:f>
            </c:numRef>
          </c:val>
        </c:ser>
        <c:ser>
          <c:idx val="10"/>
          <c:order val="9"/>
          <c:tx>
            <c:strRef>
              <c:f>'rozpočtový výhled do 2034'!$A$18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2034'!$E$18:$AB$18</c:f>
              <c:numCache>
                <c:formatCode>#,##0</c:formatCode>
                <c:ptCount val="21"/>
                <c:pt idx="0">
                  <c:v>241408242.91000003</c:v>
                </c:pt>
                <c:pt idx="1">
                  <c:v>309087828.28999996</c:v>
                </c:pt>
                <c:pt idx="2">
                  <c:v>327165346.52999997</c:v>
                </c:pt>
                <c:pt idx="3">
                  <c:v>344504769.40999997</c:v>
                </c:pt>
                <c:pt idx="4">
                  <c:v>365818795.63999999</c:v>
                </c:pt>
                <c:pt idx="5">
                  <c:v>357970916.98000002</c:v>
                </c:pt>
                <c:pt idx="6">
                  <c:v>350123038.35000002</c:v>
                </c:pt>
                <c:pt idx="7">
                  <c:v>342275159.70000005</c:v>
                </c:pt>
                <c:pt idx="8">
                  <c:v>334427281.05000001</c:v>
                </c:pt>
                <c:pt idx="9">
                  <c:v>326579402.45000005</c:v>
                </c:pt>
                <c:pt idx="10">
                  <c:v>318745390.69</c:v>
                </c:pt>
                <c:pt idx="11">
                  <c:v>245502832.89000002</c:v>
                </c:pt>
                <c:pt idx="12">
                  <c:v>239721620.87</c:v>
                </c:pt>
                <c:pt idx="13">
                  <c:v>233940409.05000001</c:v>
                </c:pt>
                <c:pt idx="14">
                  <c:v>228159197.02000001</c:v>
                </c:pt>
                <c:pt idx="15">
                  <c:v>215347413.87</c:v>
                </c:pt>
                <c:pt idx="16">
                  <c:v>202863399.13</c:v>
                </c:pt>
                <c:pt idx="17">
                  <c:v>197519211.55000001</c:v>
                </c:pt>
                <c:pt idx="18">
                  <c:v>182942837.94</c:v>
                </c:pt>
                <c:pt idx="19">
                  <c:v>168796873.21000001</c:v>
                </c:pt>
                <c:pt idx="20">
                  <c:v>131909523.93000001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484352"/>
        <c:axId val="158485888"/>
      </c:barChart>
      <c:catAx>
        <c:axId val="15848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485888"/>
        <c:crosses val="autoZero"/>
        <c:auto val="1"/>
        <c:lblAlgn val="ctr"/>
        <c:lblOffset val="100"/>
        <c:tickMarkSkip val="1"/>
        <c:noMultiLvlLbl val="0"/>
      </c:catAx>
      <c:valAx>
        <c:axId val="158485888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4843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09985935302391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5.0108932461873638E-2"/>
          <c:w val="0.9135021097046413"/>
          <c:h val="0.70261437908496727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'rozpočtový výhled do 2034'!$A$18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2034'!$E$18:$AB$18</c:f>
              <c:numCache>
                <c:formatCode>#,##0</c:formatCode>
                <c:ptCount val="21"/>
                <c:pt idx="0">
                  <c:v>241408242.91000003</c:v>
                </c:pt>
                <c:pt idx="1">
                  <c:v>309087828.28999996</c:v>
                </c:pt>
                <c:pt idx="2">
                  <c:v>327165346.52999997</c:v>
                </c:pt>
                <c:pt idx="3">
                  <c:v>344504769.40999997</c:v>
                </c:pt>
                <c:pt idx="4">
                  <c:v>365818795.63999999</c:v>
                </c:pt>
                <c:pt idx="5">
                  <c:v>357970916.98000002</c:v>
                </c:pt>
                <c:pt idx="6">
                  <c:v>350123038.35000002</c:v>
                </c:pt>
                <c:pt idx="7">
                  <c:v>342275159.70000005</c:v>
                </c:pt>
                <c:pt idx="8">
                  <c:v>334427281.05000001</c:v>
                </c:pt>
                <c:pt idx="9">
                  <c:v>326579402.45000005</c:v>
                </c:pt>
                <c:pt idx="10">
                  <c:v>318745390.69</c:v>
                </c:pt>
                <c:pt idx="11">
                  <c:v>245502832.89000002</c:v>
                </c:pt>
                <c:pt idx="12">
                  <c:v>239721620.87</c:v>
                </c:pt>
                <c:pt idx="13">
                  <c:v>233940409.05000001</c:v>
                </c:pt>
                <c:pt idx="14">
                  <c:v>228159197.02000001</c:v>
                </c:pt>
                <c:pt idx="15">
                  <c:v>215347413.87</c:v>
                </c:pt>
                <c:pt idx="16">
                  <c:v>202863399.13</c:v>
                </c:pt>
                <c:pt idx="17">
                  <c:v>197519211.55000001</c:v>
                </c:pt>
                <c:pt idx="18">
                  <c:v>182942837.94</c:v>
                </c:pt>
                <c:pt idx="19">
                  <c:v>168796873.21000001</c:v>
                </c:pt>
                <c:pt idx="20">
                  <c:v>131909523.93000001</c:v>
                </c:pt>
              </c:numCache>
            </c:numRef>
          </c:val>
        </c:ser>
        <c:ser>
          <c:idx val="0"/>
          <c:order val="1"/>
          <c:tx>
            <c:strRef>
              <c:f>'rozpočtový výhled do 2034'!$A$4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2034'!$E$4:$AB$4</c:f>
            </c:numRef>
          </c:val>
        </c:ser>
        <c:ser>
          <c:idx val="5"/>
          <c:order val="2"/>
          <c:tx>
            <c:strRef>
              <c:f>'rozpočtový výhled do 2034'!$A$12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2034'!$E$12:$AB$12</c:f>
            </c:numRef>
          </c:val>
        </c:ser>
        <c:ser>
          <c:idx val="3"/>
          <c:order val="3"/>
          <c:tx>
            <c:strRef>
              <c:f>'rozpočtový výhled do 2034'!$A$5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2034'!$E$5:$AB$5</c:f>
              <c:numCache>
                <c:formatCode>#,##0</c:formatCode>
                <c:ptCount val="21"/>
                <c:pt idx="0">
                  <c:v>43633565.619999997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43633565.619999997</c:v>
                </c:pt>
                <c:pt idx="10">
                  <c:v>43633565.619999997</c:v>
                </c:pt>
                <c:pt idx="11">
                  <c:v>43633565.619999997</c:v>
                </c:pt>
                <c:pt idx="12">
                  <c:v>43633565.619999997</c:v>
                </c:pt>
                <c:pt idx="13">
                  <c:v>43633565.619999997</c:v>
                </c:pt>
                <c:pt idx="14">
                  <c:v>43633565.619999997</c:v>
                </c:pt>
                <c:pt idx="15">
                  <c:v>36584785.039999999</c:v>
                </c:pt>
                <c:pt idx="16">
                  <c:v>29536004.640000001</c:v>
                </c:pt>
                <c:pt idx="17">
                  <c:v>29536004.640000001</c:v>
                </c:pt>
                <c:pt idx="18">
                  <c:v>20279907.079999998</c:v>
                </c:pt>
                <c:pt idx="19">
                  <c:v>11023809.6</c:v>
                </c:pt>
              </c:numCache>
            </c:numRef>
          </c:val>
        </c:ser>
        <c:ser>
          <c:idx val="6"/>
          <c:order val="4"/>
          <c:tx>
            <c:strRef>
              <c:f>'rozpočtový výhled do 2034'!$A$13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2034'!$E$13:$AB$13</c:f>
              <c:numCache>
                <c:formatCode>#,##0</c:formatCode>
                <c:ptCount val="21"/>
                <c:pt idx="0">
                  <c:v>18838000</c:v>
                </c:pt>
                <c:pt idx="1">
                  <c:v>22421863.120000001</c:v>
                </c:pt>
                <c:pt idx="2">
                  <c:v>21069222.629999999</c:v>
                </c:pt>
                <c:pt idx="3">
                  <c:v>19716582.039999999</c:v>
                </c:pt>
                <c:pt idx="4">
                  <c:v>18363941.559999999</c:v>
                </c:pt>
                <c:pt idx="5">
                  <c:v>17011301.010000002</c:v>
                </c:pt>
                <c:pt idx="6">
                  <c:v>15658660.48</c:v>
                </c:pt>
                <c:pt idx="7">
                  <c:v>14306019.93</c:v>
                </c:pt>
                <c:pt idx="8">
                  <c:v>12953379.4</c:v>
                </c:pt>
                <c:pt idx="9">
                  <c:v>11600738.91</c:v>
                </c:pt>
                <c:pt idx="10">
                  <c:v>10248098.32</c:v>
                </c:pt>
                <c:pt idx="11">
                  <c:v>8895457.8300000001</c:v>
                </c:pt>
                <c:pt idx="12">
                  <c:v>7542817.2400000002</c:v>
                </c:pt>
                <c:pt idx="13">
                  <c:v>6190176.75</c:v>
                </c:pt>
                <c:pt idx="14">
                  <c:v>4837536.16</c:v>
                </c:pt>
                <c:pt idx="15">
                  <c:v>3503105.03</c:v>
                </c:pt>
                <c:pt idx="16">
                  <c:v>2496442.13</c:v>
                </c:pt>
                <c:pt idx="17">
                  <c:v>1580825.99</c:v>
                </c:pt>
                <c:pt idx="18">
                  <c:v>689121.38</c:v>
                </c:pt>
                <c:pt idx="19">
                  <c:v>227825.39</c:v>
                </c:pt>
              </c:numCache>
            </c:numRef>
          </c:val>
        </c:ser>
        <c:ser>
          <c:idx val="1"/>
          <c:order val="5"/>
          <c:tx>
            <c:strRef>
              <c:f>'rozpočtový výhled do 2034'!$A$6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2034'!$E$6:$AB$6</c:f>
              <c:numCache>
                <c:formatCode>#,##0</c:formatCode>
                <c:ptCount val="21"/>
                <c:pt idx="0">
                  <c:v>42857142.840000004</c:v>
                </c:pt>
                <c:pt idx="1">
                  <c:v>66666666.640000001</c:v>
                </c:pt>
                <c:pt idx="2">
                  <c:v>90476190.439999998</c:v>
                </c:pt>
                <c:pt idx="3">
                  <c:v>114285714.23999999</c:v>
                </c:pt>
                <c:pt idx="4">
                  <c:v>142857142.80000001</c:v>
                </c:pt>
                <c:pt idx="5">
                  <c:v>142857142.80000001</c:v>
                </c:pt>
                <c:pt idx="6">
                  <c:v>142857142.80000001</c:v>
                </c:pt>
                <c:pt idx="7">
                  <c:v>142857142.80000001</c:v>
                </c:pt>
                <c:pt idx="8">
                  <c:v>142857142.80000001</c:v>
                </c:pt>
                <c:pt idx="9">
                  <c:v>142857142.80000001</c:v>
                </c:pt>
                <c:pt idx="10">
                  <c:v>142857142.80000001</c:v>
                </c:pt>
                <c:pt idx="11">
                  <c:v>142857142.80000001</c:v>
                </c:pt>
                <c:pt idx="12">
                  <c:v>142857142.80000001</c:v>
                </c:pt>
                <c:pt idx="13">
                  <c:v>142857142.80000001</c:v>
                </c:pt>
                <c:pt idx="14">
                  <c:v>142857142.80000001</c:v>
                </c:pt>
                <c:pt idx="15">
                  <c:v>142857142.80000001</c:v>
                </c:pt>
                <c:pt idx="16">
                  <c:v>142857142.80000001</c:v>
                </c:pt>
                <c:pt idx="17">
                  <c:v>142857142.80000001</c:v>
                </c:pt>
                <c:pt idx="18">
                  <c:v>142857142.80000001</c:v>
                </c:pt>
                <c:pt idx="19">
                  <c:v>142857142.98000002</c:v>
                </c:pt>
                <c:pt idx="20">
                  <c:v>121428571.56</c:v>
                </c:pt>
              </c:numCache>
            </c:numRef>
          </c:val>
        </c:ser>
        <c:ser>
          <c:idx val="7"/>
          <c:order val="6"/>
          <c:tx>
            <c:strRef>
              <c:f>'rozpočtový výhled do 2034'!$A$14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2034'!$E$14:$AB$14</c:f>
              <c:numCache>
                <c:formatCode>#,##0</c:formatCode>
                <c:ptCount val="21"/>
                <c:pt idx="0">
                  <c:v>81514000</c:v>
                </c:pt>
                <c:pt idx="1">
                  <c:v>90318253.959999993</c:v>
                </c:pt>
                <c:pt idx="2">
                  <c:v>88005555.560000002</c:v>
                </c:pt>
                <c:pt idx="3">
                  <c:v>84954761.890000001</c:v>
                </c:pt>
                <c:pt idx="4">
                  <c:v>81116666.719999999</c:v>
                </c:pt>
                <c:pt idx="5">
                  <c:v>76688095.280000001</c:v>
                </c:pt>
                <c:pt idx="6">
                  <c:v>72259523.840000004</c:v>
                </c:pt>
                <c:pt idx="7">
                  <c:v>67830952.400000006</c:v>
                </c:pt>
                <c:pt idx="8">
                  <c:v>63402380.960000001</c:v>
                </c:pt>
                <c:pt idx="9">
                  <c:v>58973809.520000003</c:v>
                </c:pt>
                <c:pt idx="10">
                  <c:v>54545238.079999998</c:v>
                </c:pt>
                <c:pt idx="11">
                  <c:v>50116666.640000001</c:v>
                </c:pt>
                <c:pt idx="12">
                  <c:v>45688095.210000001</c:v>
                </c:pt>
                <c:pt idx="13">
                  <c:v>41259523.880000003</c:v>
                </c:pt>
                <c:pt idx="14">
                  <c:v>36830952.439999998</c:v>
                </c:pt>
                <c:pt idx="15">
                  <c:v>32402381</c:v>
                </c:pt>
                <c:pt idx="16">
                  <c:v>27973809.559999999</c:v>
                </c:pt>
                <c:pt idx="17">
                  <c:v>23545238.120000001</c:v>
                </c:pt>
                <c:pt idx="18">
                  <c:v>19116666.68</c:v>
                </c:pt>
                <c:pt idx="19">
                  <c:v>14688095.24</c:v>
                </c:pt>
                <c:pt idx="20">
                  <c:v>10480952.369999999</c:v>
                </c:pt>
              </c:numCache>
            </c:numRef>
          </c:val>
        </c:ser>
        <c:ser>
          <c:idx val="4"/>
          <c:order val="7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</c:ser>
        <c:ser>
          <c:idx val="2"/>
          <c:order val="8"/>
          <c:tx>
            <c:strRef>
              <c:f>'rozpočtový výhled do 2034'!$A$7</c:f>
              <c:strCache>
                <c:ptCount val="1"/>
                <c:pt idx="0">
                  <c:v>KB - investice 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2034'!$E$7:$AB$7</c:f>
              <c:numCache>
                <c:formatCode>#,##0</c:formatCode>
                <c:ptCount val="21"/>
                <c:pt idx="0">
                  <c:v>33333333.359999999</c:v>
                </c:pt>
                <c:pt idx="1">
                  <c:v>66666666.719999999</c:v>
                </c:pt>
                <c:pt idx="2">
                  <c:v>66666666.719999999</c:v>
                </c:pt>
                <c:pt idx="3">
                  <c:v>66666666.719999999</c:v>
                </c:pt>
                <c:pt idx="4">
                  <c:v>66666666.719999999</c:v>
                </c:pt>
                <c:pt idx="5">
                  <c:v>66666666.719999999</c:v>
                </c:pt>
                <c:pt idx="6">
                  <c:v>66666666.719999999</c:v>
                </c:pt>
                <c:pt idx="7">
                  <c:v>66666666.719999999</c:v>
                </c:pt>
                <c:pt idx="8">
                  <c:v>66666666.719999999</c:v>
                </c:pt>
                <c:pt idx="9">
                  <c:v>66666666.719999999</c:v>
                </c:pt>
                <c:pt idx="10">
                  <c:v>66666666.159999996</c:v>
                </c:pt>
              </c:numCache>
            </c:numRef>
          </c:val>
        </c:ser>
        <c:ser>
          <c:idx val="9"/>
          <c:order val="9"/>
          <c:tx>
            <c:strRef>
              <c:f>'rozpočtový výhled do 2034'!$A$15</c:f>
              <c:strCache>
                <c:ptCount val="1"/>
                <c:pt idx="0">
                  <c:v>KB - investice OK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'rozpočtový výhled do 2034'!$E$3:$AB$3</c:f>
              <c:numCache>
                <c:formatCode>General</c:formatCode>
                <c:ptCount val="2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</c:numCache>
            </c:numRef>
          </c:cat>
          <c:val>
            <c:numRef>
              <c:f>'rozpočtový výhled do 2034'!$E$15:$AB$15</c:f>
              <c:numCache>
                <c:formatCode>#,##0</c:formatCode>
                <c:ptCount val="21"/>
                <c:pt idx="0">
                  <c:v>21232201.09</c:v>
                </c:pt>
                <c:pt idx="1">
                  <c:v>19380812.23</c:v>
                </c:pt>
                <c:pt idx="2">
                  <c:v>17314145.559999999</c:v>
                </c:pt>
                <c:pt idx="3">
                  <c:v>15247478.9</c:v>
                </c:pt>
                <c:pt idx="4">
                  <c:v>13180812.220000001</c:v>
                </c:pt>
                <c:pt idx="5">
                  <c:v>11114145.550000001</c:v>
                </c:pt>
                <c:pt idx="6">
                  <c:v>9047478.8900000006</c:v>
                </c:pt>
                <c:pt idx="7">
                  <c:v>6980812.2300000004</c:v>
                </c:pt>
                <c:pt idx="8">
                  <c:v>4914145.55</c:v>
                </c:pt>
                <c:pt idx="9">
                  <c:v>2847478.88</c:v>
                </c:pt>
                <c:pt idx="10">
                  <c:v>794679.71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58893184"/>
        <c:axId val="158894720"/>
      </c:barChart>
      <c:catAx>
        <c:axId val="15889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894720"/>
        <c:crosses val="autoZero"/>
        <c:auto val="1"/>
        <c:lblAlgn val="ctr"/>
        <c:lblOffset val="100"/>
        <c:tickMarkSkip val="1"/>
        <c:noMultiLvlLbl val="0"/>
      </c:catAx>
      <c:valAx>
        <c:axId val="158894720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89318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28575</xdr:rowOff>
    </xdr:from>
    <xdr:to>
      <xdr:col>31</xdr:col>
      <xdr:colOff>361949</xdr:colOff>
      <xdr:row>78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tabSelected="1" zoomScaleNormal="100" workbookViewId="0">
      <selection activeCell="B83" sqref="B83"/>
    </sheetView>
  </sheetViews>
  <sheetFormatPr defaultRowHeight="12.75" x14ac:dyDescent="0.2"/>
  <cols>
    <col min="1" max="1" width="39.28515625" style="3" customWidth="1"/>
    <col min="2" max="2" width="17.42578125" style="3" customWidth="1"/>
    <col min="3" max="4" width="13" style="3" hidden="1" customWidth="1"/>
    <col min="5" max="5" width="11.140625" hidden="1" customWidth="1"/>
    <col min="6" max="6" width="11.7109375" hidden="1" customWidth="1"/>
    <col min="7" max="7" width="12.28515625" hidden="1" customWidth="1"/>
    <col min="8" max="19" width="12.28515625" customWidth="1"/>
    <col min="20" max="22" width="11.7109375" bestFit="1" customWidth="1"/>
    <col min="23" max="23" width="11.85546875" customWidth="1"/>
    <col min="24" max="27" width="11.7109375" bestFit="1" customWidth="1"/>
    <col min="28" max="28" width="12" customWidth="1"/>
    <col min="29" max="29" width="11.140625" bestFit="1" customWidth="1"/>
    <col min="30" max="30" width="10.7109375" customWidth="1"/>
    <col min="31" max="31" width="12.28515625" customWidth="1"/>
    <col min="32" max="32" width="10.140625" bestFit="1" customWidth="1"/>
  </cols>
  <sheetData>
    <row r="1" spans="1:32" ht="23.25" x14ac:dyDescent="0.35">
      <c r="A1" s="19" t="s">
        <v>18</v>
      </c>
      <c r="B1" s="11"/>
      <c r="C1" s="11"/>
      <c r="D1" s="11"/>
    </row>
    <row r="2" spans="1:32" ht="15.75" x14ac:dyDescent="0.25">
      <c r="A2" s="6" t="s">
        <v>13</v>
      </c>
      <c r="B2" s="6"/>
      <c r="C2" s="6"/>
      <c r="D2" s="6"/>
    </row>
    <row r="3" spans="1:32" s="3" customFormat="1" x14ac:dyDescent="0.2">
      <c r="A3" s="5"/>
      <c r="B3" s="5" t="s">
        <v>14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  <c r="P3" s="5">
        <v>2021</v>
      </c>
      <c r="Q3" s="5">
        <v>2022</v>
      </c>
      <c r="R3" s="5">
        <v>2023</v>
      </c>
      <c r="S3" s="5">
        <v>2024</v>
      </c>
      <c r="T3" s="5">
        <v>2025</v>
      </c>
      <c r="U3" s="5">
        <v>2026</v>
      </c>
      <c r="V3" s="5">
        <v>2027</v>
      </c>
      <c r="W3" s="5">
        <v>2028</v>
      </c>
      <c r="X3" s="5">
        <v>2029</v>
      </c>
      <c r="Y3" s="5">
        <v>2030</v>
      </c>
      <c r="Z3" s="5">
        <v>2031</v>
      </c>
      <c r="AA3" s="5">
        <v>2032</v>
      </c>
      <c r="AB3" s="5">
        <v>2033</v>
      </c>
      <c r="AC3" s="5">
        <v>2034</v>
      </c>
      <c r="AD3" s="5">
        <v>2035</v>
      </c>
      <c r="AE3" s="5">
        <v>2036</v>
      </c>
      <c r="AF3" s="5">
        <v>2037</v>
      </c>
    </row>
    <row r="4" spans="1:32" hidden="1" x14ac:dyDescent="0.2">
      <c r="A4" s="5" t="s">
        <v>0</v>
      </c>
      <c r="B4" s="13">
        <v>800000000</v>
      </c>
      <c r="C4" s="13"/>
      <c r="D4" s="13"/>
      <c r="E4" s="1">
        <v>26181532.59</v>
      </c>
      <c r="F4" s="1">
        <v>3360182.75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">
      <c r="A5" s="5" t="s">
        <v>2</v>
      </c>
      <c r="B5" s="13">
        <f>SUM(C5:AA5)</f>
        <v>899999999.96000004</v>
      </c>
      <c r="C5" s="1">
        <v>14097560.98</v>
      </c>
      <c r="D5" s="1">
        <v>14097560.98</v>
      </c>
      <c r="E5" s="1">
        <v>14097560.98</v>
      </c>
      <c r="F5" s="1">
        <f>2*16304878.05</f>
        <v>32609756.100000001</v>
      </c>
      <c r="G5" s="1">
        <v>43633565.619999997</v>
      </c>
      <c r="H5" s="1">
        <v>43633565.619999997</v>
      </c>
      <c r="I5" s="1">
        <v>43633565.619999997</v>
      </c>
      <c r="J5" s="1">
        <v>43633565.619999997</v>
      </c>
      <c r="K5" s="1">
        <v>43633565.619999997</v>
      </c>
      <c r="L5" s="1">
        <v>43633565.619999997</v>
      </c>
      <c r="M5" s="1">
        <v>43633565.619999997</v>
      </c>
      <c r="N5" s="1">
        <v>43633565.619999997</v>
      </c>
      <c r="O5" s="1">
        <v>43633565.619999997</v>
      </c>
      <c r="P5" s="1">
        <v>43633565.619999997</v>
      </c>
      <c r="Q5" s="1">
        <v>43633565.619999997</v>
      </c>
      <c r="R5" s="1">
        <v>43633565.619999997</v>
      </c>
      <c r="S5" s="1">
        <v>43633565.619999997</v>
      </c>
      <c r="T5" s="1">
        <v>43633565.619999997</v>
      </c>
      <c r="U5" s="1">
        <v>43633565.619999997</v>
      </c>
      <c r="V5" s="1">
        <v>43633565.619999997</v>
      </c>
      <c r="W5" s="1">
        <f>21816782.72+14768002.32</f>
        <v>36584785.039999999</v>
      </c>
      <c r="X5" s="1">
        <f>2*14768002.32</f>
        <v>29536004.640000001</v>
      </c>
      <c r="Y5" s="1">
        <f>2*14768002.32</f>
        <v>29536004.640000001</v>
      </c>
      <c r="Z5" s="1">
        <f>14768002.32+5511904.76</f>
        <v>20279907.079999998</v>
      </c>
      <c r="AA5" s="1">
        <v>11023809.6</v>
      </c>
      <c r="AB5" s="4"/>
      <c r="AC5" s="4"/>
      <c r="AD5" s="4"/>
      <c r="AE5" s="4"/>
      <c r="AF5" s="4"/>
    </row>
    <row r="6" spans="1:32" x14ac:dyDescent="0.2">
      <c r="A6" s="5" t="s">
        <v>1</v>
      </c>
      <c r="B6" s="13">
        <f>SUM(E6:AF6)</f>
        <v>3000000000</v>
      </c>
      <c r="C6" s="13"/>
      <c r="D6" s="13"/>
      <c r="E6" s="1">
        <v>0</v>
      </c>
      <c r="F6" s="1">
        <v>0</v>
      </c>
      <c r="G6" s="1">
        <v>21428571.420000002</v>
      </c>
      <c r="H6" s="14">
        <f>2*21428571.42</f>
        <v>42857142.840000004</v>
      </c>
      <c r="I6" s="1">
        <f>2*33333333.32</f>
        <v>66666666.640000001</v>
      </c>
      <c r="J6" s="1">
        <f>2*45238095.22</f>
        <v>90476190.439999998</v>
      </c>
      <c r="K6" s="1">
        <v>114285714.23999999</v>
      </c>
      <c r="L6" s="1">
        <f>2*71428571.4</f>
        <v>142857142.80000001</v>
      </c>
      <c r="M6" s="1">
        <f t="shared" ref="M6:Z6" si="0">2*71428571.4</f>
        <v>142857142.80000001</v>
      </c>
      <c r="N6" s="1">
        <f t="shared" si="0"/>
        <v>142857142.80000001</v>
      </c>
      <c r="O6" s="1">
        <f t="shared" si="0"/>
        <v>142857142.80000001</v>
      </c>
      <c r="P6" s="1">
        <f t="shared" si="0"/>
        <v>142857142.80000001</v>
      </c>
      <c r="Q6" s="1">
        <f t="shared" si="0"/>
        <v>142857142.80000001</v>
      </c>
      <c r="R6" s="1">
        <f t="shared" si="0"/>
        <v>142857142.80000001</v>
      </c>
      <c r="S6" s="1">
        <f t="shared" si="0"/>
        <v>142857142.80000001</v>
      </c>
      <c r="T6" s="1">
        <f t="shared" si="0"/>
        <v>142857142.80000001</v>
      </c>
      <c r="U6" s="1">
        <f t="shared" si="0"/>
        <v>142857142.80000001</v>
      </c>
      <c r="V6" s="1">
        <f t="shared" si="0"/>
        <v>142857142.80000001</v>
      </c>
      <c r="W6" s="1">
        <f t="shared" si="0"/>
        <v>142857142.80000001</v>
      </c>
      <c r="X6" s="1">
        <f t="shared" si="0"/>
        <v>142857142.80000001</v>
      </c>
      <c r="Y6" s="1">
        <f t="shared" si="0"/>
        <v>142857142.80000001</v>
      </c>
      <c r="Z6" s="1">
        <f t="shared" si="0"/>
        <v>142857142.80000001</v>
      </c>
      <c r="AA6" s="1">
        <f>71428571.4+71428571.58</f>
        <v>142857142.98000002</v>
      </c>
      <c r="AB6" s="1">
        <f>60714285.69+60714285.87</f>
        <v>121428571.56</v>
      </c>
      <c r="AC6" s="1">
        <f>49999999.98+50000000.18</f>
        <v>100000000.16</v>
      </c>
      <c r="AD6" s="1">
        <f>2*38095238.08+0.2</f>
        <v>76190476.359999999</v>
      </c>
      <c r="AE6" s="1">
        <f>26190476.18+26190476.38</f>
        <v>52380952.560000002</v>
      </c>
      <c r="AF6" s="1">
        <f>14285714.28+14285714.52</f>
        <v>28571428.799999997</v>
      </c>
    </row>
    <row r="7" spans="1:32" x14ac:dyDescent="0.2">
      <c r="A7" s="5" t="s">
        <v>11</v>
      </c>
      <c r="B7" s="13">
        <f>SUM(E7:AD7)</f>
        <v>700000000.00000012</v>
      </c>
      <c r="C7" s="13"/>
      <c r="D7" s="13"/>
      <c r="E7" s="1">
        <v>0</v>
      </c>
      <c r="F7" s="1">
        <v>0</v>
      </c>
      <c r="G7" s="1">
        <v>0</v>
      </c>
      <c r="H7" s="1">
        <v>33333333.359999999</v>
      </c>
      <c r="I7" s="1">
        <v>66666666.719999999</v>
      </c>
      <c r="J7" s="1">
        <v>66666666.719999999</v>
      </c>
      <c r="K7" s="1">
        <v>66666666.719999999</v>
      </c>
      <c r="L7" s="1">
        <v>66666666.719999999</v>
      </c>
      <c r="M7" s="1">
        <v>66666666.719999999</v>
      </c>
      <c r="N7" s="1">
        <v>66666666.719999999</v>
      </c>
      <c r="O7" s="1">
        <v>66666666.719999999</v>
      </c>
      <c r="P7" s="1">
        <v>66666666.719999999</v>
      </c>
      <c r="Q7" s="1">
        <v>66666666.719999999</v>
      </c>
      <c r="R7" s="1">
        <v>66666666.159999996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1"/>
      <c r="AF7" s="1"/>
    </row>
    <row r="8" spans="1:32" s="3" customFormat="1" x14ac:dyDescent="0.2">
      <c r="A8" s="3" t="s">
        <v>3</v>
      </c>
      <c r="E8" s="2">
        <f t="shared" ref="E8:AF8" si="1">SUM(E4:E7)</f>
        <v>40279093.57</v>
      </c>
      <c r="F8" s="2">
        <f t="shared" si="1"/>
        <v>35969938.850000001</v>
      </c>
      <c r="G8" s="2">
        <f t="shared" si="1"/>
        <v>65062137.039999999</v>
      </c>
      <c r="H8" s="2">
        <f t="shared" si="1"/>
        <v>119824041.82000001</v>
      </c>
      <c r="I8" s="2">
        <f t="shared" si="1"/>
        <v>176966898.97999999</v>
      </c>
      <c r="J8" s="2">
        <f t="shared" si="1"/>
        <v>200776422.78</v>
      </c>
      <c r="K8" s="2">
        <f t="shared" si="1"/>
        <v>224585946.57999998</v>
      </c>
      <c r="L8" s="2">
        <f t="shared" si="1"/>
        <v>253157375.14000002</v>
      </c>
      <c r="M8" s="2">
        <f t="shared" si="1"/>
        <v>253157375.14000002</v>
      </c>
      <c r="N8" s="2">
        <f t="shared" si="1"/>
        <v>253157375.14000002</v>
      </c>
      <c r="O8" s="2">
        <f t="shared" si="1"/>
        <v>253157375.14000002</v>
      </c>
      <c r="P8" s="2">
        <f t="shared" si="1"/>
        <v>253157375.14000002</v>
      </c>
      <c r="Q8" s="2">
        <f t="shared" si="1"/>
        <v>253157375.14000002</v>
      </c>
      <c r="R8" s="2">
        <f t="shared" si="1"/>
        <v>253157374.58000001</v>
      </c>
      <c r="S8" s="2">
        <f t="shared" si="1"/>
        <v>186490708.42000002</v>
      </c>
      <c r="T8" s="2">
        <f t="shared" si="1"/>
        <v>186490708.42000002</v>
      </c>
      <c r="U8" s="2">
        <f t="shared" si="1"/>
        <v>186490708.42000002</v>
      </c>
      <c r="V8" s="2">
        <f t="shared" si="1"/>
        <v>186490708.42000002</v>
      </c>
      <c r="W8" s="2">
        <f t="shared" si="1"/>
        <v>179441927.84</v>
      </c>
      <c r="X8" s="2">
        <f t="shared" si="1"/>
        <v>172393147.44</v>
      </c>
      <c r="Y8" s="2">
        <f t="shared" si="1"/>
        <v>172393147.44</v>
      </c>
      <c r="Z8" s="2">
        <f t="shared" si="1"/>
        <v>163137049.88</v>
      </c>
      <c r="AA8" s="2">
        <f t="shared" si="1"/>
        <v>153880952.58000001</v>
      </c>
      <c r="AB8" s="2">
        <f t="shared" si="1"/>
        <v>121428571.56</v>
      </c>
      <c r="AC8" s="2">
        <f t="shared" si="1"/>
        <v>100000000.16</v>
      </c>
      <c r="AD8" s="2">
        <f t="shared" si="1"/>
        <v>76190476.359999999</v>
      </c>
      <c r="AE8" s="2">
        <f t="shared" si="1"/>
        <v>52380952.560000002</v>
      </c>
      <c r="AF8" s="2">
        <f t="shared" si="1"/>
        <v>28571428.799999997</v>
      </c>
    </row>
    <row r="10" spans="1:32" ht="15.75" x14ac:dyDescent="0.25">
      <c r="A10" s="7" t="s">
        <v>15</v>
      </c>
      <c r="B10" s="7"/>
      <c r="C10" s="7"/>
      <c r="D10" s="7"/>
    </row>
    <row r="11" spans="1:32" x14ac:dyDescent="0.2">
      <c r="A11" s="5"/>
      <c r="B11" s="5"/>
      <c r="C11" s="5"/>
      <c r="D11" s="5"/>
      <c r="E11" s="5">
        <v>2010</v>
      </c>
      <c r="F11" s="5">
        <v>2011</v>
      </c>
      <c r="G11" s="5">
        <v>2012</v>
      </c>
      <c r="H11" s="5">
        <v>2013</v>
      </c>
      <c r="I11" s="5">
        <v>2014</v>
      </c>
      <c r="J11" s="5">
        <v>2015</v>
      </c>
      <c r="K11" s="5">
        <v>2016</v>
      </c>
      <c r="L11" s="5">
        <v>2017</v>
      </c>
      <c r="M11" s="5">
        <v>2018</v>
      </c>
      <c r="N11" s="5">
        <v>2019</v>
      </c>
      <c r="O11" s="5">
        <v>2020</v>
      </c>
      <c r="P11" s="5">
        <v>2021</v>
      </c>
      <c r="Q11" s="5">
        <v>2022</v>
      </c>
      <c r="R11" s="5">
        <v>2023</v>
      </c>
      <c r="S11" s="5">
        <v>2024</v>
      </c>
      <c r="T11" s="5">
        <v>2025</v>
      </c>
      <c r="U11" s="5">
        <v>2026</v>
      </c>
      <c r="V11" s="5">
        <v>2027</v>
      </c>
      <c r="W11" s="5">
        <v>2028</v>
      </c>
      <c r="X11" s="5">
        <v>2029</v>
      </c>
      <c r="Y11" s="5">
        <v>2030</v>
      </c>
      <c r="Z11" s="5">
        <v>2031</v>
      </c>
      <c r="AA11" s="5">
        <v>2032</v>
      </c>
      <c r="AB11" s="5">
        <v>2033</v>
      </c>
      <c r="AC11" s="5">
        <v>2034</v>
      </c>
      <c r="AD11" s="5">
        <v>2035</v>
      </c>
      <c r="AE11" s="15">
        <v>2036</v>
      </c>
      <c r="AF11" s="15">
        <v>2037</v>
      </c>
    </row>
    <row r="12" spans="1:32" hidden="1" x14ac:dyDescent="0.2">
      <c r="A12" s="5" t="s">
        <v>4</v>
      </c>
      <c r="B12" s="5"/>
      <c r="C12" s="5"/>
      <c r="D12" s="5"/>
      <c r="E12" s="1">
        <v>516730</v>
      </c>
      <c r="F12" s="1">
        <v>38870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4"/>
      <c r="AF12" s="4"/>
    </row>
    <row r="13" spans="1:32" s="17" customFormat="1" x14ac:dyDescent="0.2">
      <c r="A13" s="15" t="s">
        <v>5</v>
      </c>
      <c r="B13" s="15"/>
      <c r="C13" s="15"/>
      <c r="D13" s="15"/>
      <c r="E13" s="16">
        <v>26432226</v>
      </c>
      <c r="F13" s="16">
        <v>25861095</v>
      </c>
      <c r="G13" s="16">
        <v>25127144.199999999</v>
      </c>
      <c r="H13" s="16">
        <v>18838000</v>
      </c>
      <c r="I13" s="16">
        <v>22421863.120000001</v>
      </c>
      <c r="J13" s="16">
        <v>21069222.629999999</v>
      </c>
      <c r="K13" s="16">
        <v>19716582.039999999</v>
      </c>
      <c r="L13" s="16">
        <v>18363941.559999999</v>
      </c>
      <c r="M13" s="16">
        <v>17011301.010000002</v>
      </c>
      <c r="N13" s="16">
        <v>15658660.48</v>
      </c>
      <c r="O13" s="16">
        <v>14306019.93</v>
      </c>
      <c r="P13" s="16">
        <v>12953379.4</v>
      </c>
      <c r="Q13" s="16">
        <v>11600738.91</v>
      </c>
      <c r="R13" s="16">
        <v>10248098.32</v>
      </c>
      <c r="S13" s="16">
        <v>8895457.8300000001</v>
      </c>
      <c r="T13" s="16">
        <v>7542817.2400000002</v>
      </c>
      <c r="U13" s="16">
        <v>6190176.75</v>
      </c>
      <c r="V13" s="16">
        <v>4837536.16</v>
      </c>
      <c r="W13" s="16">
        <v>3503105.03</v>
      </c>
      <c r="X13" s="16">
        <v>2496442.13</v>
      </c>
      <c r="Y13" s="16">
        <v>1580825.99</v>
      </c>
      <c r="Z13" s="16">
        <v>689121.38</v>
      </c>
      <c r="AA13" s="16">
        <v>227825.39</v>
      </c>
      <c r="AB13" s="16"/>
      <c r="AC13" s="16"/>
      <c r="AD13" s="16"/>
      <c r="AE13" s="20"/>
      <c r="AF13" s="20"/>
    </row>
    <row r="14" spans="1:32" s="17" customFormat="1" x14ac:dyDescent="0.2">
      <c r="A14" s="15" t="s">
        <v>6</v>
      </c>
      <c r="B14" s="15"/>
      <c r="C14" s="15"/>
      <c r="D14" s="15"/>
      <c r="E14" s="16">
        <v>39550000</v>
      </c>
      <c r="F14" s="16">
        <v>44691667</v>
      </c>
      <c r="G14" s="16">
        <v>52816126.979999997</v>
      </c>
      <c r="H14" s="16">
        <v>81514000</v>
      </c>
      <c r="I14" s="16">
        <v>90318253.959999993</v>
      </c>
      <c r="J14" s="16">
        <v>88005555.560000002</v>
      </c>
      <c r="K14" s="16">
        <v>84954761.890000001</v>
      </c>
      <c r="L14" s="16">
        <v>81116666.719999999</v>
      </c>
      <c r="M14" s="16">
        <v>76688095.280000001</v>
      </c>
      <c r="N14" s="16">
        <v>72259523.840000004</v>
      </c>
      <c r="O14" s="16">
        <v>67830952.400000006</v>
      </c>
      <c r="P14" s="16">
        <v>63402380.960000001</v>
      </c>
      <c r="Q14" s="16">
        <v>58973809.520000003</v>
      </c>
      <c r="R14" s="16">
        <v>54545238.079999998</v>
      </c>
      <c r="S14" s="16">
        <v>50116666.640000001</v>
      </c>
      <c r="T14" s="16">
        <v>45688095.210000001</v>
      </c>
      <c r="U14" s="16">
        <v>41259523.880000003</v>
      </c>
      <c r="V14" s="16">
        <v>36830952.439999998</v>
      </c>
      <c r="W14" s="16">
        <v>32402381</v>
      </c>
      <c r="X14" s="16">
        <v>27973809.559999999</v>
      </c>
      <c r="Y14" s="16">
        <v>23545238.120000001</v>
      </c>
      <c r="Z14" s="16">
        <v>19116666.68</v>
      </c>
      <c r="AA14" s="16">
        <v>14688095.24</v>
      </c>
      <c r="AB14" s="16">
        <v>10480952.369999999</v>
      </c>
      <c r="AC14" s="16">
        <v>6938095.2800000003</v>
      </c>
      <c r="AD14" s="16">
        <v>4084126.97</v>
      </c>
      <c r="AE14" s="21">
        <v>1968254.03</v>
      </c>
      <c r="AF14" s="21">
        <v>590476.16</v>
      </c>
    </row>
    <row r="15" spans="1:32" s="17" customFormat="1" x14ac:dyDescent="0.2">
      <c r="A15" s="15" t="s">
        <v>12</v>
      </c>
      <c r="B15" s="15"/>
      <c r="C15" s="15"/>
      <c r="D15" s="15"/>
      <c r="E15" s="16">
        <v>1335387</v>
      </c>
      <c r="F15" s="16">
        <v>9408706.6899999995</v>
      </c>
      <c r="G15" s="16">
        <v>20343779.039999999</v>
      </c>
      <c r="H15" s="16">
        <v>21232201.09</v>
      </c>
      <c r="I15" s="16">
        <v>19380812.23</v>
      </c>
      <c r="J15" s="16">
        <v>17314145.559999999</v>
      </c>
      <c r="K15" s="16">
        <v>15247478.9</v>
      </c>
      <c r="L15" s="16">
        <v>13180812.220000001</v>
      </c>
      <c r="M15" s="16">
        <v>11114145.550000001</v>
      </c>
      <c r="N15" s="16">
        <v>9047478.8900000006</v>
      </c>
      <c r="O15" s="16">
        <v>6980812.2300000004</v>
      </c>
      <c r="P15" s="16">
        <v>4914145.55</v>
      </c>
      <c r="Q15" s="16">
        <v>2847478.88</v>
      </c>
      <c r="R15" s="16">
        <v>794679.71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20"/>
      <c r="AF15" s="20"/>
    </row>
    <row r="16" spans="1:32" x14ac:dyDescent="0.2">
      <c r="A16" s="3" t="s">
        <v>3</v>
      </c>
      <c r="E16" s="2">
        <f>SUM(E12:E15)</f>
        <v>67834343</v>
      </c>
      <c r="F16" s="2">
        <f t="shared" ref="F16:AC16" si="2">SUM(F12:F15)</f>
        <v>80000338.689999998</v>
      </c>
      <c r="G16" s="2">
        <f t="shared" si="2"/>
        <v>98287050.219999999</v>
      </c>
      <c r="H16" s="2">
        <f t="shared" si="2"/>
        <v>121584201.09</v>
      </c>
      <c r="I16" s="2">
        <f t="shared" si="2"/>
        <v>132120929.31</v>
      </c>
      <c r="J16" s="2">
        <f t="shared" si="2"/>
        <v>126388923.75</v>
      </c>
      <c r="K16" s="2">
        <f t="shared" si="2"/>
        <v>119918822.83000001</v>
      </c>
      <c r="L16" s="2">
        <f t="shared" si="2"/>
        <v>112661420.5</v>
      </c>
      <c r="M16" s="2">
        <f t="shared" si="2"/>
        <v>104813541.84</v>
      </c>
      <c r="N16" s="2">
        <f t="shared" si="2"/>
        <v>96965663.210000008</v>
      </c>
      <c r="O16" s="2">
        <f t="shared" si="2"/>
        <v>89117784.560000017</v>
      </c>
      <c r="P16" s="2">
        <f t="shared" si="2"/>
        <v>81269905.909999996</v>
      </c>
      <c r="Q16" s="2">
        <f t="shared" si="2"/>
        <v>73422027.310000002</v>
      </c>
      <c r="R16" s="2">
        <f t="shared" si="2"/>
        <v>65588016.109999999</v>
      </c>
      <c r="S16" s="2">
        <f t="shared" si="2"/>
        <v>59012124.469999999</v>
      </c>
      <c r="T16" s="2">
        <f t="shared" si="2"/>
        <v>53230912.450000003</v>
      </c>
      <c r="U16" s="2">
        <f t="shared" si="2"/>
        <v>47449700.630000003</v>
      </c>
      <c r="V16" s="2">
        <f t="shared" si="2"/>
        <v>41668488.599999994</v>
      </c>
      <c r="W16" s="2">
        <f t="shared" si="2"/>
        <v>35905486.030000001</v>
      </c>
      <c r="X16" s="2">
        <f t="shared" si="2"/>
        <v>30470251.689999998</v>
      </c>
      <c r="Y16" s="2">
        <f t="shared" si="2"/>
        <v>25126064.109999999</v>
      </c>
      <c r="Z16" s="2">
        <f t="shared" si="2"/>
        <v>19805788.059999999</v>
      </c>
      <c r="AA16" s="2">
        <f t="shared" si="2"/>
        <v>14915920.630000001</v>
      </c>
      <c r="AB16" s="2">
        <f t="shared" si="2"/>
        <v>10480952.369999999</v>
      </c>
      <c r="AC16" s="2">
        <f t="shared" si="2"/>
        <v>6938095.2800000003</v>
      </c>
      <c r="AD16" s="2">
        <f t="shared" ref="AD16:AE16" si="3">SUM(AD12:AD14)</f>
        <v>4084126.97</v>
      </c>
      <c r="AE16" s="2">
        <f t="shared" si="3"/>
        <v>1968254.03</v>
      </c>
      <c r="AF16" s="2">
        <f t="shared" ref="AF16" si="4">SUM(AF12:AF14)</f>
        <v>590476.16</v>
      </c>
    </row>
    <row r="18" spans="1:32" s="3" customFormat="1" x14ac:dyDescent="0.2">
      <c r="A18" s="8" t="s">
        <v>7</v>
      </c>
      <c r="B18" s="8"/>
      <c r="C18" s="8"/>
      <c r="D18" s="8"/>
      <c r="E18" s="9">
        <f t="shared" ref="E18:AE18" si="5">+E16+E8</f>
        <v>108113436.56999999</v>
      </c>
      <c r="F18" s="9">
        <f t="shared" si="5"/>
        <v>115970277.53999999</v>
      </c>
      <c r="G18" s="9">
        <f t="shared" si="5"/>
        <v>163349187.25999999</v>
      </c>
      <c r="H18" s="9">
        <f t="shared" si="5"/>
        <v>241408242.91000003</v>
      </c>
      <c r="I18" s="9">
        <f t="shared" si="5"/>
        <v>309087828.28999996</v>
      </c>
      <c r="J18" s="9">
        <f t="shared" si="5"/>
        <v>327165346.52999997</v>
      </c>
      <c r="K18" s="9">
        <f t="shared" si="5"/>
        <v>344504769.40999997</v>
      </c>
      <c r="L18" s="9">
        <f t="shared" si="5"/>
        <v>365818795.63999999</v>
      </c>
      <c r="M18" s="9">
        <f t="shared" si="5"/>
        <v>357970916.98000002</v>
      </c>
      <c r="N18" s="9">
        <f t="shared" si="5"/>
        <v>350123038.35000002</v>
      </c>
      <c r="O18" s="9">
        <f t="shared" si="5"/>
        <v>342275159.70000005</v>
      </c>
      <c r="P18" s="9">
        <f t="shared" si="5"/>
        <v>334427281.05000001</v>
      </c>
      <c r="Q18" s="9">
        <f t="shared" si="5"/>
        <v>326579402.45000005</v>
      </c>
      <c r="R18" s="9">
        <f t="shared" si="5"/>
        <v>318745390.69</v>
      </c>
      <c r="S18" s="9">
        <f t="shared" si="5"/>
        <v>245502832.89000002</v>
      </c>
      <c r="T18" s="9">
        <f>+T16+T8</f>
        <v>239721620.87</v>
      </c>
      <c r="U18" s="9">
        <f>+U16+U8</f>
        <v>233940409.05000001</v>
      </c>
      <c r="V18" s="9">
        <f>+V16+V8</f>
        <v>228159197.02000001</v>
      </c>
      <c r="W18" s="9">
        <f t="shared" si="5"/>
        <v>215347413.87</v>
      </c>
      <c r="X18" s="9">
        <f t="shared" si="5"/>
        <v>202863399.13</v>
      </c>
      <c r="Y18" s="9">
        <f t="shared" si="5"/>
        <v>197519211.55000001</v>
      </c>
      <c r="Z18" s="9">
        <f t="shared" si="5"/>
        <v>182942837.94</v>
      </c>
      <c r="AA18" s="9">
        <f t="shared" si="5"/>
        <v>168796873.21000001</v>
      </c>
      <c r="AB18" s="9">
        <f t="shared" si="5"/>
        <v>131909523.93000001</v>
      </c>
      <c r="AC18" s="10">
        <f t="shared" si="5"/>
        <v>106938095.44</v>
      </c>
      <c r="AD18" s="10">
        <f t="shared" si="5"/>
        <v>80274603.329999998</v>
      </c>
      <c r="AE18" s="10">
        <f t="shared" si="5"/>
        <v>54349206.590000004</v>
      </c>
      <c r="AF18" s="10">
        <f t="shared" ref="AF18" si="6">+AF16+AF8</f>
        <v>29161904.959999997</v>
      </c>
    </row>
    <row r="22" spans="1:32" hidden="1" x14ac:dyDescent="0.2">
      <c r="A22" s="5" t="s">
        <v>7</v>
      </c>
      <c r="B22" s="5"/>
      <c r="C22" s="5"/>
      <c r="D22" s="5"/>
      <c r="E22" s="5">
        <v>2010</v>
      </c>
      <c r="F22" s="5">
        <v>2011</v>
      </c>
      <c r="G22" s="5">
        <v>2012</v>
      </c>
      <c r="H22" s="5">
        <v>2013</v>
      </c>
      <c r="I22" s="5">
        <v>2014</v>
      </c>
      <c r="J22" s="5">
        <v>2015</v>
      </c>
      <c r="K22" s="5">
        <v>2016</v>
      </c>
      <c r="L22" s="5">
        <v>2017</v>
      </c>
      <c r="M22" s="5">
        <v>2018</v>
      </c>
      <c r="N22" s="5">
        <v>2019</v>
      </c>
      <c r="O22" s="5">
        <v>2020</v>
      </c>
      <c r="P22" s="5">
        <v>2021</v>
      </c>
      <c r="Q22" s="5">
        <v>2022</v>
      </c>
      <c r="R22" s="5">
        <v>2023</v>
      </c>
      <c r="S22" s="5">
        <v>2024</v>
      </c>
      <c r="T22" s="5">
        <v>2025</v>
      </c>
      <c r="U22" s="5">
        <v>2026</v>
      </c>
      <c r="V22" s="5">
        <v>2027</v>
      </c>
      <c r="W22" s="5">
        <v>2028</v>
      </c>
      <c r="X22" s="5">
        <v>2029</v>
      </c>
      <c r="Y22" s="5">
        <v>2030</v>
      </c>
      <c r="Z22" s="5">
        <v>2031</v>
      </c>
      <c r="AA22" s="5">
        <v>2032</v>
      </c>
      <c r="AB22" s="5">
        <v>2033</v>
      </c>
      <c r="AC22" s="5">
        <v>2034</v>
      </c>
      <c r="AD22" s="5">
        <v>2035</v>
      </c>
    </row>
    <row r="23" spans="1:32" hidden="1" x14ac:dyDescent="0.2">
      <c r="A23" s="5" t="s">
        <v>8</v>
      </c>
      <c r="B23" s="5"/>
      <c r="C23" s="5"/>
      <c r="D23" s="5"/>
      <c r="E23" s="1">
        <f>E12+E4</f>
        <v>26698262.59</v>
      </c>
      <c r="F23" s="1">
        <f t="shared" ref="F23:AC23" si="7">F12+F4</f>
        <v>3399052.75</v>
      </c>
      <c r="G23" s="1">
        <f t="shared" si="7"/>
        <v>0</v>
      </c>
      <c r="H23" s="1">
        <f t="shared" si="7"/>
        <v>0</v>
      </c>
      <c r="I23" s="1">
        <f t="shared" si="7"/>
        <v>0</v>
      </c>
      <c r="J23" s="1">
        <f t="shared" si="7"/>
        <v>0</v>
      </c>
      <c r="K23" s="1">
        <f t="shared" si="7"/>
        <v>0</v>
      </c>
      <c r="L23" s="1">
        <f t="shared" si="7"/>
        <v>0</v>
      </c>
      <c r="M23" s="1">
        <f t="shared" si="7"/>
        <v>0</v>
      </c>
      <c r="N23" s="1">
        <f t="shared" si="7"/>
        <v>0</v>
      </c>
      <c r="O23" s="1">
        <f t="shared" si="7"/>
        <v>0</v>
      </c>
      <c r="P23" s="1">
        <f t="shared" si="7"/>
        <v>0</v>
      </c>
      <c r="Q23" s="1">
        <f t="shared" si="7"/>
        <v>0</v>
      </c>
      <c r="R23" s="1">
        <f t="shared" si="7"/>
        <v>0</v>
      </c>
      <c r="S23" s="1">
        <f t="shared" si="7"/>
        <v>0</v>
      </c>
      <c r="T23" s="1">
        <f t="shared" si="7"/>
        <v>0</v>
      </c>
      <c r="U23" s="1">
        <f t="shared" si="7"/>
        <v>0</v>
      </c>
      <c r="V23" s="1">
        <f t="shared" si="7"/>
        <v>0</v>
      </c>
      <c r="W23" s="1">
        <f t="shared" si="7"/>
        <v>0</v>
      </c>
      <c r="X23" s="1">
        <f t="shared" si="7"/>
        <v>0</v>
      </c>
      <c r="Y23" s="1">
        <f t="shared" si="7"/>
        <v>0</v>
      </c>
      <c r="Z23" s="1">
        <f t="shared" si="7"/>
        <v>0</v>
      </c>
      <c r="AA23" s="1">
        <f t="shared" si="7"/>
        <v>0</v>
      </c>
      <c r="AB23" s="1">
        <f t="shared" si="7"/>
        <v>0</v>
      </c>
      <c r="AC23" s="1">
        <f t="shared" si="7"/>
        <v>0</v>
      </c>
      <c r="AD23" s="1"/>
    </row>
    <row r="24" spans="1:32" hidden="1" x14ac:dyDescent="0.2">
      <c r="A24" s="5" t="s">
        <v>9</v>
      </c>
      <c r="B24" s="5"/>
      <c r="C24" s="5"/>
      <c r="D24" s="5"/>
      <c r="E24" s="1">
        <f>E13+E5</f>
        <v>40529786.980000004</v>
      </c>
      <c r="F24" s="1">
        <f t="shared" ref="F24:AC24" si="8">F13+F5</f>
        <v>58470851.100000001</v>
      </c>
      <c r="G24" s="1">
        <f t="shared" si="8"/>
        <v>68760709.819999993</v>
      </c>
      <c r="H24" s="1">
        <f t="shared" si="8"/>
        <v>62471565.619999997</v>
      </c>
      <c r="I24" s="1">
        <f t="shared" si="8"/>
        <v>66055428.739999995</v>
      </c>
      <c r="J24" s="1">
        <f t="shared" si="8"/>
        <v>64702788.25</v>
      </c>
      <c r="K24" s="1">
        <f t="shared" si="8"/>
        <v>63350147.659999996</v>
      </c>
      <c r="L24" s="1">
        <f t="shared" si="8"/>
        <v>61997507.179999992</v>
      </c>
      <c r="M24" s="1">
        <f t="shared" si="8"/>
        <v>60644866.629999995</v>
      </c>
      <c r="N24" s="1">
        <f t="shared" si="8"/>
        <v>59292226.099999994</v>
      </c>
      <c r="O24" s="1">
        <f t="shared" si="8"/>
        <v>57939585.549999997</v>
      </c>
      <c r="P24" s="1">
        <f t="shared" si="8"/>
        <v>56586945.019999996</v>
      </c>
      <c r="Q24" s="1">
        <f t="shared" si="8"/>
        <v>55234304.530000001</v>
      </c>
      <c r="R24" s="1">
        <f t="shared" si="8"/>
        <v>53881663.939999998</v>
      </c>
      <c r="S24" s="1">
        <f t="shared" si="8"/>
        <v>52529023.449999996</v>
      </c>
      <c r="T24" s="1">
        <f t="shared" si="8"/>
        <v>51176382.859999999</v>
      </c>
      <c r="U24" s="1">
        <f t="shared" si="8"/>
        <v>49823742.369999997</v>
      </c>
      <c r="V24" s="1">
        <f t="shared" si="8"/>
        <v>48471101.780000001</v>
      </c>
      <c r="W24" s="1">
        <f t="shared" si="8"/>
        <v>40087890.07</v>
      </c>
      <c r="X24" s="1">
        <f t="shared" si="8"/>
        <v>32032446.77</v>
      </c>
      <c r="Y24" s="1">
        <f t="shared" si="8"/>
        <v>31116830.629999999</v>
      </c>
      <c r="Z24" s="1">
        <f t="shared" si="8"/>
        <v>20969028.459999997</v>
      </c>
      <c r="AA24" s="1">
        <f t="shared" si="8"/>
        <v>11251634.99</v>
      </c>
      <c r="AB24" s="1">
        <f t="shared" si="8"/>
        <v>0</v>
      </c>
      <c r="AC24" s="1">
        <f t="shared" si="8"/>
        <v>0</v>
      </c>
      <c r="AD24" s="1"/>
    </row>
    <row r="25" spans="1:32" hidden="1" x14ac:dyDescent="0.2">
      <c r="A25" s="5" t="s">
        <v>10</v>
      </c>
      <c r="B25" s="5"/>
      <c r="C25" s="5"/>
      <c r="D25" s="5"/>
      <c r="E25" s="1">
        <f>E14+E6</f>
        <v>39550000</v>
      </c>
      <c r="F25" s="1">
        <f t="shared" ref="F25:AC25" si="9">F14+F6</f>
        <v>44691667</v>
      </c>
      <c r="G25" s="1">
        <f t="shared" si="9"/>
        <v>74244698.400000006</v>
      </c>
      <c r="H25" s="1">
        <f t="shared" si="9"/>
        <v>124371142.84</v>
      </c>
      <c r="I25" s="1">
        <f t="shared" si="9"/>
        <v>156984920.59999999</v>
      </c>
      <c r="J25" s="1">
        <f t="shared" si="9"/>
        <v>178481746</v>
      </c>
      <c r="K25" s="1">
        <f t="shared" si="9"/>
        <v>199240476.13</v>
      </c>
      <c r="L25" s="1">
        <f t="shared" si="9"/>
        <v>223973809.52000001</v>
      </c>
      <c r="M25" s="1">
        <f t="shared" si="9"/>
        <v>219545238.08000001</v>
      </c>
      <c r="N25" s="1">
        <f t="shared" si="9"/>
        <v>215116666.64000002</v>
      </c>
      <c r="O25" s="1">
        <f t="shared" si="9"/>
        <v>210688095.20000002</v>
      </c>
      <c r="P25" s="1">
        <f t="shared" si="9"/>
        <v>206259523.76000002</v>
      </c>
      <c r="Q25" s="1">
        <f t="shared" si="9"/>
        <v>201830952.32000002</v>
      </c>
      <c r="R25" s="1">
        <f t="shared" si="9"/>
        <v>197402380.88</v>
      </c>
      <c r="S25" s="1">
        <f t="shared" si="9"/>
        <v>192973809.44</v>
      </c>
      <c r="T25" s="1">
        <f t="shared" si="9"/>
        <v>188545238.01000002</v>
      </c>
      <c r="U25" s="1">
        <f t="shared" si="9"/>
        <v>184116666.68000001</v>
      </c>
      <c r="V25" s="1">
        <f t="shared" si="9"/>
        <v>179688095.24000001</v>
      </c>
      <c r="W25" s="1">
        <f t="shared" si="9"/>
        <v>175259523.80000001</v>
      </c>
      <c r="X25" s="1">
        <f t="shared" si="9"/>
        <v>170830952.36000001</v>
      </c>
      <c r="Y25" s="1">
        <f t="shared" si="9"/>
        <v>166402380.92000002</v>
      </c>
      <c r="Z25" s="1">
        <f t="shared" si="9"/>
        <v>161973809.48000002</v>
      </c>
      <c r="AA25" s="1">
        <f t="shared" si="9"/>
        <v>157545238.22000003</v>
      </c>
      <c r="AB25" s="1">
        <f t="shared" si="9"/>
        <v>131909523.93000001</v>
      </c>
      <c r="AC25" s="1">
        <f t="shared" si="9"/>
        <v>106938095.44</v>
      </c>
      <c r="AD25" s="1"/>
    </row>
    <row r="26" spans="1:32" hidden="1" x14ac:dyDescent="0.2">
      <c r="A26" s="5" t="s">
        <v>11</v>
      </c>
      <c r="B26" s="5"/>
      <c r="C26" s="5"/>
      <c r="D26" s="5"/>
      <c r="E26" s="1">
        <f>E7+E15</f>
        <v>1335387</v>
      </c>
      <c r="F26" s="1">
        <f t="shared" ref="F26:AC26" si="10">F7+F15</f>
        <v>9408706.6899999995</v>
      </c>
      <c r="G26" s="1">
        <f t="shared" si="10"/>
        <v>20343779.039999999</v>
      </c>
      <c r="H26" s="1">
        <f t="shared" si="10"/>
        <v>54565534.450000003</v>
      </c>
      <c r="I26" s="1">
        <f t="shared" si="10"/>
        <v>86047478.950000003</v>
      </c>
      <c r="J26" s="1">
        <f t="shared" si="10"/>
        <v>83980812.280000001</v>
      </c>
      <c r="K26" s="1">
        <f t="shared" si="10"/>
        <v>81914145.620000005</v>
      </c>
      <c r="L26" s="1">
        <f t="shared" si="10"/>
        <v>79847478.939999998</v>
      </c>
      <c r="M26" s="1">
        <f t="shared" si="10"/>
        <v>77780812.269999996</v>
      </c>
      <c r="N26" s="1">
        <f t="shared" si="10"/>
        <v>75714145.609999999</v>
      </c>
      <c r="O26" s="1">
        <f t="shared" si="10"/>
        <v>73647478.950000003</v>
      </c>
      <c r="P26" s="1">
        <f t="shared" si="10"/>
        <v>71580812.269999996</v>
      </c>
      <c r="Q26" s="1">
        <f t="shared" si="10"/>
        <v>69514145.599999994</v>
      </c>
      <c r="R26" s="1">
        <f t="shared" si="10"/>
        <v>67461345.86999999</v>
      </c>
      <c r="S26" s="1">
        <f t="shared" si="10"/>
        <v>0</v>
      </c>
      <c r="T26" s="1">
        <f t="shared" si="10"/>
        <v>0</v>
      </c>
      <c r="U26" s="1">
        <f t="shared" si="10"/>
        <v>0</v>
      </c>
      <c r="V26" s="1">
        <f t="shared" si="10"/>
        <v>0</v>
      </c>
      <c r="W26" s="1">
        <f t="shared" si="10"/>
        <v>0</v>
      </c>
      <c r="X26" s="1">
        <f t="shared" si="10"/>
        <v>0</v>
      </c>
      <c r="Y26" s="1">
        <f t="shared" si="10"/>
        <v>0</v>
      </c>
      <c r="Z26" s="1">
        <f t="shared" si="10"/>
        <v>0</v>
      </c>
      <c r="AA26" s="1">
        <f t="shared" si="10"/>
        <v>0</v>
      </c>
      <c r="AB26" s="1">
        <f t="shared" si="10"/>
        <v>0</v>
      </c>
      <c r="AC26" s="1">
        <f t="shared" si="10"/>
        <v>0</v>
      </c>
      <c r="AD26" s="1"/>
    </row>
    <row r="27" spans="1:32" hidden="1" x14ac:dyDescent="0.2">
      <c r="A27" s="8" t="s">
        <v>7</v>
      </c>
      <c r="B27" s="12"/>
      <c r="C27" s="12"/>
      <c r="D27" s="12"/>
      <c r="E27" s="2">
        <f>SUM(E23:E26)</f>
        <v>108113436.57000001</v>
      </c>
      <c r="F27" s="2">
        <f t="shared" ref="F27:AC27" si="11">SUM(F23:F26)</f>
        <v>115970277.53999999</v>
      </c>
      <c r="G27" s="2">
        <f t="shared" si="11"/>
        <v>163349187.25999999</v>
      </c>
      <c r="H27" s="2">
        <f t="shared" si="11"/>
        <v>241408242.91000003</v>
      </c>
      <c r="I27" s="2">
        <f t="shared" si="11"/>
        <v>309087828.28999996</v>
      </c>
      <c r="J27" s="2">
        <f t="shared" si="11"/>
        <v>327165346.52999997</v>
      </c>
      <c r="K27" s="2">
        <f t="shared" si="11"/>
        <v>344504769.40999997</v>
      </c>
      <c r="L27" s="2">
        <f t="shared" si="11"/>
        <v>365818795.63999999</v>
      </c>
      <c r="M27" s="2">
        <f t="shared" si="11"/>
        <v>357970916.98000002</v>
      </c>
      <c r="N27" s="2">
        <f t="shared" si="11"/>
        <v>350123038.35000002</v>
      </c>
      <c r="O27" s="2">
        <f t="shared" si="11"/>
        <v>342275159.69999999</v>
      </c>
      <c r="P27" s="2">
        <f t="shared" si="11"/>
        <v>334427281.05000001</v>
      </c>
      <c r="Q27" s="2">
        <f t="shared" si="11"/>
        <v>326579402.45000005</v>
      </c>
      <c r="R27" s="2">
        <f t="shared" si="11"/>
        <v>318745390.69</v>
      </c>
      <c r="S27" s="2">
        <f t="shared" si="11"/>
        <v>245502832.88999999</v>
      </c>
      <c r="T27" s="2">
        <f t="shared" si="11"/>
        <v>239721620.87</v>
      </c>
      <c r="U27" s="2">
        <f t="shared" si="11"/>
        <v>233940409.05000001</v>
      </c>
      <c r="V27" s="2">
        <f t="shared" si="11"/>
        <v>228159197.02000001</v>
      </c>
      <c r="W27" s="2">
        <f t="shared" si="11"/>
        <v>215347413.87</v>
      </c>
      <c r="X27" s="2">
        <f t="shared" si="11"/>
        <v>202863399.13000003</v>
      </c>
      <c r="Y27" s="2">
        <f t="shared" si="11"/>
        <v>197519211.55000001</v>
      </c>
      <c r="Z27" s="2">
        <f t="shared" si="11"/>
        <v>182942837.94000003</v>
      </c>
      <c r="AA27" s="2">
        <f t="shared" si="11"/>
        <v>168796873.21000004</v>
      </c>
      <c r="AB27" s="2">
        <f t="shared" si="11"/>
        <v>131909523.93000001</v>
      </c>
      <c r="AC27" s="2">
        <f t="shared" si="11"/>
        <v>106938095.44</v>
      </c>
      <c r="AD27" s="2">
        <f t="shared" ref="AD27" si="12">SUM(AD23:AD25)</f>
        <v>0</v>
      </c>
    </row>
    <row r="28" spans="1:32" hidden="1" x14ac:dyDescent="0.2"/>
    <row r="29" spans="1:32" hidden="1" x14ac:dyDescent="0.2"/>
    <row r="30" spans="1:32" hidden="1" x14ac:dyDescent="0.2"/>
    <row r="54" spans="1:30" x14ac:dyDescent="0.2">
      <c r="F54" s="5">
        <v>2011</v>
      </c>
      <c r="G54" s="5">
        <v>2012</v>
      </c>
      <c r="H54" s="5">
        <v>2013</v>
      </c>
      <c r="I54" s="5">
        <v>2014</v>
      </c>
      <c r="J54" s="5">
        <v>2015</v>
      </c>
      <c r="K54" s="5">
        <v>2016</v>
      </c>
      <c r="L54" s="5">
        <v>2017</v>
      </c>
      <c r="M54" s="5">
        <v>2018</v>
      </c>
      <c r="N54" s="5">
        <v>2019</v>
      </c>
      <c r="O54" s="5">
        <v>2020</v>
      </c>
      <c r="P54" s="5">
        <v>2021</v>
      </c>
      <c r="Q54" s="5">
        <v>2022</v>
      </c>
      <c r="R54" s="5">
        <v>2023</v>
      </c>
      <c r="S54" s="5">
        <v>2024</v>
      </c>
      <c r="T54" s="5">
        <v>2025</v>
      </c>
      <c r="U54" s="5">
        <v>2026</v>
      </c>
      <c r="V54" s="5">
        <v>2027</v>
      </c>
      <c r="W54" s="5">
        <v>2028</v>
      </c>
      <c r="X54" s="5">
        <v>2029</v>
      </c>
      <c r="Y54" s="5">
        <v>2030</v>
      </c>
      <c r="Z54" s="5">
        <v>2031</v>
      </c>
      <c r="AA54" s="5">
        <v>2032</v>
      </c>
      <c r="AB54" s="5">
        <v>2033</v>
      </c>
      <c r="AC54" s="5">
        <v>2034</v>
      </c>
      <c r="AD54" s="5">
        <v>2035</v>
      </c>
    </row>
    <row r="55" spans="1:30" x14ac:dyDescent="0.2">
      <c r="A55" s="3" t="s">
        <v>16</v>
      </c>
      <c r="F55" s="18">
        <f>F8</f>
        <v>35969938.850000001</v>
      </c>
      <c r="G55" s="18">
        <f t="shared" ref="G55:AD55" si="13">G8</f>
        <v>65062137.039999999</v>
      </c>
      <c r="H55" s="18">
        <f t="shared" si="13"/>
        <v>119824041.82000001</v>
      </c>
      <c r="I55" s="18">
        <f t="shared" si="13"/>
        <v>176966898.97999999</v>
      </c>
      <c r="J55" s="18">
        <f t="shared" si="13"/>
        <v>200776422.78</v>
      </c>
      <c r="K55" s="18">
        <f t="shared" si="13"/>
        <v>224585946.57999998</v>
      </c>
      <c r="L55" s="18">
        <f t="shared" si="13"/>
        <v>253157375.14000002</v>
      </c>
      <c r="M55" s="18">
        <f t="shared" si="13"/>
        <v>253157375.14000002</v>
      </c>
      <c r="N55" s="18">
        <f t="shared" si="13"/>
        <v>253157375.14000002</v>
      </c>
      <c r="O55" s="18">
        <f t="shared" si="13"/>
        <v>253157375.14000002</v>
      </c>
      <c r="P55" s="18">
        <f t="shared" si="13"/>
        <v>253157375.14000002</v>
      </c>
      <c r="Q55" s="18">
        <f t="shared" si="13"/>
        <v>253157375.14000002</v>
      </c>
      <c r="R55" s="18">
        <f t="shared" si="13"/>
        <v>253157374.58000001</v>
      </c>
      <c r="S55" s="18">
        <f t="shared" si="13"/>
        <v>186490708.42000002</v>
      </c>
      <c r="T55" s="18">
        <f t="shared" si="13"/>
        <v>186490708.42000002</v>
      </c>
      <c r="U55" s="18">
        <f t="shared" si="13"/>
        <v>186490708.42000002</v>
      </c>
      <c r="V55" s="18">
        <f t="shared" si="13"/>
        <v>186490708.42000002</v>
      </c>
      <c r="W55" s="18">
        <f t="shared" si="13"/>
        <v>179441927.84</v>
      </c>
      <c r="X55" s="18">
        <f t="shared" si="13"/>
        <v>172393147.44</v>
      </c>
      <c r="Y55" s="18">
        <f t="shared" si="13"/>
        <v>172393147.44</v>
      </c>
      <c r="Z55" s="18">
        <f t="shared" si="13"/>
        <v>163137049.88</v>
      </c>
      <c r="AA55" s="18">
        <f t="shared" si="13"/>
        <v>153880952.58000001</v>
      </c>
      <c r="AB55" s="18">
        <f t="shared" si="13"/>
        <v>121428571.56</v>
      </c>
      <c r="AC55" s="18">
        <f t="shared" si="13"/>
        <v>100000000.16</v>
      </c>
      <c r="AD55" s="18">
        <f t="shared" si="13"/>
        <v>76190476.359999999</v>
      </c>
    </row>
    <row r="56" spans="1:30" x14ac:dyDescent="0.2">
      <c r="A56" s="3" t="s">
        <v>17</v>
      </c>
      <c r="F56" s="18">
        <f>F16</f>
        <v>80000338.689999998</v>
      </c>
      <c r="G56" s="18">
        <f t="shared" ref="G56:AD56" si="14">G16</f>
        <v>98287050.219999999</v>
      </c>
      <c r="H56" s="18">
        <f t="shared" si="14"/>
        <v>121584201.09</v>
      </c>
      <c r="I56" s="18">
        <f t="shared" si="14"/>
        <v>132120929.31</v>
      </c>
      <c r="J56" s="18">
        <f t="shared" si="14"/>
        <v>126388923.75</v>
      </c>
      <c r="K56" s="18">
        <f t="shared" si="14"/>
        <v>119918822.83000001</v>
      </c>
      <c r="L56" s="18">
        <f t="shared" si="14"/>
        <v>112661420.5</v>
      </c>
      <c r="M56" s="18">
        <f t="shared" si="14"/>
        <v>104813541.84</v>
      </c>
      <c r="N56" s="18">
        <f t="shared" si="14"/>
        <v>96965663.210000008</v>
      </c>
      <c r="O56" s="18">
        <f t="shared" si="14"/>
        <v>89117784.560000017</v>
      </c>
      <c r="P56" s="18">
        <f t="shared" si="14"/>
        <v>81269905.909999996</v>
      </c>
      <c r="Q56" s="18">
        <f t="shared" si="14"/>
        <v>73422027.310000002</v>
      </c>
      <c r="R56" s="18">
        <f t="shared" si="14"/>
        <v>65588016.109999999</v>
      </c>
      <c r="S56" s="18">
        <f t="shared" si="14"/>
        <v>59012124.469999999</v>
      </c>
      <c r="T56" s="18">
        <f t="shared" si="14"/>
        <v>53230912.450000003</v>
      </c>
      <c r="U56" s="18">
        <f t="shared" si="14"/>
        <v>47449700.630000003</v>
      </c>
      <c r="V56" s="18">
        <f t="shared" si="14"/>
        <v>41668488.599999994</v>
      </c>
      <c r="W56" s="18">
        <f t="shared" si="14"/>
        <v>35905486.030000001</v>
      </c>
      <c r="X56" s="18">
        <f t="shared" si="14"/>
        <v>30470251.689999998</v>
      </c>
      <c r="Y56" s="18">
        <f t="shared" si="14"/>
        <v>25126064.109999999</v>
      </c>
      <c r="Z56" s="18">
        <f t="shared" si="14"/>
        <v>19805788.059999999</v>
      </c>
      <c r="AA56" s="18">
        <f t="shared" si="14"/>
        <v>14915920.630000001</v>
      </c>
      <c r="AB56" s="18">
        <f t="shared" si="14"/>
        <v>10480952.369999999</v>
      </c>
      <c r="AC56" s="18">
        <f t="shared" si="14"/>
        <v>6938095.2800000003</v>
      </c>
      <c r="AD56" s="18">
        <f t="shared" si="14"/>
        <v>4084126.97</v>
      </c>
    </row>
    <row r="57" spans="1:30" x14ac:dyDescent="0.2">
      <c r="A57" s="3" t="s">
        <v>3</v>
      </c>
      <c r="F57" s="18">
        <f>SUM(F55:F56)</f>
        <v>115970277.53999999</v>
      </c>
      <c r="G57" s="18">
        <f t="shared" ref="G57:AD57" si="15">SUM(G55:G56)</f>
        <v>163349187.25999999</v>
      </c>
      <c r="H57" s="18">
        <f t="shared" si="15"/>
        <v>241408242.91000003</v>
      </c>
      <c r="I57" s="18">
        <f t="shared" si="15"/>
        <v>309087828.28999996</v>
      </c>
      <c r="J57" s="18">
        <f t="shared" si="15"/>
        <v>327165346.52999997</v>
      </c>
      <c r="K57" s="18">
        <f t="shared" si="15"/>
        <v>344504769.40999997</v>
      </c>
      <c r="L57" s="18">
        <f t="shared" si="15"/>
        <v>365818795.63999999</v>
      </c>
      <c r="M57" s="18">
        <f t="shared" si="15"/>
        <v>357970916.98000002</v>
      </c>
      <c r="N57" s="18">
        <f t="shared" si="15"/>
        <v>350123038.35000002</v>
      </c>
      <c r="O57" s="18">
        <f t="shared" si="15"/>
        <v>342275159.70000005</v>
      </c>
      <c r="P57" s="18">
        <f t="shared" si="15"/>
        <v>334427281.05000001</v>
      </c>
      <c r="Q57" s="18">
        <f t="shared" si="15"/>
        <v>326579402.45000005</v>
      </c>
      <c r="R57" s="18">
        <f t="shared" si="15"/>
        <v>318745390.69</v>
      </c>
      <c r="S57" s="18">
        <f t="shared" si="15"/>
        <v>245502832.89000002</v>
      </c>
      <c r="T57" s="18">
        <f t="shared" si="15"/>
        <v>239721620.87</v>
      </c>
      <c r="U57" s="18">
        <f t="shared" si="15"/>
        <v>233940409.05000001</v>
      </c>
      <c r="V57" s="18">
        <f t="shared" si="15"/>
        <v>228159197.02000001</v>
      </c>
      <c r="W57" s="18">
        <f t="shared" si="15"/>
        <v>215347413.87</v>
      </c>
      <c r="X57" s="18">
        <f t="shared" si="15"/>
        <v>202863399.13</v>
      </c>
      <c r="Y57" s="18">
        <f t="shared" si="15"/>
        <v>197519211.55000001</v>
      </c>
      <c r="Z57" s="18">
        <f t="shared" si="15"/>
        <v>182942837.94</v>
      </c>
      <c r="AA57" s="18">
        <f t="shared" si="15"/>
        <v>168796873.21000001</v>
      </c>
      <c r="AB57" s="18">
        <f t="shared" si="15"/>
        <v>131909523.93000001</v>
      </c>
      <c r="AC57" s="18">
        <f t="shared" si="15"/>
        <v>106938095.44</v>
      </c>
      <c r="AD57" s="18">
        <f t="shared" si="15"/>
        <v>80274603.329999998</v>
      </c>
    </row>
    <row r="79" ht="34.5" customHeight="1" x14ac:dyDescent="0.2"/>
  </sheetData>
  <phoneticPr fontId="1" type="noConversion"/>
  <pageMargins left="0.19685039370078741" right="0.31496062992125984" top="0.98425196850393704" bottom="0.98425196850393704" header="0.51181102362204722" footer="0.51181102362204722"/>
  <pageSetup paperSize="8" scale="58" orientation="landscape" r:id="rId1"/>
  <headerFooter alignWithMargins="0">
    <oddFooter>&amp;LZastupitelstvo Olomouckého kraje 22. 02.2013
7. - Rozpočtový výhled Olomouckého kraje 2014 - 2015
Příloha č. 3: Vývoj splátek a úroků v čase&amp;RStrana 10 (celkem 11)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rozpočtový výhled do 2034</vt:lpstr>
      <vt:lpstr>Graf2</vt:lpstr>
      <vt:lpstr>Graf2 (2)</vt:lpstr>
      <vt:lpstr>'rozpočtový výhled do 2034'!Oblast_tisku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Kypusová</dc:creator>
  <cp:lastModifiedBy>Dostálová Edita</cp:lastModifiedBy>
  <cp:lastPrinted>2013-01-28T13:53:03Z</cp:lastPrinted>
  <dcterms:created xsi:type="dcterms:W3CDTF">2007-10-09T10:59:29Z</dcterms:created>
  <dcterms:modified xsi:type="dcterms:W3CDTF">2013-01-28T13:53:04Z</dcterms:modified>
</cp:coreProperties>
</file>