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1\ZOK 21.12.2020\"/>
    </mc:Choice>
  </mc:AlternateContent>
  <bookViews>
    <workbookView xWindow="120" yWindow="720" windowWidth="24915" windowHeight="11220" activeTab="3"/>
  </bookViews>
  <sheets>
    <sheet name="rekapitulace" sheetId="3" r:id="rId1"/>
    <sheet name="08" sheetId="8" r:id="rId2"/>
    <sheet name="09" sheetId="7" r:id="rId3"/>
    <sheet name="10" sheetId="6" r:id="rId4"/>
    <sheet name="11" sheetId="5" r:id="rId5"/>
    <sheet name="12" sheetId="4" r:id="rId6"/>
    <sheet name="13" sheetId="11" r:id="rId7"/>
    <sheet name="14" sheetId="1" r:id="rId8"/>
    <sheet name="18" sheetId="9" r:id="rId9"/>
    <sheet name="07 - ID" sheetId="2" r:id="rId10"/>
    <sheet name="IŽ" sheetId="12" state="hidden" r:id="rId11"/>
  </sheets>
  <definedNames>
    <definedName name="_xlnm.Print_Titles" localSheetId="0">rekapitulace!$3:$5</definedName>
    <definedName name="_xlnm.Print_Area" localSheetId="9">'07 - ID'!$A$1:$G$19</definedName>
    <definedName name="_xlnm.Print_Area" localSheetId="1">'08'!$B$1:$H$48</definedName>
    <definedName name="_xlnm.Print_Area" localSheetId="2">'09'!$B$1:$H$52</definedName>
    <definedName name="_xlnm.Print_Area" localSheetId="3">'10'!$B$1:$H$40</definedName>
    <definedName name="_xlnm.Print_Area" localSheetId="4">'11'!$B$1:$H$48</definedName>
    <definedName name="_xlnm.Print_Area" localSheetId="5">'12'!$B$1:$H$31</definedName>
    <definedName name="_xlnm.Print_Area" localSheetId="6">'13'!$B$1:$H$166</definedName>
    <definedName name="_xlnm.Print_Area" localSheetId="7">'14'!$B$1:$H$72</definedName>
    <definedName name="_xlnm.Print_Area" localSheetId="8">'18'!$B$1:$H$51</definedName>
    <definedName name="_xlnm.Print_Area" localSheetId="0">rekapitulace!$A$1:$H$126</definedName>
  </definedNames>
  <calcPr calcId="162913"/>
</workbook>
</file>

<file path=xl/calcChain.xml><?xml version="1.0" encoding="utf-8"?>
<calcChain xmlns="http://schemas.openxmlformats.org/spreadsheetml/2006/main">
  <c r="G9" i="2" l="1"/>
  <c r="H11" i="4"/>
  <c r="H13" i="5"/>
  <c r="H16" i="7"/>
  <c r="H8" i="7"/>
  <c r="H12" i="7"/>
  <c r="H12" i="8"/>
  <c r="H8" i="8"/>
  <c r="H11" i="3"/>
  <c r="H7" i="3"/>
  <c r="G11" i="2" l="1"/>
  <c r="H14" i="9"/>
  <c r="H13" i="9"/>
  <c r="H12" i="9"/>
  <c r="H11" i="9"/>
  <c r="H8" i="9"/>
  <c r="H17" i="1"/>
  <c r="H15" i="1"/>
  <c r="H13" i="1"/>
  <c r="H10" i="1"/>
  <c r="H9" i="1"/>
  <c r="H49" i="11"/>
  <c r="H32" i="11"/>
  <c r="H35" i="11"/>
  <c r="H29" i="11"/>
  <c r="H26" i="11"/>
  <c r="H25" i="11"/>
  <c r="H24" i="11"/>
  <c r="H23" i="11"/>
  <c r="H22" i="11"/>
  <c r="H20" i="11"/>
  <c r="H19" i="11"/>
  <c r="H17" i="11"/>
  <c r="H16" i="11"/>
  <c r="H15" i="11"/>
  <c r="H13" i="11"/>
  <c r="H12" i="11"/>
  <c r="H11" i="11"/>
  <c r="H10" i="11"/>
  <c r="G13" i="4"/>
  <c r="F13" i="4"/>
  <c r="E13" i="4"/>
  <c r="H13" i="4"/>
  <c r="H10" i="4"/>
  <c r="H9" i="4"/>
  <c r="H20" i="5"/>
  <c r="H18" i="5"/>
  <c r="H15" i="5"/>
  <c r="H12" i="5"/>
  <c r="H9" i="5"/>
  <c r="H14" i="6"/>
  <c r="H13" i="6"/>
  <c r="H12" i="6"/>
  <c r="H9" i="6"/>
  <c r="H8" i="6"/>
  <c r="H15" i="8"/>
  <c r="H10" i="8"/>
  <c r="H125" i="3"/>
  <c r="H123" i="3"/>
  <c r="H120" i="3"/>
  <c r="H119" i="3"/>
  <c r="H117" i="3"/>
  <c r="H116" i="3"/>
  <c r="H115" i="3"/>
  <c r="H114" i="3"/>
  <c r="H112" i="3"/>
  <c r="H111" i="3"/>
  <c r="H110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0" i="3"/>
  <c r="H9" i="3"/>
  <c r="H8" i="3"/>
  <c r="H6" i="3"/>
  <c r="G120" i="3" l="1"/>
  <c r="F9" i="2"/>
  <c r="F120" i="3"/>
  <c r="E120" i="3"/>
  <c r="G34" i="3" l="1"/>
  <c r="E48" i="11"/>
  <c r="E49" i="11" s="1"/>
  <c r="E27" i="11"/>
  <c r="F65" i="3"/>
  <c r="E65" i="3"/>
  <c r="F48" i="11"/>
  <c r="F49" i="11" s="1"/>
  <c r="F27" i="11"/>
  <c r="F10" i="3"/>
  <c r="G36" i="8"/>
  <c r="G45" i="8"/>
  <c r="F11" i="2" l="1"/>
  <c r="F12" i="9" l="1"/>
  <c r="E9" i="1"/>
  <c r="F9" i="1"/>
  <c r="H46" i="11"/>
  <c r="G35" i="11"/>
  <c r="G32" i="11"/>
  <c r="G29" i="11"/>
  <c r="G26" i="11"/>
  <c r="G25" i="11"/>
  <c r="G16" i="11"/>
  <c r="G15" i="11"/>
  <c r="G13" i="11"/>
  <c r="G11" i="11"/>
  <c r="G10" i="11"/>
  <c r="F10" i="8"/>
  <c r="F13" i="8" l="1"/>
  <c r="F14" i="8"/>
  <c r="E12" i="8"/>
  <c r="E10" i="8"/>
  <c r="F8" i="8"/>
  <c r="E8" i="8"/>
  <c r="F9" i="8"/>
  <c r="E15" i="8" l="1"/>
  <c r="G121" i="3" l="1"/>
  <c r="F103" i="3" l="1"/>
  <c r="F121" i="3" l="1"/>
  <c r="F110" i="3"/>
  <c r="E110" i="3"/>
  <c r="G64" i="3" l="1"/>
  <c r="G24" i="5" l="1"/>
  <c r="G45" i="3"/>
  <c r="G9" i="5"/>
  <c r="F119" i="3" l="1"/>
  <c r="E119" i="3"/>
  <c r="G113" i="11" l="1"/>
  <c r="G23" i="11" s="1"/>
  <c r="G78" i="11"/>
  <c r="G43" i="8"/>
  <c r="G38" i="6" l="1"/>
  <c r="G13" i="6" s="1"/>
  <c r="G41" i="5"/>
  <c r="E14" i="6" l="1"/>
  <c r="F14" i="6"/>
  <c r="E20" i="5"/>
  <c r="F14" i="9"/>
  <c r="F20" i="5" l="1"/>
  <c r="G27" i="8" l="1"/>
  <c r="G22" i="8"/>
  <c r="G98" i="3" l="1"/>
  <c r="G96" i="3"/>
  <c r="F75" i="1"/>
  <c r="G92" i="3"/>
  <c r="G91" i="3"/>
  <c r="G89" i="3"/>
  <c r="G58" i="1"/>
  <c r="G52" i="1"/>
  <c r="E18" i="1"/>
  <c r="F18" i="1" l="1"/>
  <c r="F95" i="3"/>
  <c r="E95" i="3"/>
  <c r="G41" i="1"/>
  <c r="G10" i="1" s="1"/>
  <c r="G111" i="3"/>
  <c r="E114" i="3" l="1"/>
  <c r="F114" i="3"/>
  <c r="G29" i="9"/>
  <c r="G35" i="9"/>
  <c r="G11" i="9" s="1"/>
  <c r="F79" i="3" l="1"/>
  <c r="E79" i="3" l="1"/>
  <c r="G69" i="3"/>
  <c r="E68" i="3" l="1"/>
  <c r="F68" i="3"/>
  <c r="G107" i="11"/>
  <c r="G22" i="11" s="1"/>
  <c r="G16" i="5"/>
  <c r="B19" i="12" l="1"/>
  <c r="G116" i="3" l="1"/>
  <c r="G115" i="3"/>
  <c r="G47" i="9"/>
  <c r="G13" i="9" s="1"/>
  <c r="G42" i="9"/>
  <c r="G114" i="3" l="1"/>
  <c r="B10" i="12" l="1"/>
  <c r="B42" i="12" l="1"/>
  <c r="G163" i="11"/>
  <c r="G151" i="11"/>
  <c r="G77" i="3" s="1"/>
  <c r="G145" i="11"/>
  <c r="G76" i="3" s="1"/>
  <c r="G40" i="11" l="1"/>
  <c r="H40" i="11" s="1"/>
  <c r="E11" i="2" l="1"/>
  <c r="D11" i="2"/>
  <c r="E123" i="3" l="1"/>
  <c r="B59" i="12"/>
  <c r="G101" i="3" l="1"/>
  <c r="G68" i="1"/>
  <c r="G17" i="1" s="1"/>
  <c r="G100" i="3"/>
  <c r="F99" i="3"/>
  <c r="G64" i="1"/>
  <c r="G97" i="3"/>
  <c r="G95" i="3" l="1"/>
  <c r="E90" i="3"/>
  <c r="F90" i="3"/>
  <c r="G99" i="3"/>
  <c r="G15" i="1"/>
  <c r="F84" i="3" l="1"/>
  <c r="F83" i="3" s="1"/>
  <c r="E99" i="3"/>
  <c r="G90" i="3"/>
  <c r="E84" i="3"/>
  <c r="E83" i="3" l="1"/>
  <c r="G31" i="3"/>
  <c r="G82" i="3" l="1"/>
  <c r="H44" i="11"/>
  <c r="G73" i="3"/>
  <c r="G70" i="3"/>
  <c r="G127" i="11"/>
  <c r="G123" i="11"/>
  <c r="G120" i="11"/>
  <c r="G60" i="3"/>
  <c r="G81" i="11"/>
  <c r="G72" i="11"/>
  <c r="G68" i="3" l="1"/>
  <c r="F56" i="3"/>
  <c r="E56" i="3"/>
  <c r="E52" i="3" s="1"/>
  <c r="E51" i="3" s="1"/>
  <c r="G67" i="3"/>
  <c r="G24" i="11"/>
  <c r="G47" i="11"/>
  <c r="H47" i="11" s="1"/>
  <c r="G79" i="3"/>
  <c r="F72" i="3"/>
  <c r="F71" i="3" s="1"/>
  <c r="E72" i="3"/>
  <c r="E71" i="3" s="1"/>
  <c r="F53" i="3"/>
  <c r="E53" i="3"/>
  <c r="G49" i="7"/>
  <c r="F19" i="7"/>
  <c r="G41" i="7"/>
  <c r="G32" i="7"/>
  <c r="F13" i="3"/>
  <c r="G18" i="3"/>
  <c r="G14" i="3"/>
  <c r="B17" i="12"/>
  <c r="B6" i="12" s="1"/>
  <c r="G11" i="3"/>
  <c r="G8" i="3"/>
  <c r="F15" i="8"/>
  <c r="B25" i="12"/>
  <c r="G29" i="4"/>
  <c r="G11" i="4" s="1"/>
  <c r="B39" i="12"/>
  <c r="F52" i="3" l="1"/>
  <c r="F51" i="3" s="1"/>
  <c r="F39" i="3"/>
  <c r="F38" i="3" s="1"/>
  <c r="E39" i="3"/>
  <c r="E38" i="3" s="1"/>
  <c r="E13" i="3"/>
  <c r="F47" i="3"/>
  <c r="E19" i="7"/>
  <c r="E47" i="3"/>
  <c r="G50" i="3"/>
  <c r="E34" i="3"/>
  <c r="E30" i="3" s="1"/>
  <c r="F34" i="3"/>
  <c r="F30" i="3" s="1"/>
  <c r="E7" i="3"/>
  <c r="B49" i="12"/>
  <c r="B35" i="12" l="1"/>
  <c r="B13" i="12" l="1"/>
  <c r="E14" i="9"/>
  <c r="G17" i="9"/>
  <c r="B47" i="12"/>
  <c r="B12" i="12" s="1"/>
  <c r="B11" i="12"/>
  <c r="B9" i="12"/>
  <c r="B8" i="12"/>
  <c r="B7" i="12"/>
  <c r="B15" i="12"/>
  <c r="E103" i="3" l="1"/>
  <c r="G104" i="3"/>
  <c r="F102" i="3"/>
  <c r="B5" i="12"/>
  <c r="E102" i="3" l="1"/>
  <c r="B4" i="12"/>
  <c r="F15" i="2"/>
  <c r="F17" i="2" s="1"/>
  <c r="G107" i="3" l="1"/>
  <c r="G106" i="3"/>
  <c r="G105" i="3"/>
  <c r="G93" i="3"/>
  <c r="G88" i="3"/>
  <c r="G87" i="3"/>
  <c r="G86" i="3"/>
  <c r="G85" i="3"/>
  <c r="G78" i="3"/>
  <c r="G75" i="3"/>
  <c r="G74" i="3"/>
  <c r="G63" i="3"/>
  <c r="G62" i="3"/>
  <c r="G61" i="3"/>
  <c r="G59" i="3"/>
  <c r="G58" i="3"/>
  <c r="G57" i="3"/>
  <c r="G55" i="3"/>
  <c r="G54" i="3"/>
  <c r="G49" i="3"/>
  <c r="G48" i="3"/>
  <c r="G46" i="3"/>
  <c r="G43" i="3"/>
  <c r="G42" i="3"/>
  <c r="G41" i="3"/>
  <c r="G40" i="3"/>
  <c r="G33" i="3"/>
  <c r="G32" i="3"/>
  <c r="G29" i="3"/>
  <c r="G28" i="3"/>
  <c r="G26" i="3"/>
  <c r="G25" i="3"/>
  <c r="G23" i="3"/>
  <c r="G22" i="3"/>
  <c r="G20" i="3"/>
  <c r="G16" i="3"/>
  <c r="G15" i="3"/>
  <c r="G12" i="3"/>
  <c r="G9" i="3"/>
  <c r="G39" i="3" l="1"/>
  <c r="G38" i="3" s="1"/>
  <c r="G13" i="3"/>
  <c r="G30" i="3"/>
  <c r="G47" i="3"/>
  <c r="G56" i="3"/>
  <c r="G24" i="3"/>
  <c r="G10" i="3"/>
  <c r="G48" i="1" l="1"/>
  <c r="G29" i="1"/>
  <c r="G12" i="5" l="1"/>
  <c r="G8" i="8" l="1"/>
  <c r="G53" i="3" l="1"/>
  <c r="G52" i="3" s="1"/>
  <c r="G21" i="3" l="1"/>
  <c r="G72" i="3"/>
  <c r="G84" i="3"/>
  <c r="G83" i="3" s="1"/>
  <c r="G27" i="3"/>
  <c r="G7" i="3"/>
  <c r="G6" i="3" s="1"/>
  <c r="G71" i="3" l="1"/>
  <c r="G19" i="3"/>
  <c r="G51" i="3" l="1"/>
  <c r="E10" i="3"/>
  <c r="E6" i="3" s="1"/>
  <c r="F7" i="3"/>
  <c r="F27" i="3"/>
  <c r="E27" i="3"/>
  <c r="F24" i="3"/>
  <c r="E24" i="3"/>
  <c r="F21" i="3"/>
  <c r="E21" i="3"/>
  <c r="G31" i="5"/>
  <c r="F6" i="3" l="1"/>
  <c r="F19" i="3"/>
  <c r="E19" i="3"/>
  <c r="G22" i="1"/>
  <c r="G9" i="1" s="1"/>
  <c r="E117" i="3" l="1"/>
  <c r="E125" i="3" s="1"/>
  <c r="G23" i="9"/>
  <c r="G8" i="9" s="1"/>
  <c r="G157" i="11" l="1"/>
  <c r="G42" i="11" s="1"/>
  <c r="H42" i="11" s="1"/>
  <c r="G38" i="11"/>
  <c r="G137" i="11"/>
  <c r="G132" i="11"/>
  <c r="G101" i="11"/>
  <c r="G95" i="11"/>
  <c r="G19" i="11" s="1"/>
  <c r="G89" i="11"/>
  <c r="G12" i="11"/>
  <c r="G67" i="11"/>
  <c r="G63" i="11"/>
  <c r="H38" i="11" l="1"/>
  <c r="G48" i="11"/>
  <c r="G17" i="11"/>
  <c r="G20" i="11"/>
  <c r="G38" i="9"/>
  <c r="G12" i="9" s="1"/>
  <c r="H48" i="11" l="1"/>
  <c r="G27" i="11"/>
  <c r="H27" i="11" s="1"/>
  <c r="G28" i="7"/>
  <c r="G49" i="11" l="1"/>
  <c r="G112" i="3"/>
  <c r="G38" i="5"/>
  <c r="G110" i="3" l="1"/>
  <c r="G37" i="1"/>
  <c r="G24" i="4" l="1"/>
  <c r="G10" i="4" s="1"/>
  <c r="F123" i="3" l="1"/>
  <c r="F117" i="3" l="1"/>
  <c r="F125" i="3" l="1"/>
  <c r="G26" i="6" l="1"/>
  <c r="G9" i="6" s="1"/>
  <c r="G32" i="6"/>
  <c r="G12" i="6" s="1"/>
  <c r="G19" i="6"/>
  <c r="G8" i="6" s="1"/>
  <c r="G14" i="6" l="1"/>
  <c r="G12" i="8" l="1"/>
  <c r="G31" i="8"/>
  <c r="G10" i="8" s="1"/>
  <c r="G18" i="8"/>
  <c r="G15" i="8" l="1"/>
  <c r="G45" i="7"/>
  <c r="G16" i="7" l="1"/>
  <c r="G36" i="7"/>
  <c r="G12" i="7" l="1"/>
  <c r="G24" i="7"/>
  <c r="G8" i="7" s="1"/>
  <c r="G14" i="9" l="1"/>
  <c r="G11" i="7"/>
  <c r="H11" i="7" s="1"/>
  <c r="G19" i="7" l="1"/>
  <c r="H19" i="7" s="1"/>
  <c r="G103" i="3" l="1"/>
  <c r="G15" i="5"/>
  <c r="G35" i="5"/>
  <c r="G13" i="5" s="1"/>
  <c r="G46" i="5"/>
  <c r="G18" i="5" s="1"/>
  <c r="G19" i="4"/>
  <c r="G9" i="4" s="1"/>
  <c r="G20" i="5" l="1"/>
  <c r="G102" i="3"/>
  <c r="G13" i="1"/>
  <c r="G18" i="1" l="1"/>
  <c r="G117" i="3"/>
  <c r="H18" i="1" l="1"/>
  <c r="G119" i="3" l="1"/>
  <c r="G123" i="3" l="1"/>
  <c r="G125" i="3" l="1"/>
</calcChain>
</file>

<file path=xl/sharedStrings.xml><?xml version="1.0" encoding="utf-8"?>
<sst xmlns="http://schemas.openxmlformats.org/spreadsheetml/2006/main" count="755" uniqueCount="335">
  <si>
    <t>Odbor zdravotnictví</t>
  </si>
  <si>
    <t>ORJ - 14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</si>
  <si>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</si>
  <si>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</si>
  <si>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</si>
  <si>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</si>
  <si>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</si>
  <si>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</si>
  <si>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</si>
  <si>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 xml:space="preserve">Neinvestiční transfery soukromoprávním subjektům </t>
  </si>
  <si>
    <t xml:space="preserve">Neinvestiční transfery veřejnoprávním subjektům a mezi peněžními fondy téhož subjektu </t>
  </si>
  <si>
    <t>Celkem</t>
  </si>
  <si>
    <t>Komentář:</t>
  </si>
  <si>
    <t xml:space="preserve">§ 3541, seskupení pol. 52 - Neinvestiční transfery soukromoprávním subjektům </t>
  </si>
  <si>
    <t xml:space="preserve">Neinvestiční transfery spolkům </t>
  </si>
  <si>
    <t xml:space="preserve">§ 3543, seskupení pol. 52 - Neinvestiční transfery soukromoprávním subjektům </t>
  </si>
  <si>
    <t xml:space="preserve">§ 3592, seskupení pol. 52 - Neinvestiční transfery soukromoprávním subjektům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</si>
  <si>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</si>
  <si>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</si>
  <si>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</si>
  <si>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</si>
  <si>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</si>
  <si>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</si>
  <si>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</si>
  <si>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</si>
  <si>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</si>
  <si>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</si>
  <si>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</si>
  <si>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</si>
  <si>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</si>
  <si>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</si>
  <si>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>Mgr. Irena Sonntagová</t>
  </si>
  <si>
    <t xml:space="preserve">§ 4339, seskupení pol. 52 - Neinvestiční transfery soukromoprávním subjektům </t>
  </si>
  <si>
    <t xml:space="preserve">Ostatní neinvestiční transfery neziskovým a podobných organizacím </t>
  </si>
  <si>
    <t xml:space="preserve">§ 4349, seskupení pol. 52 - Neinvestiční transfery soukromoprávním subjektům </t>
  </si>
  <si>
    <t xml:space="preserve">§ 4399, seskupení pol. 52 - Neinvestiční transfery soukromoprávním subjektům </t>
  </si>
  <si>
    <t xml:space="preserve">§ 5512, seskupení pol. 52 - Neinvestiční transfery soukromoprávním subjektům </t>
  </si>
  <si>
    <t xml:space="preserve">§ 5512, seskupení pol. 53 - Neinvestiční transfery veřejnoprávním subjektům a mezi peněžními fondy téhož subjektu </t>
  </si>
  <si>
    <t xml:space="preserve">Neinvestiční transfery obcím </t>
  </si>
  <si>
    <t>ORJ - 18</t>
  </si>
  <si>
    <t xml:space="preserve">§ 2143, seskupení pol. 53 - Neinvestiční transfery veřejnoprávním subjektům a mezi peněžními fondy téhož subjektu </t>
  </si>
  <si>
    <t xml:space="preserve">Odbor životního prostředí a zemědělství </t>
  </si>
  <si>
    <t>ORJ - 09</t>
  </si>
  <si>
    <t>Ing. Josef Veselský</t>
  </si>
  <si>
    <t xml:space="preserve">Neinvestiční transfery obyvatelstvu </t>
  </si>
  <si>
    <t xml:space="preserve">§ 1037, seskupení pol. 52 - Neinvestiční transfery soukromoprávním subjektům </t>
  </si>
  <si>
    <t xml:space="preserve">§ 1099, seskupení pol. 54 - Neinvestiční transfery obyvatelstvu </t>
  </si>
  <si>
    <t xml:space="preserve">Účelové neinvestiční transfery fyzickým osobám </t>
  </si>
  <si>
    <t xml:space="preserve">§ 2310, seskupení pol. 53 - Neinvestiční transfery veřejnoprávním subjektům a mezi peněžními fondy téhož subjektu </t>
  </si>
  <si>
    <t xml:space="preserve">§ 3429, seskupení pol. 52 - Neinvestiční transfery soukromoprávním subjektům </t>
  </si>
  <si>
    <t>Odbor strategického rozvoje kraje</t>
  </si>
  <si>
    <t>ORJ - 08</t>
  </si>
  <si>
    <t xml:space="preserve">Ing. Radek Dosoudil </t>
  </si>
  <si>
    <t xml:space="preserve">§ 2125, seskupení pol. 52 - Neinvestiční transfery soukromoprávním subjektům </t>
  </si>
  <si>
    <t xml:space="preserve">§ 2141, seskupení pol. 52 - Neinvestiční transfery soukromoprávním subjektům </t>
  </si>
  <si>
    <t xml:space="preserve">§ 3639, seskupení pol. 53 - Neinvestiční transfery veřejnoprávním subjektům a mezi peněžními fondy téhož subjektu </t>
  </si>
  <si>
    <t xml:space="preserve">§ 3319, seskupení pol. 52 - Neinvestiční transfery soukromoprávním subjektům </t>
  </si>
  <si>
    <t>odbor strategického rozvoje kraje</t>
  </si>
  <si>
    <t>ORJ - 10</t>
  </si>
  <si>
    <t>Mgr. Miroslav Gajdůšek, MBA</t>
  </si>
  <si>
    <t>Neinvestiční transfery obyvatelstvu</t>
  </si>
  <si>
    <t xml:space="preserve">§ 3299, seskupení pol. 52 - Neinvestiční transfery soukromoprávním subjektům </t>
  </si>
  <si>
    <t xml:space="preserve">Neinvestiční příspěvky zřízeným příspěvkovým organizacím </t>
  </si>
  <si>
    <t>§ 3299, seskupení pol. 54 - Neinvestiční transfery obyvatelstvu</t>
  </si>
  <si>
    <t xml:space="preserve">§ 3419, seskupení pol. 52 - Neinvestiční transfery soukromoprávním subjektům </t>
  </si>
  <si>
    <t xml:space="preserve">§ 3792, seskupení pol. 53 - Neinvestiční transfery veřejnoprávním subjektům a mezi peněžními fondy téhož subjektu </t>
  </si>
  <si>
    <t xml:space="preserve">Víceletá podpora významných kulturních akcí </t>
  </si>
  <si>
    <t xml:space="preserve">§ 3312, seskupení pol. 53 - Neinvestiční transfery veřejnoprávním subjektům a mezi peněžními fondy téhož subjektu </t>
  </si>
  <si>
    <t xml:space="preserve">§ 3419, seskupení pol. 54 - Neinvestiční transfery obyvatelstvu </t>
  </si>
  <si>
    <t xml:space="preserve">Odbor </t>
  </si>
  <si>
    <t>odbor ekonomický</t>
  </si>
  <si>
    <t xml:space="preserve">§ 6409, seskupení pol. 52 - Neinvestiční transfery soukromoprávním subjektům </t>
  </si>
  <si>
    <t>Individuální dotace</t>
  </si>
  <si>
    <t xml:space="preserve">Dotace celkem 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</si>
  <si>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</si>
  <si>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</si>
  <si>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</si>
  <si>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>Odbor sportu, kultury a památkové péče</t>
  </si>
  <si>
    <t>§ 5512, seskupení pol. 63 - Investiční transfery</t>
  </si>
  <si>
    <t>Odbor školství a mládeže</t>
  </si>
  <si>
    <t>ORJ - 13</t>
  </si>
  <si>
    <t>§ 3419, seskupení pol. 63 - Investiční transfery</t>
  </si>
  <si>
    <t>Odbor kancelář hejtmana</t>
  </si>
  <si>
    <t>odbor školství a mládeže</t>
  </si>
  <si>
    <t>odbor sportu, kultury a památkové péče</t>
  </si>
  <si>
    <t xml:space="preserve">odbor zdravotnictví </t>
  </si>
  <si>
    <t xml:space="preserve">b) Dotační programy / tituly </t>
  </si>
  <si>
    <t>Ing. Luděk Niče</t>
  </si>
  <si>
    <t>ORJ - 07</t>
  </si>
  <si>
    <t>Individuální dotace  (UZ 401)</t>
  </si>
  <si>
    <t>§ 2212, seskupení pol. 63 - Investiční transfery</t>
  </si>
  <si>
    <t xml:space="preserve">Individuální žádosti </t>
  </si>
  <si>
    <t xml:space="preserve">odbro zdravotnictví </t>
  </si>
  <si>
    <t>odbor kancelář hejtmana</t>
  </si>
  <si>
    <t xml:space="preserve">mimořádné dotace </t>
  </si>
  <si>
    <t xml:space="preserve">bez konkrétního určení </t>
  </si>
  <si>
    <t>Střední škola stavební a podnikatelská s.r.o.</t>
  </si>
  <si>
    <t>Sluňákov - centrum ekologických aktivit města Olomouce, o.p.s.</t>
  </si>
  <si>
    <t>ARPOK, o.p.s.</t>
  </si>
  <si>
    <t>BEACPP4OK</t>
  </si>
  <si>
    <t xml:space="preserve">Středisko volného času a zařízení pro další vzdělávání pedagogických pracovníků Doris Šumperk </t>
  </si>
  <si>
    <t>Benjamin, p.o. Moravskoslezského kraje</t>
  </si>
  <si>
    <t>Krajská rada seniorů Olomouckého kraje pobočný spolek Rady seniorů České republiky</t>
  </si>
  <si>
    <t xml:space="preserve">ostatní </t>
  </si>
  <si>
    <t>BESIP</t>
  </si>
  <si>
    <t>Klub českých turistů</t>
  </si>
  <si>
    <t>Europe Direct</t>
  </si>
  <si>
    <t xml:space="preserve">Celkem </t>
  </si>
  <si>
    <t>Rezerva na indiviuální žádosti - návrh pro rok 2019</t>
  </si>
  <si>
    <t>Olomouc region Card - provozní náklady a administrace</t>
  </si>
  <si>
    <t xml:space="preserve">Jeseníky - Sdružení cestovního ruchu - podpora koordinované strojové údržby běžeckých tratí v Jeseníkách </t>
  </si>
  <si>
    <t>Jeseníky - Sdružení cestovního ruchu - podpora marketingového rozvoje destinace Jeseníky</t>
  </si>
  <si>
    <t>Střední Moraval - Sdružení cestovního ruchu - rozvoj cestovního ruchu na Střední Moravě</t>
  </si>
  <si>
    <t>oblast krizového řízení - žádosti navazujícíc na Výzvu GŘ MV ČR - dotační program na Účelové investiční dotace pro jednotky sboru dobrovolných hasičů obcí (Stavba nebo rekonstrukce požární zbrojnice)</t>
  </si>
  <si>
    <t>Kroměřížská dráha - na vypravení zvláštních vlaků</t>
  </si>
  <si>
    <t>různé</t>
  </si>
  <si>
    <t>oblast krizového řízení (Český svaz bojovníků za svobodu, Letecký spolek generála Peřiny, Recsue Olomouc, Vojenský spolek rehabilitovaných a jiné)</t>
  </si>
  <si>
    <t xml:space="preserve">oblast krizového řízení    </t>
  </si>
  <si>
    <t>§ 2223, seskupení pol. 63 - Investiční transfery</t>
  </si>
  <si>
    <t>Vysoká škola báňská - Technická univerzita Ostrava</t>
  </si>
  <si>
    <t>Cech instalatérů České republiky, z.s.</t>
  </si>
  <si>
    <t>Spolek Střední průmyslové školy strojnické Olomouc, z.s.</t>
  </si>
  <si>
    <t>Nadační fond Obchodní akademie Mohelnice</t>
  </si>
  <si>
    <t xml:space="preserve">Víceletá podpora v oblasti sportu </t>
  </si>
  <si>
    <t>Víceletá podpora významných sportovních akcí  (UZ 650)</t>
  </si>
  <si>
    <t>Víceletá podpora významných sportovních akcí</t>
  </si>
  <si>
    <t xml:space="preserve">§ 3545, seskupení pol. 52 - Neinvestiční transfery soukromoprávním subjektům </t>
  </si>
  <si>
    <t xml:space="preserve">Neinvestiční transfery církvím a náboženským společnostem </t>
  </si>
  <si>
    <t>Víceletá podpora sportovní činnosti (UZ 651)</t>
  </si>
  <si>
    <t>Víceletá podpora sportovní činnosti</t>
  </si>
  <si>
    <t>Povodí Moravy, s.p. - Opatření ke zlepšení jakosti vod ve vodní nádrži Plumlov</t>
  </si>
  <si>
    <t>Povodí Moravy, s.p. - protivodňová opatření - Morava Olomouc</t>
  </si>
  <si>
    <t>Obec Olšany u Prostějova - sanační zásah</t>
  </si>
  <si>
    <t>Českomoravská myslivecká jednota, z.s. - okresní myslivecký spolek (Národní výstava psů Floracanis Olomouc)</t>
  </si>
  <si>
    <t xml:space="preserve">Muzeum umění Olomouc </t>
  </si>
  <si>
    <t xml:space="preserve">Všechny odbory </t>
  </si>
  <si>
    <t xml:space="preserve">Investiční transfery spolkům </t>
  </si>
  <si>
    <t xml:space="preserve">§ 3412, seskupení pol. 63 - Investiční transfery </t>
  </si>
  <si>
    <t xml:space="preserve">§ 3312, seskupení pol. 52 - Neinvestiční transfery soukromoprávním subjektům </t>
  </si>
  <si>
    <t>individuální žádosti v oblasti sportu</t>
  </si>
  <si>
    <t>individuální žádosti v oblasti kultury</t>
  </si>
  <si>
    <t>individuální žádosti v oblasti památkové péče</t>
  </si>
  <si>
    <t>Víceletá podpora významných kulturních akcí  (UZ 670)</t>
  </si>
  <si>
    <t>obec Rapotín</t>
  </si>
  <si>
    <t>7=6/4</t>
  </si>
  <si>
    <t xml:space="preserve">Neinvestiční transfery fundacím, ústavům a obecně prospěšným společnostem </t>
  </si>
  <si>
    <t>§ 4399, seskupení pol.63 -  Investiční transfery</t>
  </si>
  <si>
    <t xml:space="preserve"> </t>
  </si>
  <si>
    <t>13_01_1 Nadregionální akce cestovního ruchu (UZ 580)</t>
  </si>
  <si>
    <t xml:space="preserve">13_01_2 Podpora rozvoje zahraničních vztahů Olomouckého kraje (UZ 581) </t>
  </si>
  <si>
    <t>13_01_3 Podpora zkvalitnění služeb turistických informačních center v Olomouckém kraji (UZ 582)</t>
  </si>
  <si>
    <t>13_01_4 Podpora rozvoje cestovního ruchu v Olomouckém kraji (UZ 583)</t>
  </si>
  <si>
    <t>14_02_2 Dotace na pořízení cisternových automobilových stříkaček a dopravních automobilů pro JSDH obcí Olomouckého kraje s dotací MV ČR  2020 (UZ 416)</t>
  </si>
  <si>
    <t>13_01_1 Nadregionální akce cestovního ruchu</t>
  </si>
  <si>
    <t>13_01_2 Podpora rozvoje zahraničních vztahů Olomouckého kraje</t>
  </si>
  <si>
    <t>13_01_3 Podpora zkvalitnění služeb turistických informačních center v Olomouckém kraji</t>
  </si>
  <si>
    <t>13_01_4 Podpora rozvoje cestovního ruchu v Olomouckém kraji</t>
  </si>
  <si>
    <t>13_01_5 Podpora kinematografie v Olomouckém kraji</t>
  </si>
  <si>
    <t>11_02_1 Kontaktní a poradenské služby (UZ 575)</t>
  </si>
  <si>
    <t>11_02_2 Terénní programy (UZ 576)</t>
  </si>
  <si>
    <t>11_02_3 Ambulantní léčba  (UZ 577)</t>
  </si>
  <si>
    <t>11_02_4 Doléčovací programy (UZ 578)</t>
  </si>
  <si>
    <t>11_02_5 Specifická selektivní a indikovaná prevence (579)</t>
  </si>
  <si>
    <t>11_01_2 Podpora významných aktivit v oblasti zdravotnictví (UZ 675)</t>
  </si>
  <si>
    <t>12_01_1 Podpora poskytovatelů lůžkové paliativní péče (UZ 660)</t>
  </si>
  <si>
    <t>12_01_2 Podpora poskytovatelů domácí paliativní péče (UZ 661)</t>
  </si>
  <si>
    <t>12_01_3 Podpora konferencí a odborných akcí v oblasti paliativní péče (UZ 662)</t>
  </si>
  <si>
    <t>12_02_1 Podpora specializačního vzdělávání lékařů v oblasti paliativní péče (UZ 665)</t>
  </si>
  <si>
    <t>12_02_2 Podpora odborného vzdělávání nelékařských zdravotnických pracovníků v oblasti paliativní péče (U 666)</t>
  </si>
  <si>
    <t>11_02_1 Kontaktní a poradenské služby</t>
  </si>
  <si>
    <t>11_02_2 Terénní programy</t>
  </si>
  <si>
    <t>11_02_3 Ambulantní léčba</t>
  </si>
  <si>
    <t>11_02_4 Doléčovací programy</t>
  </si>
  <si>
    <t>11_02_5 Specifická selektivní a indikovaná prevence</t>
  </si>
  <si>
    <t>11_01_1 Podpora zdravotně-preventivních aktivit pro všechny skupiny obyvatel  (UZ 566)</t>
  </si>
  <si>
    <t xml:space="preserve">11_01_1 Podpora zdravotně-preventivních aktivit pro všechny skupiny obyvatel </t>
  </si>
  <si>
    <t>11_01_2 Podpora významných aktivit v oblasti zdravotnictví</t>
  </si>
  <si>
    <t>12_01_1 Podpora poskytovatelů lůžkové paliativní péče</t>
  </si>
  <si>
    <t>12_01_2 Podpora poskytovatelů domácí paliativní péče</t>
  </si>
  <si>
    <t>12_01_3 Podpora konferencí a odborných akcí v oblasti paliativní péče</t>
  </si>
  <si>
    <t>12_02_1 Podpora specializačního vzdělávání lékařů v oblasti paliativní péče</t>
  </si>
  <si>
    <t>12_02_2 Podpora odborného vzdělávání nelékařských zdravotnických pracovníků v oblasti paliativní péče</t>
  </si>
  <si>
    <t>07_01_1 Podpora celoroční sportovní činnosti (UZ 595)</t>
  </si>
  <si>
    <t>07_01_2 Podpora přípravy dětí a mládeže na vrcholový sport  (UZ 596)</t>
  </si>
  <si>
    <t>07_02_1 Podpora sportovních akcí (UZ 501)</t>
  </si>
  <si>
    <t>07_02_4 Podpora reprezentantů ČR z Olomouckého kraje (UZ 503)</t>
  </si>
  <si>
    <t>07_02_3 Podpora mládežnických reprezentantů ČR (do 21 let) z Olomouckého kraje 
(UZ 504)</t>
  </si>
  <si>
    <t>08_01_1 Obnova kulturních památek (UZ 550)</t>
  </si>
  <si>
    <t>08_01_2 Obnova staveb drobné architektury místního významu (UZ 551)</t>
  </si>
  <si>
    <t>08_01_3 Obnova nemovitostí, které nejsou kulturní památkou, nacházejících se na území památkových rezervací a památkových zón (UZ 552)</t>
  </si>
  <si>
    <t>07_01_1 Podpora celoroční sportovní činnosti</t>
  </si>
  <si>
    <t xml:space="preserve">07_01_2 Podpora přípravy dětí a mládeže na vrcholový sport </t>
  </si>
  <si>
    <t>07_02_1 Podpora sportovních akcí</t>
  </si>
  <si>
    <t>07_02_2 Dotace na získání ternérské licence</t>
  </si>
  <si>
    <t>07_02_4 Podpora reprezentantů ČR z Olomouckého kraje</t>
  </si>
  <si>
    <t xml:space="preserve">07_02_3 Podpora mládežnických reprezentantů ČR (do 21 let) z Olomouckého kraje </t>
  </si>
  <si>
    <t>07_07_2 Projekty na výstavbu a rekonstrukci sportovních zařízení kofinancované z MŠMT</t>
  </si>
  <si>
    <t>08_01_1 Obnova kulturních památek</t>
  </si>
  <si>
    <t>08_01_2 Obnova staveb drobné architektury místního významu</t>
  </si>
  <si>
    <t>08_01_3 Obnova nemovitostí, které nejsou kulturní památkou, nacházejících se na území památkových rezervací a památkových zón</t>
  </si>
  <si>
    <t>06_04_1 Podpora výstavby a rekonstrukcí</t>
  </si>
  <si>
    <t>06_04_2 Podpora obnovy kulturního zázemí v investiční oblasti</t>
  </si>
  <si>
    <t>09_01_1 Podpora prevence kriminality (UZ 525)</t>
  </si>
  <si>
    <t>09_01_2 Podpora integrace romských komunit (UZ 526)</t>
  </si>
  <si>
    <t>09_01_3 Podpora prorodinných aktivit (UZ 527)</t>
  </si>
  <si>
    <t>09_01_4 Podpora aktivit směřujících k sociálnímu začleňování  (UZ 528)</t>
  </si>
  <si>
    <t>09_02 Program finanční podpory poskytování sociálních služeb v Olomouckém kraji - Podprogram č. 2 (UZ 530)</t>
  </si>
  <si>
    <t>09_01_1 Podpora prevence kriminality</t>
  </si>
  <si>
    <t>09_01_2 Podpora integrace romských komunit</t>
  </si>
  <si>
    <t>09_01_3 Podpora prorodinných aktivit</t>
  </si>
  <si>
    <t xml:space="preserve">09_01_4 Podpora aktivit směřujících k sociálnímu začleňování </t>
  </si>
  <si>
    <t>09_01_5 Podpora infrastruktury sociálních služeb na území Olomouckého kraje</t>
  </si>
  <si>
    <t>09 -02 Program finanční podpory poskytování sociálních služeb v Olomouckém kraji - Podprogram č. 2</t>
  </si>
  <si>
    <t xml:space="preserve">05_01_1 Podpora rozvoje vysokoškolského vzdělávání na území Olomouckého kraje </t>
  </si>
  <si>
    <t>05_01_2 Podpora profesně zaměřených studijních programů na vysokých školách v Olomouckém kraji</t>
  </si>
  <si>
    <t>05_01_3 Podpora přípravy nových vzdělávacích programů na vysokých školách v Olomouckém kraji</t>
  </si>
  <si>
    <t>03_01 Dotace na podporu lesních ekosystémů 2020-2025 (UZ 450)</t>
  </si>
  <si>
    <t>03_02_1 Podpora začínajících včelařů (UZ 455)</t>
  </si>
  <si>
    <t>03_02_2 Podpora stávajících včelařů (UZ 456)</t>
  </si>
  <si>
    <t>04_02_1 Řešení mimořádné situace na infrastruktuře vodovodů a kanalizací pro veřejnou potřebu (UZ460)</t>
  </si>
  <si>
    <t>04_02_2 Řešení mimořádné situace na vodních dílech a realizace opatření k předcházení a odstraňování následků povodní (UZ 461)</t>
  </si>
  <si>
    <t>03_03_1 Podpora činnosti záchranných stanic pro handicapované živočichy (UZ 467)</t>
  </si>
  <si>
    <t>03_03_2 Podpora akcí zaměřených na oblast životního prostředí a zemědělství a podpora činnosti zájmových spolků a organizací, předmětem jejichž činnosti je oblast životního prostředí a zemědělství  (UZ 469)</t>
  </si>
  <si>
    <t>03_01 Dotace na podporu lesních ekosystémů 2020-2025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</si>
  <si>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</si>
  <si>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</si>
  <si>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</si>
  <si>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</si>
  <si>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</si>
  <si>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</si>
  <si>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01_01_1 Podpora soutěží propagujících podnikatele (UZ 435)</t>
  </si>
  <si>
    <t>01_01_2 Podpora poradenství pro podnikatele (UZ 436)</t>
  </si>
  <si>
    <t>15_01_1 Podpora regionálního značení (UZ 430)</t>
  </si>
  <si>
    <t>15_01_2 Podpora farmářských trhů (UZ 431)</t>
  </si>
  <si>
    <t>02_01_2 Podpora zpracování územně plánovací dokumentace (UZ 441)</t>
  </si>
  <si>
    <t>02_01_1 Podpora budování a obnovy infrastruktury obce (UZ 443)</t>
  </si>
  <si>
    <t>02_01_3 Podpora přípravy projektové dokumentace (UZ 444)</t>
  </si>
  <si>
    <t>02_01_5 Podpora venkovských prodejen (UZ 646)</t>
  </si>
  <si>
    <t>01_01_1 Podpora soutěží propagujících podnikatele</t>
  </si>
  <si>
    <t>01_01_2 Podpora poradenství pro podnikatele</t>
  </si>
  <si>
    <t>15_01_1 Podpora regionálního značení</t>
  </si>
  <si>
    <t>15_01_2 Podpora farmářských trhů</t>
  </si>
  <si>
    <t>02_01_2 Podpora zpracování územně plánovací dokumentace</t>
  </si>
  <si>
    <t>02_01_1 Podpora budování a obnovy infrastruktury obce</t>
  </si>
  <si>
    <t>02_01_3 Podpora přípravy projektové dokumentace</t>
  </si>
  <si>
    <t>02_01_4 Rekonstrukce a oprava kulturních domů</t>
  </si>
  <si>
    <t>02_01_5 Podpora venkovských prodejen</t>
  </si>
  <si>
    <t>různé §</t>
  </si>
  <si>
    <t>52,53,
54,63</t>
  </si>
  <si>
    <t xml:space="preserve">Neinvestiční transfery soukromoprávním subjektům,  Neinvestiční transfery veřejnoprávním subjektům a mezi peněžními fondy téhož subjektu, Neinvestiční transfery obyvatelstvu, Investiční transfery  </t>
  </si>
  <si>
    <t>Mgr. Libor Vojtek</t>
  </si>
  <si>
    <t xml:space="preserve">Mgr. Olga Fidrová, MBA </t>
  </si>
  <si>
    <t>07_02_2 Dotace na získání trenérské licence (UZ 502)</t>
  </si>
  <si>
    <t>Schválený rozpočet 2020</t>
  </si>
  <si>
    <t>Návrh rozpočtu 2021</t>
  </si>
  <si>
    <t>13_01 Program na podporu cestovního ruchu a zahraničních vztahů 2021</t>
  </si>
  <si>
    <t>14_02 Program na podporu JSDH 2021</t>
  </si>
  <si>
    <t>14_02_1 Dotace na pořízení, technické zhodnocení a opravu požární techniky, nákup věcného vybavení a zajištění akceschopnosti JSDH obcí Olomouckého kraje 2021 
(UZ 415)</t>
  </si>
  <si>
    <t>14_01 Dotace na činnost a akce spolků hasičů a pobočných spolků hasičů Olomouckého kraje 2021</t>
  </si>
  <si>
    <t>14_01_1 Dotace na akce spolků hasičů a pobočných spolků hasičů Olomouckého kraje 2021 (UZ 425)</t>
  </si>
  <si>
    <t>14_01_2 Dotace na činnost spolků hasičů a pobočných spolků hasičů Olomouckého kraje 2021 (UZ 426)</t>
  </si>
  <si>
    <t>11_02 Program pro oblast protidrogové prevence v roce 2021</t>
  </si>
  <si>
    <t xml:space="preserve">11_01 Program na podporu zdraví a zdravého životního stylu v roce 2021 </t>
  </si>
  <si>
    <t>11_03 Program pro vzdělávání ve zdravotnictví v roce 2021 (UZ 570)</t>
  </si>
  <si>
    <t>12_01 Program na podporu poskytovatelů paliativní péče v roce 2021</t>
  </si>
  <si>
    <t>12_02 Program pro vzdělávání v paliativní péči v roce 2021</t>
  </si>
  <si>
    <t>07_01 Program na podporu sportovní činnosti v Olomouckém kraji v roce 2021</t>
  </si>
  <si>
    <t>10_01 Podpora výstavby a oprav cyklostezek 2021 (UZ 535)</t>
  </si>
  <si>
    <t>10_02 Podpora opatření pro zvýšení bezpečnosti provozu a budování přechodů pro chodce 2021 (UZ 590)</t>
  </si>
  <si>
    <t>10_03 Podpora výstavby, obnovy a vybavení dětských dopravních hřišť 2021 
(UZ 640)</t>
  </si>
  <si>
    <t>09_01 Dotační program pro sociální oblast 2021</t>
  </si>
  <si>
    <t>09_01_5 Podpora infrastruktury sociálních služeb na území Olomouckého kraje II (UZ 680)</t>
  </si>
  <si>
    <t>05_02 Studijní stipendium Olomouckého kraje na studium v zahraničí v roce 2021 (UZ 495)</t>
  </si>
  <si>
    <t>05_04 Program na podporu práce s dětmi a mládeží v Olomouckém kraji v roce 2021 (UZ 520)</t>
  </si>
  <si>
    <t>05_03 Program na podporu environmentálního vzdělávání, výchovy a osvěty v Olomouckém kraji v roce 2021 (UZ 510)</t>
  </si>
  <si>
    <t>05_01 Program na podporu vzdělávání na vysokých školách v Olomouckém kraji v roce 2021</t>
  </si>
  <si>
    <t>03_02 Program na podporu včelařů na území Olomouckého kraje 2021</t>
  </si>
  <si>
    <t>04_02 Dotace obcím na území Olomouckého kraje na řešení mimořádných událostí v oblasti vodohospodářské infrastruktury 2021</t>
  </si>
  <si>
    <t>03_03 Program na podporu aktivit v oblasti životního prostředí a zemědělství 2021</t>
  </si>
  <si>
    <t>01_01 Program na podporu podnikání 2021</t>
  </si>
  <si>
    <t>15_01 Program na podporu místních produktů 2021</t>
  </si>
  <si>
    <t>02_01 Program obnovy venkova Olomouckého kraje 2021</t>
  </si>
  <si>
    <t>07_02 Program na podporu sportu v Olomouckém kraji v roce 2021</t>
  </si>
  <si>
    <t>07_03 Program na podporu volnočasových aktivit se zaměřením na tělovýchovu a rekreační sport v Olomouckém kraji v roce 2021  (UZ 505)</t>
  </si>
  <si>
    <t>07_04 Program na podporu sportovní činnosti dětí a mládeže v Olomouckém kraji v roce 2021 (UZ 515)</t>
  </si>
  <si>
    <t>07_05 Program na podporu handicapovaných sportovců v Olomouckém kraji v roce 2021 (UZ 600)</t>
  </si>
  <si>
    <t>07_08 Program na podporu výstavby a rekonstrukci sportovních zařízení kofinancovaných z Národní sportovní agentury 2021 (UZ 695)</t>
  </si>
  <si>
    <t>07_06 Program na podporu investičních akcí v oblasti sportu - technické a sportovní vybavení sportovních a tělovýchovných zařízení v Olomouckém kraji v roce 2021  (UZ 615)</t>
  </si>
  <si>
    <t>08_01 Program památkové péče v Olomouckém kraji v roce 2021</t>
  </si>
  <si>
    <t>06_01 Program podpory kultury v Olomouckém kraji v roce 2021 (UZ 555)</t>
  </si>
  <si>
    <t>06_02 Program na podporu stálých profesionálních souborů v Olomouckém kraji v roce 2021 (UZ 610)</t>
  </si>
  <si>
    <t>06_04 Program na podporu investičních projektů v oblasti kultury v Olomouckém kraji v roce 2021</t>
  </si>
  <si>
    <t>06_03 Program na podporu pořízení drobného majektu v oblasti kultury v Olomouckém kraji v roce 2021 (UZ 655)</t>
  </si>
  <si>
    <t>52,53,54</t>
  </si>
  <si>
    <t xml:space="preserve">Neinvestiční transfery soukromoprávním subjektům , Neinvestiční transfery veřejnoprávním subjektům a mezi peněžními fondy téhož subjektu </t>
  </si>
  <si>
    <t xml:space="preserve">Neinvestiční transfery soukromoprávním subjektům , Neinvestiční transfery veřejnoprávním subjektům a mezi peněžními fondy téhož subjektu , Neinvestiční transfery obyvatelstvu </t>
  </si>
  <si>
    <t>3. Výdaje Olomouckého kraje na rok 2021</t>
  </si>
  <si>
    <t>05_02 Studijní stipendium Olomouckého kraje na studium v zahraničí v roce 2021</t>
  </si>
  <si>
    <t>05_04 Program na podporu práce s dětmi a mládeží v Olomouckém kraji v roce 2021</t>
  </si>
  <si>
    <t>05_03 Program na podporu environmentálního vzdělávání, výchovy a osvěty v Olomouckém kraji v roce 2021</t>
  </si>
  <si>
    <t xml:space="preserve">oblast školství </t>
  </si>
  <si>
    <t>09_01_5 Podpora infrastruktury sociálních služeb na území Olomouckého 
kraje II</t>
  </si>
  <si>
    <t>10_01 Podpora výstavby a oprav cyklostezek 2021</t>
  </si>
  <si>
    <t>10_02 Podopora opatření pro zvýšení bezpečnosti provozu a budování přechodů pro chodce 2021</t>
  </si>
  <si>
    <t>10_03 Podpora výstavby, obnovy a vybavení dětských dopravních hřišť 2021</t>
  </si>
  <si>
    <t>07_03 Program na podporu volnočasových aktivit se zaměřením na tělovýchovu a rekreační sport v Olomouckém kraji v roce 2021</t>
  </si>
  <si>
    <t>07_04 Program na podporu sportovní činnosti dětí a mládeže v Olomouckém kraji v roce 2021</t>
  </si>
  <si>
    <t>07_05 Program na podporu handicapovaných sportovců v Olomouckém kraji v roce 2021</t>
  </si>
  <si>
    <t>07_08 Program na podporu výstavby a rekonstrukci sportovních zařízení kofinancovaných z Národní sportovní agentury 2021</t>
  </si>
  <si>
    <t>06_01 Program podpory kultury v Olomouckém kraji v roce 2021</t>
  </si>
  <si>
    <t>06_02 Program na podporu stálých profesionálních souborů v Olomouckém kraji v roce 2021</t>
  </si>
  <si>
    <t>06_03 Program na podporu pořízení drobného majektu v oblasti kultury v Olomouckém kraji v roce 2021</t>
  </si>
  <si>
    <t>Ing. Bohuslav Kolář, MBA, LL.M.</t>
  </si>
  <si>
    <t>11_01 Program na podporu zdraví a zdravého životního stylu v roce 2021</t>
  </si>
  <si>
    <t>11_03 Program pro vzdělávání ve zdravotnictví v roce 2021</t>
  </si>
  <si>
    <t>11_04 Program pro celoživotní vzdělávání na LF UP v roce 2021</t>
  </si>
  <si>
    <t>07_06 Program na podporu investičních akcí v oblasti sportu - technické a sportovní vybavení sportovních a tělovýchovných zařízení v Olomouckém kraji v roce 2021</t>
  </si>
  <si>
    <t>14_02_1 Dotace na pořízení, technické zhodnocení a opravu požární techniky, nákup věcného vybavení a zajištění akceschopnosti JSDH obcí Olomouckého kraje 2021</t>
  </si>
  <si>
    <t>14_02_2 Dotace na pořízení cisternových automobilových stříkaček a dopravních automobilů pro JSDH obcí Olomouckého kraje s dotací MV ČR  2021</t>
  </si>
  <si>
    <t>14_01_1 Dotace na akce spolků hasičů a pobočných spolků hasičů Olomouckého kraje 2021</t>
  </si>
  <si>
    <t>14_01_2 Dotace na činnost spolků hasičů a pobočných spolků hasičů Olomouckého kraje 2021</t>
  </si>
  <si>
    <t>14_02_3 Dotace na zajištění akceschopnosti JSDH obcí Olomouckého kraje pro JPO II a JPO III 2020</t>
  </si>
  <si>
    <t xml:space="preserve">Individuální návratné finančních výpomoci </t>
  </si>
  <si>
    <t>13_01_4 Podpora rozvoje cestovního ruchu v Olomouckém kraji II</t>
  </si>
  <si>
    <t>Upravený rozpočet k 
30. 9. 2020</t>
  </si>
  <si>
    <t>Odbor ekonomický</t>
  </si>
  <si>
    <t xml:space="preserve">oblast sportu: </t>
  </si>
  <si>
    <t xml:space="preserve">oblast sportu celkem:  </t>
  </si>
  <si>
    <t>oblast kultury a památkové péče</t>
  </si>
  <si>
    <t xml:space="preserve">oblast kultury a památkové péče celkem:  </t>
  </si>
  <si>
    <t>oblast sportu:</t>
  </si>
  <si>
    <t>oblast kultury a památkové péče:</t>
  </si>
  <si>
    <r>
      <t xml:space="preserve">07_07 Program na podporu </t>
    </r>
    <r>
      <rPr>
        <b/>
        <i/>
        <strike/>
        <sz val="11"/>
        <rFont val="Arial"/>
        <family val="2"/>
        <charset val="238"/>
      </rPr>
      <t>výstavby a</t>
    </r>
    <r>
      <rPr>
        <b/>
        <i/>
        <sz val="11"/>
        <rFont val="Arial"/>
        <family val="2"/>
        <charset val="238"/>
      </rPr>
      <t xml:space="preserve"> rekonstrukci sportovních zařízení v obcích v Olomouckém kraji  v roce 2021 (UZ 605)</t>
    </r>
  </si>
  <si>
    <r>
      <t xml:space="preserve">07_07 Program na podporu </t>
    </r>
    <r>
      <rPr>
        <b/>
        <i/>
        <strike/>
        <sz val="11"/>
        <rFont val="Arial"/>
        <family val="2"/>
        <charset val="238"/>
      </rPr>
      <t>výstavby a</t>
    </r>
    <r>
      <rPr>
        <b/>
        <i/>
        <sz val="11"/>
        <rFont val="Arial"/>
        <family val="2"/>
        <charset val="238"/>
      </rPr>
      <t xml:space="preserve"> rekonstrukci sportovních zařízení v obcích v Olomouckém kraji  v roce 2021</t>
    </r>
  </si>
  <si>
    <t xml:space="preserve">05_01 Program na podporu vzdělávání na vysokých školách v Olomouckém kraji v roce 2021 (UZ 485)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</si>
</sst>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color rgb="FF0070C0"/>
      <name val="Arial"/>
      <family val="2"/>
      <charset val="238"/>
    </font>
    <font>
      <b/>
      <i/>
      <strike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6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5" fillId="0" borderId="0" xfId="0" applyNumberFormat="1" applyFont="1"/>
    <xf numFmtId="3" fontId="5" fillId="3" borderId="5" xfId="0" applyNumberFormat="1" applyFont="1" applyFill="1" applyBorder="1"/>
    <xf numFmtId="0" fontId="10" fillId="2" borderId="2" xfId="1" applyFont="1" applyFill="1" applyBorder="1" applyAlignment="1">
      <alignment horizontal="center" vertical="center"/>
    </xf>
    <xf numFmtId="0" fontId="10" fillId="0" borderId="0" xfId="1" applyFont="1" applyFill="1"/>
    <xf numFmtId="4" fontId="10" fillId="2" borderId="3" xfId="0" applyNumberFormat="1" applyFont="1" applyFill="1" applyBorder="1" applyAlignment="1">
      <alignment horizontal="center" vertical="center"/>
    </xf>
    <xf numFmtId="3" fontId="11" fillId="3" borderId="0" xfId="1" applyNumberFormat="1" applyFont="1" applyFill="1"/>
    <xf numFmtId="3" fontId="11" fillId="2" borderId="13" xfId="1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12" fillId="0" borderId="0" xfId="0" applyFont="1"/>
    <xf numFmtId="3" fontId="11" fillId="2" borderId="2" xfId="0" applyNumberFormat="1" applyFont="1" applyFill="1" applyBorder="1"/>
    <xf numFmtId="0" fontId="5" fillId="0" borderId="0" xfId="0" applyFont="1"/>
    <xf numFmtId="0" fontId="10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/>
    <xf numFmtId="0" fontId="10" fillId="2" borderId="13" xfId="1" applyFont="1" applyFill="1" applyBorder="1"/>
    <xf numFmtId="0" fontId="14" fillId="2" borderId="5" xfId="1" applyFont="1" applyFill="1" applyBorder="1" applyAlignment="1">
      <alignment horizontal="center"/>
    </xf>
    <xf numFmtId="4" fontId="14" fillId="2" borderId="6" xfId="1" applyNumberFormat="1" applyFont="1" applyFill="1" applyBorder="1" applyAlignment="1">
      <alignment horizontal="center" vertical="center" wrapText="1"/>
    </xf>
    <xf numFmtId="0" fontId="14" fillId="0" borderId="0" xfId="1" applyFont="1" applyFill="1"/>
    <xf numFmtId="0" fontId="3" fillId="3" borderId="0" xfId="0" applyFont="1" applyFill="1" applyAlignment="1">
      <alignment horizontal="left"/>
    </xf>
    <xf numFmtId="0" fontId="3" fillId="3" borderId="5" xfId="0" applyFont="1" applyFill="1" applyBorder="1"/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/>
    <xf numFmtId="0" fontId="5" fillId="3" borderId="0" xfId="0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5" fillId="3" borderId="0" xfId="0" applyFont="1" applyFill="1"/>
    <xf numFmtId="0" fontId="10" fillId="3" borderId="0" xfId="0" applyFont="1" applyFill="1"/>
    <xf numFmtId="4" fontId="5" fillId="3" borderId="6" xfId="0" applyNumberFormat="1" applyFont="1" applyFill="1" applyBorder="1"/>
    <xf numFmtId="0" fontId="13" fillId="3" borderId="0" xfId="0" applyFont="1" applyFill="1" applyBorder="1" applyAlignment="1">
      <alignment horizontal="left"/>
    </xf>
    <xf numFmtId="0" fontId="16" fillId="3" borderId="0" xfId="1" applyFont="1" applyFill="1"/>
    <xf numFmtId="0" fontId="17" fillId="3" borderId="0" xfId="1" applyFont="1" applyFill="1"/>
    <xf numFmtId="3" fontId="10" fillId="3" borderId="5" xfId="0" applyNumberFormat="1" applyFont="1" applyFill="1" applyBorder="1"/>
    <xf numFmtId="3" fontId="10" fillId="3" borderId="18" xfId="0" applyNumberFormat="1" applyFont="1" applyFill="1" applyBorder="1"/>
    <xf numFmtId="3" fontId="13" fillId="3" borderId="17" xfId="0" applyNumberFormat="1" applyFont="1" applyFill="1" applyBorder="1"/>
    <xf numFmtId="0" fontId="5" fillId="3" borderId="5" xfId="0" applyFont="1" applyFill="1" applyBorder="1"/>
    <xf numFmtId="0" fontId="10" fillId="3" borderId="5" xfId="0" applyFont="1" applyFill="1" applyBorder="1" applyAlignment="1">
      <alignment wrapText="1"/>
    </xf>
    <xf numFmtId="3" fontId="13" fillId="3" borderId="12" xfId="0" applyNumberFormat="1" applyFont="1" applyFill="1" applyBorder="1"/>
    <xf numFmtId="0" fontId="10" fillId="3" borderId="0" xfId="0" applyFont="1" applyFill="1" applyBorder="1"/>
    <xf numFmtId="0" fontId="10" fillId="3" borderId="5" xfId="0" applyFont="1" applyFill="1" applyBorder="1"/>
    <xf numFmtId="3" fontId="5" fillId="3" borderId="0" xfId="0" applyNumberFormat="1" applyFont="1" applyFill="1"/>
    <xf numFmtId="4" fontId="5" fillId="3" borderId="0" xfId="0" applyNumberFormat="1" applyFont="1" applyFill="1"/>
    <xf numFmtId="3" fontId="10" fillId="2" borderId="2" xfId="0" applyNumberFormat="1" applyFont="1" applyFill="1" applyBorder="1" applyAlignment="1">
      <alignment horizontal="center" vertical="center" wrapText="1"/>
    </xf>
    <xf numFmtId="3" fontId="14" fillId="2" borderId="36" xfId="0" applyNumberFormat="1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/>
    </xf>
    <xf numFmtId="0" fontId="10" fillId="0" borderId="0" xfId="0" applyFont="1"/>
    <xf numFmtId="0" fontId="10" fillId="3" borderId="18" xfId="0" applyFont="1" applyFill="1" applyBorder="1" applyAlignment="1">
      <alignment wrapText="1"/>
    </xf>
    <xf numFmtId="0" fontId="13" fillId="0" borderId="0" xfId="0" applyFont="1" applyBorder="1"/>
    <xf numFmtId="0" fontId="5" fillId="0" borderId="0" xfId="0" applyFont="1" applyBorder="1"/>
    <xf numFmtId="0" fontId="13" fillId="3" borderId="17" xfId="0" applyFont="1" applyFill="1" applyBorder="1" applyAlignment="1">
      <alignment horizontal="left"/>
    </xf>
    <xf numFmtId="0" fontId="11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19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3" fontId="10" fillId="3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3" fontId="5" fillId="2" borderId="10" xfId="0" applyNumberFormat="1" applyFont="1" applyFill="1" applyBorder="1"/>
    <xf numFmtId="0" fontId="11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21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23" fillId="0" borderId="0" xfId="0" applyFont="1" applyBorder="1"/>
    <xf numFmtId="0" fontId="12" fillId="0" borderId="0" xfId="0" applyFont="1" applyBorder="1"/>
    <xf numFmtId="0" fontId="22" fillId="0" borderId="0" xfId="0" applyFont="1"/>
    <xf numFmtId="0" fontId="13" fillId="3" borderId="0" xfId="0" applyFont="1" applyFill="1"/>
    <xf numFmtId="0" fontId="3" fillId="3" borderId="0" xfId="0" applyFont="1" applyFill="1" applyAlignment="1">
      <alignment horizontal="left"/>
    </xf>
    <xf numFmtId="0" fontId="13" fillId="0" borderId="5" xfId="0" applyFont="1" applyBorder="1"/>
    <xf numFmtId="3" fontId="13" fillId="0" borderId="5" xfId="0" applyNumberFormat="1" applyFont="1" applyBorder="1"/>
    <xf numFmtId="0" fontId="3" fillId="3" borderId="37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6" xfId="0" applyFont="1" applyFill="1" applyBorder="1"/>
    <xf numFmtId="3" fontId="5" fillId="3" borderId="36" xfId="0" applyNumberFormat="1" applyFont="1" applyFill="1" applyBorder="1"/>
    <xf numFmtId="4" fontId="5" fillId="3" borderId="38" xfId="0" applyNumberFormat="1" applyFont="1" applyFill="1" applyBorder="1"/>
    <xf numFmtId="0" fontId="10" fillId="3" borderId="23" xfId="0" applyFont="1" applyFill="1" applyBorder="1"/>
    <xf numFmtId="0" fontId="10" fillId="3" borderId="11" xfId="0" applyFont="1" applyFill="1" applyBorder="1"/>
    <xf numFmtId="0" fontId="10" fillId="3" borderId="27" xfId="0" applyFont="1" applyFill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25" fillId="3" borderId="0" xfId="0" applyFont="1" applyFill="1" applyAlignment="1">
      <alignment horizontal="left" wrapText="1"/>
    </xf>
    <xf numFmtId="0" fontId="11" fillId="2" borderId="40" xfId="1" applyFont="1" applyFill="1" applyBorder="1" applyAlignment="1">
      <alignment horizontal="left"/>
    </xf>
    <xf numFmtId="4" fontId="13" fillId="2" borderId="41" xfId="0" applyNumberFormat="1" applyFont="1" applyFill="1" applyBorder="1"/>
    <xf numFmtId="0" fontId="5" fillId="3" borderId="42" xfId="0" applyFont="1" applyFill="1" applyBorder="1"/>
    <xf numFmtId="4" fontId="13" fillId="3" borderId="43" xfId="0" applyNumberFormat="1" applyFont="1" applyFill="1" applyBorder="1"/>
    <xf numFmtId="0" fontId="10" fillId="3" borderId="4" xfId="0" applyFont="1" applyFill="1" applyBorder="1" applyAlignment="1">
      <alignment horizontal="left"/>
    </xf>
    <xf numFmtId="4" fontId="10" fillId="3" borderId="6" xfId="0" applyNumberFormat="1" applyFont="1" applyFill="1" applyBorder="1"/>
    <xf numFmtId="0" fontId="10" fillId="3" borderId="44" xfId="0" applyFont="1" applyFill="1" applyBorder="1"/>
    <xf numFmtId="4" fontId="10" fillId="3" borderId="45" xfId="0" applyNumberFormat="1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3" fontId="12" fillId="0" borderId="0" xfId="0" applyNumberFormat="1" applyFont="1"/>
    <xf numFmtId="3" fontId="12" fillId="3" borderId="0" xfId="0" applyNumberFormat="1" applyFont="1" applyFill="1"/>
    <xf numFmtId="4" fontId="5" fillId="3" borderId="0" xfId="0" applyNumberFormat="1" applyFont="1" applyFill="1" applyAlignment="1">
      <alignment horizontal="right"/>
    </xf>
    <xf numFmtId="0" fontId="11" fillId="2" borderId="12" xfId="0" applyFont="1" applyFill="1" applyBorder="1" applyAlignment="1">
      <alignment horizontal="left"/>
    </xf>
    <xf numFmtId="164" fontId="11" fillId="2" borderId="12" xfId="0" applyNumberFormat="1" applyFont="1" applyFill="1" applyBorder="1"/>
    <xf numFmtId="0" fontId="27" fillId="0" borderId="12" xfId="0" applyFont="1" applyBorder="1"/>
    <xf numFmtId="164" fontId="27" fillId="0" borderId="12" xfId="0" applyNumberFormat="1" applyFont="1" applyBorder="1"/>
    <xf numFmtId="0" fontId="27" fillId="0" borderId="12" xfId="0" applyFont="1" applyBorder="1" applyAlignment="1">
      <alignment wrapText="1"/>
    </xf>
    <xf numFmtId="164" fontId="12" fillId="0" borderId="0" xfId="0" applyNumberFormat="1" applyFont="1"/>
    <xf numFmtId="164" fontId="23" fillId="0" borderId="0" xfId="0" applyNumberFormat="1" applyFont="1" applyBorder="1" applyAlignment="1"/>
    <xf numFmtId="164" fontId="12" fillId="0" borderId="0" xfId="0" applyNumberFormat="1" applyFont="1" applyBorder="1" applyAlignment="1"/>
    <xf numFmtId="0" fontId="17" fillId="0" borderId="0" xfId="0" applyFont="1"/>
    <xf numFmtId="3" fontId="14" fillId="2" borderId="2" xfId="0" applyNumberFormat="1" applyFont="1" applyFill="1" applyBorder="1" applyAlignment="1">
      <alignment horizontal="center" wrapText="1"/>
    </xf>
    <xf numFmtId="0" fontId="28" fillId="3" borderId="0" xfId="0" applyFont="1" applyFill="1" applyBorder="1" applyAlignment="1">
      <alignment horizontal="justify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24" fillId="0" borderId="0" xfId="0" applyFont="1"/>
    <xf numFmtId="0" fontId="30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vertical="justify" wrapText="1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wrapText="1"/>
    </xf>
    <xf numFmtId="0" fontId="26" fillId="3" borderId="0" xfId="0" applyFont="1" applyFill="1" applyAlignment="1">
      <alignment horizontal="justify" wrapText="1"/>
    </xf>
    <xf numFmtId="0" fontId="12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0" fillId="3" borderId="0" xfId="0" applyFill="1" applyAlignment="1">
      <alignment wrapText="1"/>
    </xf>
    <xf numFmtId="0" fontId="27" fillId="3" borderId="12" xfId="0" applyFont="1" applyFill="1" applyBorder="1" applyAlignment="1">
      <alignment horizontal="left"/>
    </xf>
    <xf numFmtId="164" fontId="27" fillId="3" borderId="12" xfId="0" applyNumberFormat="1" applyFont="1" applyFill="1" applyBorder="1"/>
    <xf numFmtId="0" fontId="24" fillId="2" borderId="19" xfId="1" applyFont="1" applyFill="1" applyBorder="1" applyAlignment="1">
      <alignment horizontal="left"/>
    </xf>
    <xf numFmtId="0" fontId="22" fillId="2" borderId="13" xfId="1" applyFont="1" applyFill="1" applyBorder="1"/>
    <xf numFmtId="3" fontId="24" fillId="3" borderId="0" xfId="1" applyNumberFormat="1" applyFont="1" applyFill="1"/>
    <xf numFmtId="0" fontId="24" fillId="3" borderId="0" xfId="1" applyFont="1" applyFill="1"/>
    <xf numFmtId="0" fontId="27" fillId="3" borderId="12" xfId="0" applyFont="1" applyFill="1" applyBorder="1"/>
    <xf numFmtId="0" fontId="32" fillId="0" borderId="0" xfId="0" applyFont="1"/>
    <xf numFmtId="0" fontId="27" fillId="3" borderId="12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/>
    <xf numFmtId="0" fontId="27" fillId="0" borderId="12" xfId="0" applyFont="1" applyBorder="1" applyAlignment="1">
      <alignment horizontal="left"/>
    </xf>
    <xf numFmtId="164" fontId="13" fillId="0" borderId="0" xfId="0" applyNumberFormat="1" applyFont="1" applyBorder="1" applyAlignment="1"/>
    <xf numFmtId="0" fontId="11" fillId="2" borderId="12" xfId="0" applyFont="1" applyFill="1" applyBorder="1"/>
    <xf numFmtId="4" fontId="14" fillId="2" borderId="3" xfId="1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3" fontId="12" fillId="2" borderId="1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2" fillId="3" borderId="17" xfId="0" applyFont="1" applyFill="1" applyBorder="1"/>
    <xf numFmtId="0" fontId="22" fillId="3" borderId="5" xfId="0" applyFont="1" applyFill="1" applyBorder="1"/>
    <xf numFmtId="0" fontId="22" fillId="3" borderId="18" xfId="0" applyFont="1" applyFill="1" applyBorder="1"/>
    <xf numFmtId="0" fontId="22" fillId="2" borderId="13" xfId="1" applyFont="1" applyFill="1" applyBorder="1" applyAlignment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24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5" fillId="3" borderId="0" xfId="0" applyFont="1" applyFill="1" applyAlignment="1">
      <alignment horizontal="left" wrapText="1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18" xfId="0" applyFont="1" applyFill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4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3" fontId="33" fillId="2" borderId="2" xfId="0" applyNumberFormat="1" applyFont="1" applyFill="1" applyBorder="1" applyAlignment="1">
      <alignment horizontal="center" wrapText="1"/>
    </xf>
    <xf numFmtId="4" fontId="33" fillId="2" borderId="3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46" xfId="0" applyFont="1" applyFill="1" applyBorder="1"/>
    <xf numFmtId="0" fontId="13" fillId="3" borderId="17" xfId="0" applyFont="1" applyFill="1" applyBorder="1"/>
    <xf numFmtId="0" fontId="10" fillId="3" borderId="24" xfId="0" applyFont="1" applyFill="1" applyBorder="1" applyAlignment="1">
      <alignment wrapText="1"/>
    </xf>
    <xf numFmtId="0" fontId="10" fillId="3" borderId="24" xfId="0" applyFont="1" applyFill="1" applyBorder="1"/>
    <xf numFmtId="3" fontId="10" fillId="3" borderId="24" xfId="0" applyNumberFormat="1" applyFont="1" applyFill="1" applyBorder="1"/>
    <xf numFmtId="3" fontId="11" fillId="2" borderId="13" xfId="0" applyNumberFormat="1" applyFont="1" applyFill="1" applyBorder="1"/>
    <xf numFmtId="0" fontId="5" fillId="3" borderId="37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36" xfId="0" applyFont="1" applyFill="1" applyBorder="1"/>
    <xf numFmtId="0" fontId="11" fillId="2" borderId="35" xfId="1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11" fillId="2" borderId="15" xfId="1" applyFont="1" applyFill="1" applyBorder="1"/>
    <xf numFmtId="0" fontId="5" fillId="3" borderId="21" xfId="0" applyFont="1" applyFill="1" applyBorder="1"/>
    <xf numFmtId="0" fontId="13" fillId="3" borderId="12" xfId="0" applyFont="1" applyFill="1" applyBorder="1" applyAlignment="1">
      <alignment wrapText="1"/>
    </xf>
    <xf numFmtId="0" fontId="10" fillId="3" borderId="12" xfId="0" applyFont="1" applyFill="1" applyBorder="1"/>
    <xf numFmtId="0" fontId="11" fillId="2" borderId="25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5" fillId="3" borderId="57" xfId="0" applyFont="1" applyFill="1" applyBorder="1"/>
    <xf numFmtId="3" fontId="5" fillId="3" borderId="57" xfId="0" applyNumberFormat="1" applyFont="1" applyFill="1" applyBorder="1"/>
    <xf numFmtId="4" fontId="5" fillId="3" borderId="57" xfId="0" applyNumberFormat="1" applyFont="1" applyFill="1" applyBorder="1"/>
    <xf numFmtId="3" fontId="11" fillId="2" borderId="15" xfId="1" applyNumberFormat="1" applyFont="1" applyFill="1" applyBorder="1"/>
    <xf numFmtId="4" fontId="13" fillId="2" borderId="16" xfId="0" applyNumberFormat="1" applyFont="1" applyFill="1" applyBorder="1"/>
    <xf numFmtId="0" fontId="11" fillId="3" borderId="0" xfId="1" applyFont="1" applyFill="1"/>
    <xf numFmtId="0" fontId="13" fillId="3" borderId="12" xfId="0" applyFont="1" applyFill="1" applyBorder="1"/>
    <xf numFmtId="0" fontId="13" fillId="0" borderId="0" xfId="0" applyFont="1"/>
    <xf numFmtId="4" fontId="11" fillId="2" borderId="14" xfId="0" applyNumberFormat="1" applyFont="1" applyFill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13" fillId="3" borderId="0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164" fontId="5" fillId="3" borderId="0" xfId="0" applyNumberFormat="1" applyFont="1" applyFill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5" fillId="3" borderId="0" xfId="0" applyFont="1" applyFill="1" applyAlignment="1">
      <alignment horizontal="justify" vertical="justify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/>
    <xf numFmtId="0" fontId="5" fillId="3" borderId="6" xfId="0" applyNumberFormat="1" applyFont="1" applyFill="1" applyBorder="1"/>
    <xf numFmtId="0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5" xfId="0" applyNumberFormat="1" applyFont="1" applyFill="1" applyBorder="1" applyAlignment="1" applyProtection="1">
      <alignment horizontal="center"/>
      <protection locked="0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25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4" fillId="0" borderId="0" xfId="0" applyFont="1"/>
    <xf numFmtId="0" fontId="36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4" fontId="3" fillId="3" borderId="38" xfId="0" applyNumberFormat="1" applyFont="1" applyFill="1" applyBorder="1"/>
    <xf numFmtId="0" fontId="34" fillId="3" borderId="0" xfId="0" applyFont="1" applyFill="1"/>
    <xf numFmtId="3" fontId="3" fillId="3" borderId="36" xfId="0" applyNumberFormat="1" applyFont="1" applyFill="1" applyBorder="1"/>
    <xf numFmtId="0" fontId="14" fillId="3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4" fontId="10" fillId="3" borderId="49" xfId="0" applyNumberFormat="1" applyFont="1" applyFill="1" applyBorder="1"/>
    <xf numFmtId="0" fontId="13" fillId="0" borderId="58" xfId="0" applyFont="1" applyBorder="1"/>
    <xf numFmtId="0" fontId="10" fillId="0" borderId="2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24" fillId="2" borderId="15" xfId="1" applyFont="1" applyFill="1" applyBorder="1" applyAlignment="1"/>
    <xf numFmtId="0" fontId="22" fillId="2" borderId="15" xfId="1" applyFont="1" applyFill="1" applyBorder="1" applyAlignment="1"/>
    <xf numFmtId="0" fontId="24" fillId="2" borderId="13" xfId="1" applyFont="1" applyFill="1" applyBorder="1" applyAlignment="1"/>
    <xf numFmtId="0" fontId="24" fillId="2" borderId="13" xfId="0" applyFont="1" applyFill="1" applyBorder="1" applyAlignment="1">
      <alignment horizontal="left"/>
    </xf>
    <xf numFmtId="0" fontId="5" fillId="3" borderId="47" xfId="0" applyFont="1" applyFill="1" applyBorder="1"/>
    <xf numFmtId="0" fontId="13" fillId="3" borderId="26" xfId="0" applyFont="1" applyFill="1" applyBorder="1" applyAlignment="1">
      <alignment wrapText="1"/>
    </xf>
    <xf numFmtId="0" fontId="10" fillId="3" borderId="26" xfId="0" applyFont="1" applyFill="1" applyBorder="1"/>
    <xf numFmtId="0" fontId="13" fillId="3" borderId="26" xfId="0" applyFont="1" applyFill="1" applyBorder="1"/>
    <xf numFmtId="3" fontId="13" fillId="3" borderId="26" xfId="0" applyNumberFormat="1" applyFont="1" applyFill="1" applyBorder="1"/>
    <xf numFmtId="4" fontId="13" fillId="3" borderId="48" xfId="0" applyNumberFormat="1" applyFont="1" applyFill="1" applyBorder="1"/>
    <xf numFmtId="0" fontId="13" fillId="3" borderId="17" xfId="0" applyFont="1" applyFill="1" applyBorder="1" applyAlignment="1">
      <alignment wrapText="1"/>
    </xf>
    <xf numFmtId="0" fontId="10" fillId="3" borderId="17" xfId="0" applyFont="1" applyFill="1" applyBorder="1"/>
    <xf numFmtId="3" fontId="13" fillId="3" borderId="17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wrapText="1"/>
    </xf>
    <xf numFmtId="0" fontId="13" fillId="3" borderId="22" xfId="0" applyFont="1" applyFill="1" applyBorder="1" applyAlignment="1">
      <alignment horizontal="left" wrapText="1"/>
    </xf>
    <xf numFmtId="0" fontId="5" fillId="3" borderId="17" xfId="0" applyFont="1" applyFill="1" applyBorder="1"/>
    <xf numFmtId="0" fontId="10" fillId="3" borderId="23" xfId="0" applyFont="1" applyFill="1" applyBorder="1" applyAlignment="1">
      <alignment wrapText="1"/>
    </xf>
    <xf numFmtId="0" fontId="10" fillId="0" borderId="5" xfId="0" applyFont="1" applyBorder="1"/>
    <xf numFmtId="0" fontId="10" fillId="0" borderId="24" xfId="0" applyFont="1" applyBorder="1"/>
    <xf numFmtId="3" fontId="10" fillId="0" borderId="5" xfId="0" applyNumberFormat="1" applyFont="1" applyBorder="1"/>
    <xf numFmtId="4" fontId="10" fillId="0" borderId="61" xfId="0" applyNumberFormat="1" applyFont="1" applyBorder="1"/>
    <xf numFmtId="3" fontId="10" fillId="0" borderId="24" xfId="0" applyNumberFormat="1" applyFont="1" applyBorder="1"/>
    <xf numFmtId="4" fontId="10" fillId="0" borderId="59" xfId="0" applyNumberFormat="1" applyFont="1" applyBorder="1"/>
    <xf numFmtId="0" fontId="11" fillId="2" borderId="50" xfId="1" applyFont="1" applyFill="1" applyBorder="1" applyAlignment="1">
      <alignment horizontal="left"/>
    </xf>
    <xf numFmtId="0" fontId="13" fillId="3" borderId="29" xfId="0" applyFont="1" applyFill="1" applyBorder="1" applyAlignment="1">
      <alignment horizontal="left" wrapText="1"/>
    </xf>
    <xf numFmtId="0" fontId="10" fillId="3" borderId="26" xfId="0" applyFont="1" applyFill="1" applyBorder="1" applyAlignment="1">
      <alignment horizontal="right"/>
    </xf>
    <xf numFmtId="0" fontId="5" fillId="3" borderId="26" xfId="0" applyFont="1" applyFill="1" applyBorder="1"/>
    <xf numFmtId="0" fontId="5" fillId="3" borderId="51" xfId="0" applyFont="1" applyFill="1" applyBorder="1"/>
    <xf numFmtId="0" fontId="13" fillId="3" borderId="31" xfId="0" applyFont="1" applyFill="1" applyBorder="1" applyAlignment="1">
      <alignment wrapText="1"/>
    </xf>
    <xf numFmtId="0" fontId="10" fillId="3" borderId="12" xfId="0" applyFont="1" applyFill="1" applyBorder="1" applyAlignment="1">
      <alignment horizontal="right"/>
    </xf>
    <xf numFmtId="0" fontId="5" fillId="3" borderId="12" xfId="0" applyFont="1" applyFill="1" applyBorder="1"/>
    <xf numFmtId="4" fontId="13" fillId="3" borderId="52" xfId="0" applyNumberFormat="1" applyFont="1" applyFill="1" applyBorder="1"/>
    <xf numFmtId="0" fontId="13" fillId="3" borderId="30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right"/>
    </xf>
    <xf numFmtId="0" fontId="11" fillId="2" borderId="28" xfId="1" applyFont="1" applyFill="1" applyBorder="1" applyAlignment="1">
      <alignment horizontal="left"/>
    </xf>
    <xf numFmtId="0" fontId="10" fillId="2" borderId="24" xfId="1" applyFont="1" applyFill="1" applyBorder="1"/>
    <xf numFmtId="3" fontId="11" fillId="2" borderId="24" xfId="1" applyNumberFormat="1" applyFont="1" applyFill="1" applyBorder="1"/>
    <xf numFmtId="4" fontId="13" fillId="2" borderId="49" xfId="0" applyNumberFormat="1" applyFont="1" applyFill="1" applyBorder="1"/>
    <xf numFmtId="0" fontId="4" fillId="3" borderId="0" xfId="0" applyFont="1" applyFill="1" applyAlignment="1">
      <alignment horizontal="right"/>
    </xf>
    <xf numFmtId="0" fontId="13" fillId="3" borderId="20" xfId="0" applyFont="1" applyFill="1" applyBorder="1" applyAlignment="1">
      <alignment wrapText="1"/>
    </xf>
    <xf numFmtId="0" fontId="10" fillId="3" borderId="20" xfId="0" applyFont="1" applyFill="1" applyBorder="1"/>
    <xf numFmtId="0" fontId="13" fillId="3" borderId="20" xfId="0" applyFont="1" applyFill="1" applyBorder="1"/>
    <xf numFmtId="3" fontId="13" fillId="3" borderId="20" xfId="0" applyNumberFormat="1" applyFont="1" applyFill="1" applyBorder="1"/>
    <xf numFmtId="0" fontId="5" fillId="0" borderId="47" xfId="0" applyFont="1" applyBorder="1"/>
    <xf numFmtId="0" fontId="13" fillId="0" borderId="31" xfId="0" applyFont="1" applyBorder="1" applyAlignment="1">
      <alignment wrapText="1"/>
    </xf>
    <xf numFmtId="0" fontId="10" fillId="0" borderId="12" xfId="0" applyFont="1" applyBorder="1"/>
    <xf numFmtId="0" fontId="13" fillId="0" borderId="12" xfId="0" applyFont="1" applyBorder="1"/>
    <xf numFmtId="3" fontId="13" fillId="0" borderId="12" xfId="0" applyNumberFormat="1" applyFont="1" applyBorder="1"/>
    <xf numFmtId="4" fontId="13" fillId="0" borderId="43" xfId="0" applyNumberFormat="1" applyFont="1" applyBorder="1"/>
    <xf numFmtId="4" fontId="13" fillId="0" borderId="52" xfId="0" applyNumberFormat="1" applyFont="1" applyBorder="1"/>
    <xf numFmtId="0" fontId="13" fillId="0" borderId="11" xfId="0" applyFont="1" applyBorder="1" applyAlignment="1">
      <alignment wrapText="1"/>
    </xf>
    <xf numFmtId="0" fontId="5" fillId="3" borderId="44" xfId="0" applyFont="1" applyFill="1" applyBorder="1"/>
    <xf numFmtId="0" fontId="11" fillId="2" borderId="54" xfId="1" applyFont="1" applyFill="1" applyBorder="1" applyAlignment="1"/>
    <xf numFmtId="0" fontId="5" fillId="3" borderId="51" xfId="0" applyNumberFormat="1" applyFont="1" applyFill="1" applyBorder="1"/>
    <xf numFmtId="0" fontId="11" fillId="2" borderId="56" xfId="1" applyFont="1" applyFill="1" applyBorder="1" applyAlignment="1"/>
    <xf numFmtId="0" fontId="11" fillId="2" borderId="56" xfId="0" applyFont="1" applyFill="1" applyBorder="1" applyAlignment="1">
      <alignment horizontal="left"/>
    </xf>
    <xf numFmtId="0" fontId="13" fillId="3" borderId="0" xfId="0" applyFont="1" applyFill="1" applyBorder="1" applyAlignment="1">
      <alignment wrapText="1"/>
    </xf>
    <xf numFmtId="0" fontId="38" fillId="3" borderId="5" xfId="0" applyFont="1" applyFill="1" applyBorder="1"/>
    <xf numFmtId="3" fontId="13" fillId="3" borderId="5" xfId="0" applyNumberFormat="1" applyFont="1" applyFill="1" applyBorder="1"/>
    <xf numFmtId="4" fontId="13" fillId="3" borderId="6" xfId="0" applyNumberFormat="1" applyFont="1" applyFill="1" applyBorder="1"/>
    <xf numFmtId="4" fontId="10" fillId="3" borderId="39" xfId="0" applyNumberFormat="1" applyFont="1" applyFill="1" applyBorder="1"/>
    <xf numFmtId="0" fontId="38" fillId="0" borderId="0" xfId="0" applyFont="1" applyBorder="1"/>
    <xf numFmtId="0" fontId="10" fillId="0" borderId="0" xfId="0" applyFont="1" applyBorder="1"/>
    <xf numFmtId="0" fontId="13" fillId="3" borderId="5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right"/>
    </xf>
    <xf numFmtId="0" fontId="5" fillId="3" borderId="18" xfId="0" applyFont="1" applyFill="1" applyBorder="1"/>
    <xf numFmtId="3" fontId="13" fillId="3" borderId="18" xfId="0" applyNumberFormat="1" applyFont="1" applyFill="1" applyBorder="1"/>
    <xf numFmtId="4" fontId="13" fillId="3" borderId="45" xfId="0" applyNumberFormat="1" applyFont="1" applyFill="1" applyBorder="1"/>
    <xf numFmtId="0" fontId="13" fillId="3" borderId="62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3" fillId="3" borderId="30" xfId="0" applyFont="1" applyFill="1" applyBorder="1" applyAlignment="1">
      <alignment horizontal="left"/>
    </xf>
    <xf numFmtId="0" fontId="13" fillId="3" borderId="3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left" wrapText="1"/>
    </xf>
    <xf numFmtId="0" fontId="10" fillId="3" borderId="27" xfId="0" applyFont="1" applyFill="1" applyBorder="1" applyAlignment="1">
      <alignment horizontal="left" wrapText="1"/>
    </xf>
    <xf numFmtId="0" fontId="11" fillId="2" borderId="15" xfId="1" applyFont="1" applyFill="1" applyBorder="1" applyAlignment="1"/>
    <xf numFmtId="0" fontId="13" fillId="3" borderId="12" xfId="0" applyNumberFormat="1" applyFont="1" applyFill="1" applyBorder="1"/>
    <xf numFmtId="0" fontId="10" fillId="3" borderId="12" xfId="0" applyNumberFormat="1" applyFont="1" applyFill="1" applyBorder="1"/>
    <xf numFmtId="2" fontId="13" fillId="3" borderId="52" xfId="0" applyNumberFormat="1" applyFont="1" applyFill="1" applyBorder="1"/>
    <xf numFmtId="0" fontId="5" fillId="0" borderId="30" xfId="0" applyNumberFormat="1" applyFont="1" applyBorder="1"/>
    <xf numFmtId="0" fontId="5" fillId="0" borderId="22" xfId="0" applyNumberFormat="1" applyFont="1" applyBorder="1"/>
    <xf numFmtId="3" fontId="11" fillId="2" borderId="15" xfId="0" applyNumberFormat="1" applyFont="1" applyFill="1" applyBorder="1"/>
    <xf numFmtId="4" fontId="13" fillId="2" borderId="55" xfId="0" applyNumberFormat="1" applyFont="1" applyFill="1" applyBorder="1"/>
    <xf numFmtId="0" fontId="11" fillId="2" borderId="13" xfId="1" applyFont="1" applyFill="1" applyBorder="1" applyAlignment="1"/>
    <xf numFmtId="4" fontId="11" fillId="2" borderId="41" xfId="0" applyNumberFormat="1" applyFont="1" applyFill="1" applyBorder="1"/>
    <xf numFmtId="0" fontId="5" fillId="3" borderId="60" xfId="0" applyFont="1" applyFill="1" applyBorder="1"/>
    <xf numFmtId="0" fontId="13" fillId="3" borderId="63" xfId="0" applyFont="1" applyFill="1" applyBorder="1" applyAlignment="1">
      <alignment wrapText="1"/>
    </xf>
    <xf numFmtId="0" fontId="10" fillId="3" borderId="20" xfId="0" applyFont="1" applyFill="1" applyBorder="1" applyAlignment="1">
      <alignment horizontal="right"/>
    </xf>
    <xf numFmtId="0" fontId="5" fillId="3" borderId="20" xfId="0" applyFont="1" applyFill="1" applyBorder="1"/>
    <xf numFmtId="4" fontId="13" fillId="3" borderId="64" xfId="0" applyNumberFormat="1" applyFont="1" applyFill="1" applyBorder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34" fillId="3" borderId="0" xfId="0" applyFont="1" applyFill="1" applyAlignment="1">
      <alignment horizontal="left" wrapText="1"/>
    </xf>
    <xf numFmtId="3" fontId="34" fillId="3" borderId="0" xfId="0" applyNumberFormat="1" applyFont="1" applyFill="1" applyAlignment="1">
      <alignment horizontal="left" wrapText="1"/>
    </xf>
    <xf numFmtId="0" fontId="5" fillId="0" borderId="5" xfId="0" applyFont="1" applyBorder="1"/>
    <xf numFmtId="3" fontId="13" fillId="3" borderId="0" xfId="0" applyNumberFormat="1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13" fillId="3" borderId="27" xfId="0" applyFont="1" applyFill="1" applyBorder="1" applyAlignment="1">
      <alignment wrapText="1"/>
    </xf>
    <xf numFmtId="0" fontId="13" fillId="3" borderId="65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vertical="top"/>
    </xf>
    <xf numFmtId="0" fontId="5" fillId="3" borderId="5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top"/>
    </xf>
    <xf numFmtId="0" fontId="5" fillId="3" borderId="44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53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3" fontId="14" fillId="3" borderId="36" xfId="0" applyNumberFormat="1" applyFont="1" applyFill="1" applyBorder="1" applyAlignment="1">
      <alignment horizontal="center" wrapText="1"/>
    </xf>
    <xf numFmtId="4" fontId="14" fillId="3" borderId="38" xfId="1" applyNumberFormat="1" applyFont="1" applyFill="1" applyBorder="1" applyAlignment="1">
      <alignment horizontal="center" vertical="center" wrapText="1"/>
    </xf>
    <xf numFmtId="3" fontId="39" fillId="3" borderId="5" xfId="0" applyNumberFormat="1" applyFont="1" applyFill="1" applyBorder="1" applyAlignment="1">
      <alignment horizontal="left"/>
    </xf>
    <xf numFmtId="4" fontId="39" fillId="3" borderId="6" xfId="0" applyNumberFormat="1" applyFont="1" applyFill="1" applyBorder="1" applyAlignment="1">
      <alignment horizontal="left"/>
    </xf>
    <xf numFmtId="3" fontId="39" fillId="3" borderId="18" xfId="0" applyNumberFormat="1" applyFont="1" applyFill="1" applyBorder="1" applyAlignment="1">
      <alignment horizontal="left"/>
    </xf>
    <xf numFmtId="4" fontId="39" fillId="3" borderId="45" xfId="0" applyNumberFormat="1" applyFont="1" applyFill="1" applyBorder="1" applyAlignment="1">
      <alignment horizontal="left"/>
    </xf>
    <xf numFmtId="3" fontId="10" fillId="3" borderId="18" xfId="0" applyNumberFormat="1" applyFont="1" applyFill="1" applyBorder="1" applyAlignment="1">
      <alignment horizontal="right"/>
    </xf>
    <xf numFmtId="3" fontId="10" fillId="3" borderId="5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45" xfId="0" applyNumberFormat="1" applyFont="1" applyFill="1" applyBorder="1" applyAlignment="1">
      <alignment horizontal="right"/>
    </xf>
    <xf numFmtId="0" fontId="11" fillId="4" borderId="71" xfId="1" applyFont="1" applyFill="1" applyBorder="1" applyAlignment="1">
      <alignment horizontal="left"/>
    </xf>
    <xf numFmtId="0" fontId="24" fillId="4" borderId="30" xfId="1" applyFont="1" applyFill="1" applyBorder="1" applyAlignment="1">
      <alignment horizontal="left"/>
    </xf>
    <xf numFmtId="0" fontId="22" fillId="4" borderId="12" xfId="1" applyFont="1" applyFill="1" applyBorder="1"/>
    <xf numFmtId="3" fontId="11" fillId="4" borderId="12" xfId="1" applyNumberFormat="1" applyFont="1" applyFill="1" applyBorder="1"/>
    <xf numFmtId="3" fontId="13" fillId="4" borderId="12" xfId="1" applyNumberFormat="1" applyFont="1" applyFill="1" applyBorder="1" applyAlignment="1">
      <alignment horizontal="left"/>
    </xf>
    <xf numFmtId="4" fontId="13" fillId="4" borderId="52" xfId="0" applyNumberFormat="1" applyFont="1" applyFill="1" applyBorder="1" applyAlignment="1">
      <alignment horizontal="left"/>
    </xf>
    <xf numFmtId="0" fontId="11" fillId="4" borderId="72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left"/>
    </xf>
    <xf numFmtId="0" fontId="22" fillId="4" borderId="26" xfId="1" applyFont="1" applyFill="1" applyBorder="1"/>
    <xf numFmtId="3" fontId="11" fillId="4" borderId="26" xfId="1" applyNumberFormat="1" applyFont="1" applyFill="1" applyBorder="1"/>
    <xf numFmtId="3" fontId="13" fillId="4" borderId="26" xfId="1" applyNumberFormat="1" applyFont="1" applyFill="1" applyBorder="1" applyAlignment="1">
      <alignment horizontal="left"/>
    </xf>
    <xf numFmtId="4" fontId="13" fillId="4" borderId="48" xfId="0" applyNumberFormat="1" applyFont="1" applyFill="1" applyBorder="1" applyAlignment="1">
      <alignment horizontal="left"/>
    </xf>
    <xf numFmtId="3" fontId="11" fillId="3" borderId="0" xfId="0" applyNumberFormat="1" applyFont="1" applyFill="1" applyBorder="1"/>
    <xf numFmtId="4" fontId="11" fillId="3" borderId="0" xfId="0" applyNumberFormat="1" applyFont="1" applyFill="1" applyBorder="1"/>
    <xf numFmtId="4" fontId="13" fillId="3" borderId="73" xfId="0" applyNumberFormat="1" applyFont="1" applyFill="1" applyBorder="1"/>
    <xf numFmtId="0" fontId="3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3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37" xfId="0" applyNumberFormat="1" applyFont="1" applyFill="1" applyBorder="1" applyAlignment="1">
      <alignment horizontal="center" vertical="center"/>
    </xf>
    <xf numFmtId="0" fontId="5" fillId="3" borderId="36" xfId="0" applyNumberFormat="1" applyFont="1" applyFill="1" applyBorder="1" applyAlignment="1">
      <alignment horizontal="center" vertical="center"/>
    </xf>
    <xf numFmtId="0" fontId="5" fillId="3" borderId="36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vertical="center"/>
    </xf>
    <xf numFmtId="0" fontId="5" fillId="3" borderId="38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>
      <alignment vertical="center"/>
    </xf>
    <xf numFmtId="0" fontId="14" fillId="2" borderId="32" xfId="1" applyFont="1" applyFill="1" applyBorder="1" applyAlignment="1">
      <alignment horizontal="center"/>
    </xf>
    <xf numFmtId="0" fontId="14" fillId="2" borderId="33" xfId="1" applyFont="1" applyFill="1" applyBorder="1" applyAlignment="1">
      <alignment horizontal="center"/>
    </xf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164" fontId="11" fillId="2" borderId="10" xfId="0" applyNumberFormat="1" applyFont="1" applyFill="1" applyBorder="1" applyAlignment="1">
      <alignment horizontal="righ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9" fillId="3" borderId="0" xfId="0" applyFont="1" applyFill="1" applyAlignment="1">
      <alignment horizontal="left" wrapText="1"/>
    </xf>
    <xf numFmtId="0" fontId="21" fillId="3" borderId="0" xfId="0" applyFont="1" applyFill="1" applyAlignment="1">
      <alignment wrapText="1"/>
    </xf>
    <xf numFmtId="3" fontId="19" fillId="3" borderId="0" xfId="0" applyNumberFormat="1" applyFont="1" applyFill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 wrapText="1"/>
    </xf>
    <xf numFmtId="0" fontId="21" fillId="2" borderId="10" xfId="0" applyFont="1" applyFill="1" applyBorder="1" applyAlignment="1">
      <alignment wrapText="1"/>
    </xf>
    <xf numFmtId="164" fontId="7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0" fontId="7" fillId="3" borderId="0" xfId="0" applyFont="1" applyFill="1" applyAlignment="1">
      <alignment horizontal="left" wrapText="1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164" fontId="6" fillId="2" borderId="1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3" fontId="2" fillId="3" borderId="0" xfId="0" applyNumberFormat="1" applyFont="1" applyFill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7" fillId="3" borderId="0" xfId="0" applyFont="1" applyFill="1" applyAlignment="1">
      <alignment horizontal="justify" wrapText="1"/>
    </xf>
    <xf numFmtId="0" fontId="39" fillId="3" borderId="66" xfId="0" applyFont="1" applyFill="1" applyBorder="1" applyAlignment="1">
      <alignment horizontal="left"/>
    </xf>
    <xf numFmtId="0" fontId="39" fillId="3" borderId="67" xfId="0" applyFont="1" applyFill="1" applyBorder="1" applyAlignment="1">
      <alignment horizontal="left"/>
    </xf>
    <xf numFmtId="0" fontId="39" fillId="3" borderId="68" xfId="0" applyFont="1" applyFill="1" applyBorder="1" applyAlignment="1">
      <alignment horizontal="left"/>
    </xf>
    <xf numFmtId="0" fontId="39" fillId="3" borderId="70" xfId="0" applyFont="1" applyFill="1" applyBorder="1" applyAlignment="1">
      <alignment horizontal="left"/>
    </xf>
    <xf numFmtId="0" fontId="39" fillId="3" borderId="23" xfId="0" applyFont="1" applyFill="1" applyBorder="1" applyAlignment="1">
      <alignment horizontal="left"/>
    </xf>
    <xf numFmtId="0" fontId="39" fillId="3" borderId="27" xfId="0" applyFont="1" applyFill="1" applyBorder="1" applyAlignment="1">
      <alignment horizontal="left"/>
    </xf>
    <xf numFmtId="0" fontId="39" fillId="3" borderId="69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left"/>
    </xf>
    <xf numFmtId="0" fontId="39" fillId="3" borderId="11" xfId="0" applyFont="1" applyFill="1" applyBorder="1" applyAlignment="1">
      <alignment horizontal="left"/>
    </xf>
    <xf numFmtId="164" fontId="11" fillId="3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164" fontId="5" fillId="3" borderId="0" xfId="0" applyNumberFormat="1" applyFont="1" applyFill="1" applyBorder="1" applyAlignment="1">
      <alignment vertical="top"/>
    </xf>
    <xf numFmtId="164" fontId="21" fillId="3" borderId="0" xfId="0" applyNumberFormat="1" applyFont="1" applyFill="1" applyBorder="1" applyAlignment="1">
      <alignment vertical="top"/>
    </xf>
    <xf numFmtId="0" fontId="5" fillId="3" borderId="0" xfId="0" applyFont="1" applyFill="1" applyAlignment="1">
      <alignment horizontal="justify" vertical="top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justify" wrapText="1"/>
    </xf>
    <xf numFmtId="3" fontId="19" fillId="0" borderId="0" xfId="0" applyNumberFormat="1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6"/>
  <sheetViews>
    <sheetView view="pageBreakPreview" topLeftCell="A28" zoomScale="130" zoomScaleNormal="100" zoomScaleSheetLayoutView="130" workbookViewId="0">
      <selection activeCell="C35" sqref="C35"/>
    </sheetView>
  </sheetViews>
  <sheetFormatPr defaultRowHeight="14.25" x14ac:dyDescent="0.2"/>
  <cols>
    <col min="1" max="1" width="18" style="29" customWidth="1"/>
    <col min="2" max="2" width="66.5703125" style="29" customWidth="1"/>
    <col min="3" max="4" width="6.7109375" style="29" customWidth="1"/>
    <col min="5" max="5" width="15.7109375" style="29" customWidth="1"/>
    <col min="6" max="6" width="15.7109375" style="77" customWidth="1"/>
    <col min="7" max="7" width="15.7109375" style="135" customWidth="1"/>
    <col min="8" max="8" width="10.28515625" style="78" customWidth="1"/>
    <col min="9" max="16384" width="9.140625" style="29"/>
  </cols>
  <sheetData>
    <row r="1" spans="1:11" ht="20.25" x14ac:dyDescent="0.3">
      <c r="A1" s="56" t="s">
        <v>296</v>
      </c>
      <c r="B1" s="52"/>
      <c r="C1" s="52"/>
      <c r="D1" s="52"/>
      <c r="E1" s="52"/>
      <c r="F1" s="66"/>
      <c r="G1" s="136"/>
      <c r="H1" s="67"/>
    </row>
    <row r="2" spans="1:11" ht="15.75" x14ac:dyDescent="0.25">
      <c r="A2" s="57" t="s">
        <v>86</v>
      </c>
      <c r="B2" s="52"/>
      <c r="C2" s="52"/>
      <c r="D2" s="52"/>
      <c r="E2" s="52"/>
      <c r="F2" s="66"/>
      <c r="G2" s="136"/>
      <c r="H2" s="67"/>
    </row>
    <row r="3" spans="1:11" ht="15.75" customHeight="1" thickBot="1" x14ac:dyDescent="0.25">
      <c r="A3" s="52"/>
      <c r="B3" s="52"/>
      <c r="C3" s="52"/>
      <c r="D3" s="52"/>
      <c r="E3" s="52"/>
      <c r="F3" s="66"/>
      <c r="G3" s="136"/>
      <c r="H3" s="137" t="s">
        <v>4</v>
      </c>
    </row>
    <row r="4" spans="1:11" s="15" customFormat="1" ht="41.25" customHeight="1" thickTop="1" thickBot="1" x14ac:dyDescent="0.25">
      <c r="A4" s="103" t="s">
        <v>69</v>
      </c>
      <c r="B4" s="104"/>
      <c r="C4" s="14" t="s">
        <v>22</v>
      </c>
      <c r="D4" s="14" t="s">
        <v>21</v>
      </c>
      <c r="E4" s="68" t="s">
        <v>253</v>
      </c>
      <c r="F4" s="68" t="s">
        <v>324</v>
      </c>
      <c r="G4" s="68" t="s">
        <v>254</v>
      </c>
      <c r="H4" s="16" t="s">
        <v>8</v>
      </c>
    </row>
    <row r="5" spans="1:11" s="35" customFormat="1" ht="15" customHeight="1" thickTop="1" thickBot="1" x14ac:dyDescent="0.25">
      <c r="A5" s="452">
        <v>1</v>
      </c>
      <c r="B5" s="453"/>
      <c r="C5" s="33">
        <v>2</v>
      </c>
      <c r="D5" s="33">
        <v>3</v>
      </c>
      <c r="E5" s="69">
        <v>4</v>
      </c>
      <c r="F5" s="69">
        <v>5</v>
      </c>
      <c r="G5" s="69">
        <v>6</v>
      </c>
      <c r="H5" s="34" t="s">
        <v>144</v>
      </c>
    </row>
    <row r="6" spans="1:11" s="74" customFormat="1" ht="15.75" thickBot="1" x14ac:dyDescent="0.3">
      <c r="A6" s="125" t="s">
        <v>50</v>
      </c>
      <c r="B6" s="105"/>
      <c r="C6" s="32"/>
      <c r="D6" s="18">
        <v>8</v>
      </c>
      <c r="E6" s="18">
        <f t="shared" ref="E6:F6" si="0">SUM(E7,E10,E13)</f>
        <v>63800</v>
      </c>
      <c r="F6" s="18">
        <f t="shared" si="0"/>
        <v>78799</v>
      </c>
      <c r="G6" s="18">
        <f>SUM(G7,G10,G13)</f>
        <v>41325</v>
      </c>
      <c r="H6" s="126">
        <f t="shared" ref="H6:H43" si="1">G6/E6*100</f>
        <v>64.772727272727266</v>
      </c>
      <c r="I6" s="73"/>
      <c r="J6" s="73"/>
      <c r="K6" s="73"/>
    </row>
    <row r="7" spans="1:11" s="108" customFormat="1" x14ac:dyDescent="0.2">
      <c r="A7" s="127" t="s">
        <v>18</v>
      </c>
      <c r="B7" s="55" t="s">
        <v>279</v>
      </c>
      <c r="C7" s="70"/>
      <c r="D7" s="186"/>
      <c r="E7" s="60">
        <f>SUM(E8:E9)</f>
        <v>1000</v>
      </c>
      <c r="F7" s="60">
        <f t="shared" ref="F7" si="2">SUM(F8:F9)</f>
        <v>1000</v>
      </c>
      <c r="G7" s="60">
        <f>SUM(G8:G9)</f>
        <v>675</v>
      </c>
      <c r="H7" s="128">
        <f>G7/E7*100</f>
        <v>67.5</v>
      </c>
      <c r="I7" s="107"/>
      <c r="J7" s="107"/>
      <c r="K7" s="107"/>
    </row>
    <row r="8" spans="1:11" s="108" customFormat="1" x14ac:dyDescent="0.2">
      <c r="A8" s="129" t="s">
        <v>19</v>
      </c>
      <c r="B8" s="120" t="s">
        <v>238</v>
      </c>
      <c r="C8" s="62">
        <v>435</v>
      </c>
      <c r="D8" s="187"/>
      <c r="E8" s="58">
        <v>300</v>
      </c>
      <c r="F8" s="58">
        <v>300</v>
      </c>
      <c r="G8" s="58">
        <f>SUM('08'!G23:H23)</f>
        <v>75</v>
      </c>
      <c r="H8" s="130">
        <f t="shared" si="1"/>
        <v>25</v>
      </c>
      <c r="I8" s="107"/>
      <c r="J8" s="107"/>
      <c r="K8" s="107"/>
    </row>
    <row r="9" spans="1:11" s="108" customFormat="1" x14ac:dyDescent="0.2">
      <c r="A9" s="131"/>
      <c r="B9" s="121" t="s">
        <v>239</v>
      </c>
      <c r="C9" s="62">
        <v>436</v>
      </c>
      <c r="D9" s="187"/>
      <c r="E9" s="58">
        <v>700</v>
      </c>
      <c r="F9" s="58">
        <v>700</v>
      </c>
      <c r="G9" s="58">
        <f>SUM('08'!G20:H20)</f>
        <v>600</v>
      </c>
      <c r="H9" s="130">
        <f t="shared" si="1"/>
        <v>85.714285714285708</v>
      </c>
      <c r="I9" s="107"/>
      <c r="J9" s="107"/>
      <c r="K9" s="107"/>
    </row>
    <row r="10" spans="1:11" s="108" customFormat="1" x14ac:dyDescent="0.2">
      <c r="A10" s="133" t="s">
        <v>18</v>
      </c>
      <c r="B10" s="55" t="s">
        <v>280</v>
      </c>
      <c r="C10" s="70"/>
      <c r="D10" s="186"/>
      <c r="E10" s="60">
        <f>SUM(E11:E12)</f>
        <v>800</v>
      </c>
      <c r="F10" s="60">
        <f t="shared" ref="F10" si="3">SUM(F11:F12)</f>
        <v>605</v>
      </c>
      <c r="G10" s="60">
        <f>SUM(G11:G12)</f>
        <v>650</v>
      </c>
      <c r="H10" s="128">
        <f t="shared" si="1"/>
        <v>81.25</v>
      </c>
      <c r="I10" s="107"/>
      <c r="J10" s="107"/>
      <c r="K10" s="107"/>
    </row>
    <row r="11" spans="1:11" s="108" customFormat="1" x14ac:dyDescent="0.2">
      <c r="A11" s="129" t="s">
        <v>19</v>
      </c>
      <c r="B11" s="64" t="s">
        <v>240</v>
      </c>
      <c r="C11" s="62">
        <v>430</v>
      </c>
      <c r="D11" s="187"/>
      <c r="E11" s="58">
        <v>400</v>
      </c>
      <c r="F11" s="58">
        <v>285</v>
      </c>
      <c r="G11" s="58">
        <f>SUM('08'!G32:H32)</f>
        <v>300</v>
      </c>
      <c r="H11" s="130">
        <f>G11/E11*100</f>
        <v>75</v>
      </c>
      <c r="I11" s="107"/>
      <c r="J11" s="107"/>
      <c r="K11" s="107"/>
    </row>
    <row r="12" spans="1:11" s="108" customFormat="1" x14ac:dyDescent="0.2">
      <c r="A12" s="131"/>
      <c r="B12" s="119" t="s">
        <v>241</v>
      </c>
      <c r="C12" s="72">
        <v>431</v>
      </c>
      <c r="D12" s="188"/>
      <c r="E12" s="59">
        <v>400</v>
      </c>
      <c r="F12" s="59">
        <v>320</v>
      </c>
      <c r="G12" s="59">
        <f>SUM('08'!G29:H29)</f>
        <v>350</v>
      </c>
      <c r="H12" s="132">
        <f t="shared" si="1"/>
        <v>87.5</v>
      </c>
      <c r="I12" s="107"/>
      <c r="J12" s="107"/>
      <c r="K12" s="107"/>
    </row>
    <row r="13" spans="1:11" s="108" customFormat="1" x14ac:dyDescent="0.2">
      <c r="A13" s="127" t="s">
        <v>18</v>
      </c>
      <c r="B13" s="75" t="s">
        <v>281</v>
      </c>
      <c r="C13" s="70"/>
      <c r="D13" s="186"/>
      <c r="E13" s="60">
        <f>SUM(E14:E18)</f>
        <v>62000</v>
      </c>
      <c r="F13" s="60">
        <f>SUM(F14:F18)</f>
        <v>77194</v>
      </c>
      <c r="G13" s="60">
        <f>SUM(G14:G18)</f>
        <v>40000</v>
      </c>
      <c r="H13" s="128">
        <f t="shared" si="1"/>
        <v>64.516129032258064</v>
      </c>
      <c r="I13" s="107"/>
      <c r="J13" s="107"/>
      <c r="K13" s="107"/>
    </row>
    <row r="14" spans="1:11" s="108" customFormat="1" x14ac:dyDescent="0.2">
      <c r="A14" s="129" t="s">
        <v>19</v>
      </c>
      <c r="B14" s="65" t="s">
        <v>242</v>
      </c>
      <c r="C14" s="62">
        <v>441</v>
      </c>
      <c r="D14" s="187"/>
      <c r="E14" s="58">
        <v>1000</v>
      </c>
      <c r="F14" s="58">
        <v>1950</v>
      </c>
      <c r="G14" s="58">
        <f>SUM('08'!G44:H44)</f>
        <v>1000</v>
      </c>
      <c r="H14" s="130">
        <f t="shared" si="1"/>
        <v>100</v>
      </c>
      <c r="I14" s="107"/>
      <c r="J14" s="107"/>
      <c r="K14" s="107"/>
    </row>
    <row r="15" spans="1:11" s="108" customFormat="1" x14ac:dyDescent="0.2">
      <c r="A15" s="134"/>
      <c r="B15" s="65" t="s">
        <v>243</v>
      </c>
      <c r="C15" s="62">
        <v>443</v>
      </c>
      <c r="D15" s="187"/>
      <c r="E15" s="58">
        <v>40000</v>
      </c>
      <c r="F15" s="58">
        <v>53324</v>
      </c>
      <c r="G15" s="58">
        <f>SUM('08'!G38:H38)</f>
        <v>33000</v>
      </c>
      <c r="H15" s="130">
        <f t="shared" si="1"/>
        <v>82.5</v>
      </c>
      <c r="I15" s="107"/>
      <c r="J15" s="107"/>
      <c r="K15" s="107"/>
    </row>
    <row r="16" spans="1:11" s="108" customFormat="1" x14ac:dyDescent="0.2">
      <c r="A16" s="134"/>
      <c r="B16" s="65" t="s">
        <v>244</v>
      </c>
      <c r="C16" s="62">
        <v>444</v>
      </c>
      <c r="D16" s="187"/>
      <c r="E16" s="58">
        <v>4000</v>
      </c>
      <c r="F16" s="58">
        <v>4000</v>
      </c>
      <c r="G16" s="58">
        <f>SUM('08'!G39:H39)</f>
        <v>3000</v>
      </c>
      <c r="H16" s="130">
        <f t="shared" si="1"/>
        <v>75</v>
      </c>
      <c r="I16" s="107"/>
      <c r="J16" s="107"/>
      <c r="K16" s="107"/>
    </row>
    <row r="17" spans="1:14" s="108" customFormat="1" x14ac:dyDescent="0.2">
      <c r="A17" s="134"/>
      <c r="B17" s="65" t="s">
        <v>245</v>
      </c>
      <c r="C17" s="62">
        <v>645</v>
      </c>
      <c r="D17" s="187"/>
      <c r="E17" s="58">
        <v>10000</v>
      </c>
      <c r="F17" s="58">
        <v>15000</v>
      </c>
      <c r="G17" s="58"/>
      <c r="H17" s="130">
        <f t="shared" si="1"/>
        <v>0</v>
      </c>
      <c r="I17" s="107"/>
      <c r="J17" s="107"/>
      <c r="K17" s="107"/>
    </row>
    <row r="18" spans="1:14" s="108" customFormat="1" ht="15" thickBot="1" x14ac:dyDescent="0.25">
      <c r="A18" s="134"/>
      <c r="B18" s="65" t="s">
        <v>246</v>
      </c>
      <c r="C18" s="62">
        <v>646</v>
      </c>
      <c r="D18" s="187"/>
      <c r="E18" s="58">
        <v>7000</v>
      </c>
      <c r="F18" s="58">
        <v>2920</v>
      </c>
      <c r="G18" s="58">
        <f>SUM('08'!G40:H40)</f>
        <v>3000</v>
      </c>
      <c r="H18" s="130">
        <f t="shared" si="1"/>
        <v>42.857142857142854</v>
      </c>
      <c r="I18" s="107"/>
      <c r="J18" s="107"/>
      <c r="K18" s="107"/>
    </row>
    <row r="19" spans="1:14" s="236" customFormat="1" ht="18" customHeight="1" thickBot="1" x14ac:dyDescent="0.3">
      <c r="A19" s="125" t="s">
        <v>41</v>
      </c>
      <c r="B19" s="105"/>
      <c r="C19" s="32"/>
      <c r="D19" s="18">
        <v>9</v>
      </c>
      <c r="E19" s="18">
        <f>SUM(E20,E21,E24,E27)</f>
        <v>19000</v>
      </c>
      <c r="F19" s="18">
        <f t="shared" ref="F19" si="4">SUM(F20,F21,F24,F27)</f>
        <v>14500</v>
      </c>
      <c r="G19" s="18">
        <f>SUM(G20,G21,G24,G27)</f>
        <v>13988</v>
      </c>
      <c r="H19" s="126">
        <f t="shared" si="1"/>
        <v>73.621052631578948</v>
      </c>
      <c r="I19" s="17"/>
      <c r="J19" s="17"/>
      <c r="K19" s="17"/>
      <c r="L19" s="17"/>
      <c r="M19" s="17"/>
      <c r="N19" s="17"/>
    </row>
    <row r="20" spans="1:14" x14ac:dyDescent="0.2">
      <c r="A20" s="284" t="s">
        <v>18</v>
      </c>
      <c r="B20" s="285" t="s">
        <v>223</v>
      </c>
      <c r="C20" s="286">
        <v>450</v>
      </c>
      <c r="D20" s="287"/>
      <c r="E20" s="288">
        <v>10000</v>
      </c>
      <c r="F20" s="288">
        <v>5500</v>
      </c>
      <c r="G20" s="288">
        <f>SUM('09'!G22:H22)</f>
        <v>8000</v>
      </c>
      <c r="H20" s="289">
        <f t="shared" si="1"/>
        <v>80</v>
      </c>
      <c r="I20" s="238"/>
      <c r="J20" s="238"/>
      <c r="K20" s="238"/>
    </row>
    <row r="21" spans="1:14" ht="27" customHeight="1" x14ac:dyDescent="0.2">
      <c r="A21" s="396" t="s">
        <v>18</v>
      </c>
      <c r="B21" s="290" t="s">
        <v>276</v>
      </c>
      <c r="C21" s="291"/>
      <c r="D21" s="215"/>
      <c r="E21" s="60">
        <f>SUM(E22:E23)</f>
        <v>1000</v>
      </c>
      <c r="F21" s="60">
        <f t="shared" ref="F21" si="5">SUM(F22:F23)</f>
        <v>1000</v>
      </c>
      <c r="G21" s="292">
        <f t="shared" ref="G21" si="6">SUM(G22:G23)</f>
        <v>738</v>
      </c>
      <c r="H21" s="128">
        <f t="shared" si="1"/>
        <v>73.8</v>
      </c>
      <c r="I21" s="238"/>
      <c r="J21" s="238"/>
      <c r="K21" s="238"/>
    </row>
    <row r="22" spans="1:14" s="71" customFormat="1" ht="12.75" x14ac:dyDescent="0.2">
      <c r="A22" s="134"/>
      <c r="B22" s="293" t="s">
        <v>224</v>
      </c>
      <c r="C22" s="65">
        <v>455</v>
      </c>
      <c r="D22" s="65"/>
      <c r="E22" s="58">
        <v>500</v>
      </c>
      <c r="F22" s="58">
        <v>500</v>
      </c>
      <c r="G22" s="58">
        <f>SUM('09'!G29:H29)</f>
        <v>300</v>
      </c>
      <c r="H22" s="130">
        <f t="shared" si="1"/>
        <v>60</v>
      </c>
    </row>
    <row r="23" spans="1:14" s="71" customFormat="1" ht="12.75" x14ac:dyDescent="0.2">
      <c r="A23" s="134"/>
      <c r="B23" s="293" t="s">
        <v>225</v>
      </c>
      <c r="C23" s="65">
        <v>456</v>
      </c>
      <c r="D23" s="65"/>
      <c r="E23" s="58">
        <v>500</v>
      </c>
      <c r="F23" s="58">
        <v>500</v>
      </c>
      <c r="G23" s="58">
        <f>SUM('09'!G30:H30)</f>
        <v>438</v>
      </c>
      <c r="H23" s="130">
        <f t="shared" si="1"/>
        <v>87.6</v>
      </c>
    </row>
    <row r="24" spans="1:14" ht="45" customHeight="1" x14ac:dyDescent="0.2">
      <c r="A24" s="396" t="s">
        <v>18</v>
      </c>
      <c r="B24" s="294" t="s">
        <v>277</v>
      </c>
      <c r="C24" s="70"/>
      <c r="D24" s="295"/>
      <c r="E24" s="60">
        <f>SUM(E25:E26)</f>
        <v>3000</v>
      </c>
      <c r="F24" s="60">
        <f t="shared" ref="F24" si="7">SUM(F25:F26)</f>
        <v>3000</v>
      </c>
      <c r="G24" s="60">
        <f>SUM(G25:G26)</f>
        <v>3000</v>
      </c>
      <c r="H24" s="128">
        <f t="shared" si="1"/>
        <v>100</v>
      </c>
    </row>
    <row r="25" spans="1:14" s="71" customFormat="1" ht="28.5" customHeight="1" x14ac:dyDescent="0.2">
      <c r="A25" s="129" t="s">
        <v>19</v>
      </c>
      <c r="B25" s="293" t="s">
        <v>226</v>
      </c>
      <c r="C25" s="62">
        <v>460</v>
      </c>
      <c r="D25" s="65"/>
      <c r="E25" s="58">
        <v>2500</v>
      </c>
      <c r="F25" s="58">
        <v>3000</v>
      </c>
      <c r="G25" s="58">
        <f>SUM('09'!G37:H37)</f>
        <v>2500</v>
      </c>
      <c r="H25" s="130">
        <f t="shared" si="1"/>
        <v>100</v>
      </c>
    </row>
    <row r="26" spans="1:14" s="71" customFormat="1" ht="30" customHeight="1" x14ac:dyDescent="0.2">
      <c r="A26" s="131"/>
      <c r="B26" s="296" t="s">
        <v>227</v>
      </c>
      <c r="C26" s="72">
        <v>461</v>
      </c>
      <c r="D26" s="201"/>
      <c r="E26" s="59">
        <v>500</v>
      </c>
      <c r="F26" s="59">
        <v>0</v>
      </c>
      <c r="G26" s="59">
        <f>SUM('09'!G39:H39)</f>
        <v>500</v>
      </c>
      <c r="H26" s="132">
        <f t="shared" si="1"/>
        <v>100</v>
      </c>
    </row>
    <row r="27" spans="1:14" ht="30.75" customHeight="1" x14ac:dyDescent="0.2">
      <c r="A27" s="396" t="s">
        <v>18</v>
      </c>
      <c r="B27" s="294" t="s">
        <v>278</v>
      </c>
      <c r="C27" s="70"/>
      <c r="D27" s="295"/>
      <c r="E27" s="60">
        <f>SUM(E28:E29)</f>
        <v>5000</v>
      </c>
      <c r="F27" s="60">
        <f>SUM(F28:F29)</f>
        <v>5000</v>
      </c>
      <c r="G27" s="60">
        <f>SUM(G28:G29)</f>
        <v>2250</v>
      </c>
      <c r="H27" s="128">
        <f t="shared" si="1"/>
        <v>45</v>
      </c>
    </row>
    <row r="28" spans="1:14" s="71" customFormat="1" ht="15" customHeight="1" x14ac:dyDescent="0.2">
      <c r="A28" s="129"/>
      <c r="B28" s="293" t="s">
        <v>228</v>
      </c>
      <c r="C28" s="62">
        <v>467</v>
      </c>
      <c r="D28" s="65"/>
      <c r="E28" s="58">
        <v>300</v>
      </c>
      <c r="F28" s="58">
        <v>102</v>
      </c>
      <c r="G28" s="58">
        <f>SUM('09'!G46:H46)</f>
        <v>250</v>
      </c>
      <c r="H28" s="130">
        <f t="shared" si="1"/>
        <v>83.333333333333343</v>
      </c>
    </row>
    <row r="29" spans="1:14" s="71" customFormat="1" ht="40.5" customHeight="1" thickBot="1" x14ac:dyDescent="0.25">
      <c r="A29" s="214"/>
      <c r="B29" s="216" t="s">
        <v>229</v>
      </c>
      <c r="C29" s="216">
        <v>469</v>
      </c>
      <c r="D29" s="217"/>
      <c r="E29" s="218">
        <v>4700</v>
      </c>
      <c r="F29" s="218">
        <v>4898</v>
      </c>
      <c r="G29" s="218">
        <f>SUM('09'!G47:H47)</f>
        <v>2000</v>
      </c>
      <c r="H29" s="276">
        <f t="shared" si="1"/>
        <v>42.553191489361701</v>
      </c>
    </row>
    <row r="30" spans="1:14" s="236" customFormat="1" ht="18" customHeight="1" thickBot="1" x14ac:dyDescent="0.3">
      <c r="A30" s="303" t="s">
        <v>79</v>
      </c>
      <c r="B30" s="315"/>
      <c r="C30" s="316"/>
      <c r="D30" s="317">
        <v>10</v>
      </c>
      <c r="E30" s="317">
        <f>SUM(E31,E32,E33,E34)</f>
        <v>28580</v>
      </c>
      <c r="F30" s="317">
        <f t="shared" ref="F30" si="8">SUM(F31,F32,F33,F34)</f>
        <v>28332</v>
      </c>
      <c r="G30" s="317">
        <f>SUM(G31,G32,G33,G34)</f>
        <v>20480</v>
      </c>
      <c r="H30" s="318">
        <f t="shared" si="1"/>
        <v>71.658502449265214</v>
      </c>
      <c r="I30" s="17"/>
      <c r="J30" s="17"/>
      <c r="K30" s="17"/>
      <c r="L30" s="17"/>
      <c r="M30" s="17"/>
      <c r="N30" s="17"/>
    </row>
    <row r="31" spans="1:14" ht="29.25" customHeight="1" x14ac:dyDescent="0.2">
      <c r="A31" s="392" t="s">
        <v>18</v>
      </c>
      <c r="B31" s="304" t="s">
        <v>297</v>
      </c>
      <c r="C31" s="305">
        <v>495</v>
      </c>
      <c r="D31" s="306"/>
      <c r="E31" s="288">
        <v>600</v>
      </c>
      <c r="F31" s="288">
        <v>352</v>
      </c>
      <c r="G31" s="288">
        <f>SUM('10'!G17:H17)</f>
        <v>500</v>
      </c>
      <c r="H31" s="289">
        <f t="shared" si="1"/>
        <v>83.333333333333343</v>
      </c>
    </row>
    <row r="32" spans="1:14" s="74" customFormat="1" ht="28.5" customHeight="1" x14ac:dyDescent="0.2">
      <c r="A32" s="388" t="s">
        <v>18</v>
      </c>
      <c r="B32" s="308" t="s">
        <v>298</v>
      </c>
      <c r="C32" s="309">
        <v>520</v>
      </c>
      <c r="D32" s="310"/>
      <c r="E32" s="63">
        <v>600</v>
      </c>
      <c r="F32" s="63">
        <v>600</v>
      </c>
      <c r="G32" s="63">
        <f>SUM('10'!G24:H24)</f>
        <v>600</v>
      </c>
      <c r="H32" s="311">
        <f t="shared" si="1"/>
        <v>100</v>
      </c>
      <c r="I32" s="73"/>
      <c r="J32" s="73"/>
      <c r="K32" s="73"/>
    </row>
    <row r="33" spans="1:14" ht="29.25" customHeight="1" x14ac:dyDescent="0.2">
      <c r="A33" s="388" t="s">
        <v>18</v>
      </c>
      <c r="B33" s="312" t="s">
        <v>299</v>
      </c>
      <c r="C33" s="309">
        <v>510</v>
      </c>
      <c r="D33" s="310"/>
      <c r="E33" s="63">
        <v>880</v>
      </c>
      <c r="F33" s="63">
        <v>880</v>
      </c>
      <c r="G33" s="63">
        <f>SUM('10'!G30:H30)</f>
        <v>880</v>
      </c>
      <c r="H33" s="311">
        <f t="shared" si="1"/>
        <v>100</v>
      </c>
    </row>
    <row r="34" spans="1:14" ht="29.25" customHeight="1" x14ac:dyDescent="0.2">
      <c r="A34" s="396" t="s">
        <v>18</v>
      </c>
      <c r="B34" s="313" t="s">
        <v>275</v>
      </c>
      <c r="C34" s="314">
        <v>485</v>
      </c>
      <c r="D34" s="295"/>
      <c r="E34" s="60">
        <f>SUM(E35:E37)</f>
        <v>26500</v>
      </c>
      <c r="F34" s="60">
        <f t="shared" ref="F34" si="9">SUM(F35:F37)</f>
        <v>26500</v>
      </c>
      <c r="G34" s="60">
        <f>SUM('10'!G36:H36)</f>
        <v>18500</v>
      </c>
      <c r="H34" s="128">
        <f t="shared" si="1"/>
        <v>69.811320754716974</v>
      </c>
      <c r="I34" s="74"/>
    </row>
    <row r="35" spans="1:14" s="71" customFormat="1" ht="27" customHeight="1" x14ac:dyDescent="0.2">
      <c r="A35" s="129" t="s">
        <v>19</v>
      </c>
      <c r="B35" s="62" t="s">
        <v>213</v>
      </c>
      <c r="C35" s="62">
        <v>480</v>
      </c>
      <c r="D35" s="65"/>
      <c r="E35" s="58">
        <v>9500</v>
      </c>
      <c r="F35" s="58">
        <v>9500</v>
      </c>
      <c r="G35" s="58"/>
      <c r="H35" s="130">
        <f t="shared" si="1"/>
        <v>0</v>
      </c>
    </row>
    <row r="36" spans="1:14" s="71" customFormat="1" ht="26.25" customHeight="1" x14ac:dyDescent="0.2">
      <c r="A36" s="134"/>
      <c r="B36" s="62" t="s">
        <v>214</v>
      </c>
      <c r="C36" s="62">
        <v>481</v>
      </c>
      <c r="D36" s="65"/>
      <c r="E36" s="58">
        <v>12000</v>
      </c>
      <c r="F36" s="58">
        <v>12000</v>
      </c>
      <c r="G36" s="58"/>
      <c r="H36" s="130">
        <f t="shared" si="1"/>
        <v>0</v>
      </c>
    </row>
    <row r="37" spans="1:14" s="71" customFormat="1" ht="30" customHeight="1" thickBot="1" x14ac:dyDescent="0.25">
      <c r="A37" s="134"/>
      <c r="B37" s="62" t="s">
        <v>215</v>
      </c>
      <c r="C37" s="62">
        <v>482</v>
      </c>
      <c r="D37" s="65"/>
      <c r="E37" s="58">
        <v>5000</v>
      </c>
      <c r="F37" s="58">
        <v>5000</v>
      </c>
      <c r="G37" s="58"/>
      <c r="H37" s="130">
        <f t="shared" si="1"/>
        <v>0</v>
      </c>
    </row>
    <row r="38" spans="1:14" s="236" customFormat="1" ht="18" customHeight="1" thickBot="1" x14ac:dyDescent="0.3">
      <c r="A38" s="125" t="s">
        <v>29</v>
      </c>
      <c r="B38" s="105"/>
      <c r="C38" s="32"/>
      <c r="D38" s="18">
        <v>11</v>
      </c>
      <c r="E38" s="18">
        <f>SUM(E39,E46)</f>
        <v>66150</v>
      </c>
      <c r="F38" s="18">
        <f>SUM(F39,F46)</f>
        <v>70861</v>
      </c>
      <c r="G38" s="18">
        <f>SUM(G39,G46)</f>
        <v>51063</v>
      </c>
      <c r="H38" s="126">
        <f t="shared" si="1"/>
        <v>77.192743764172334</v>
      </c>
      <c r="I38" s="17"/>
      <c r="J38" s="17"/>
      <c r="K38" s="17"/>
      <c r="L38" s="17"/>
      <c r="M38" s="17"/>
      <c r="N38" s="17"/>
    </row>
    <row r="39" spans="1:14" ht="15" customHeight="1" x14ac:dyDescent="0.2">
      <c r="A39" s="127" t="s">
        <v>18</v>
      </c>
      <c r="B39" s="55" t="s">
        <v>270</v>
      </c>
      <c r="C39" s="70"/>
      <c r="D39" s="295"/>
      <c r="E39" s="60">
        <f>SUM(E40:E45)</f>
        <v>26150</v>
      </c>
      <c r="F39" s="60">
        <f>SUM(F40:F45)</f>
        <v>26059</v>
      </c>
      <c r="G39" s="60">
        <f>SUM(G40:G45)</f>
        <v>11063</v>
      </c>
      <c r="H39" s="128">
        <f t="shared" si="1"/>
        <v>42.305927342256219</v>
      </c>
    </row>
    <row r="40" spans="1:14" s="71" customFormat="1" ht="15" customHeight="1" x14ac:dyDescent="0.2">
      <c r="A40" s="129" t="s">
        <v>19</v>
      </c>
      <c r="B40" s="64" t="s">
        <v>207</v>
      </c>
      <c r="C40" s="62">
        <v>525</v>
      </c>
      <c r="D40" s="65"/>
      <c r="E40" s="58">
        <v>2000</v>
      </c>
      <c r="F40" s="58">
        <v>2000</v>
      </c>
      <c r="G40" s="58">
        <f>SUM('11'!G25:H25)</f>
        <v>1500</v>
      </c>
      <c r="H40" s="130">
        <f t="shared" si="1"/>
        <v>75</v>
      </c>
    </row>
    <row r="41" spans="1:14" s="71" customFormat="1" ht="15" customHeight="1" x14ac:dyDescent="0.2">
      <c r="A41" s="134"/>
      <c r="B41" s="64" t="s">
        <v>208</v>
      </c>
      <c r="C41" s="62">
        <v>526</v>
      </c>
      <c r="D41" s="65"/>
      <c r="E41" s="58">
        <v>150</v>
      </c>
      <c r="F41" s="58">
        <v>115</v>
      </c>
      <c r="G41" s="58">
        <f>SUM('11'!G26:H26)</f>
        <v>113</v>
      </c>
      <c r="H41" s="130">
        <f t="shared" si="1"/>
        <v>75.333333333333329</v>
      </c>
    </row>
    <row r="42" spans="1:14" s="71" customFormat="1" ht="15" customHeight="1" x14ac:dyDescent="0.2">
      <c r="A42" s="134"/>
      <c r="B42" s="64" t="s">
        <v>209</v>
      </c>
      <c r="C42" s="62">
        <v>527</v>
      </c>
      <c r="D42" s="65"/>
      <c r="E42" s="58">
        <v>4000</v>
      </c>
      <c r="F42" s="58">
        <v>3979</v>
      </c>
      <c r="G42" s="58">
        <f>SUM('11'!G27:H27)</f>
        <v>1500</v>
      </c>
      <c r="H42" s="130">
        <f t="shared" si="1"/>
        <v>37.5</v>
      </c>
    </row>
    <row r="43" spans="1:14" s="71" customFormat="1" ht="15" customHeight="1" x14ac:dyDescent="0.2">
      <c r="A43" s="134"/>
      <c r="B43" s="64" t="s">
        <v>210</v>
      </c>
      <c r="C43" s="62">
        <v>528</v>
      </c>
      <c r="D43" s="65"/>
      <c r="E43" s="58">
        <v>5000</v>
      </c>
      <c r="F43" s="58">
        <v>4965</v>
      </c>
      <c r="G43" s="58">
        <f>SUM('11'!G28:H28)</f>
        <v>2250</v>
      </c>
      <c r="H43" s="130">
        <f t="shared" si="1"/>
        <v>45</v>
      </c>
    </row>
    <row r="44" spans="1:14" s="71" customFormat="1" ht="15.75" customHeight="1" x14ac:dyDescent="0.2">
      <c r="A44" s="134"/>
      <c r="B44" s="293" t="s">
        <v>211</v>
      </c>
      <c r="C44" s="62">
        <v>529</v>
      </c>
      <c r="D44" s="65"/>
      <c r="E44" s="58">
        <v>15000</v>
      </c>
      <c r="F44" s="58">
        <v>5128</v>
      </c>
      <c r="G44" s="58"/>
      <c r="H44" s="130"/>
    </row>
    <row r="45" spans="1:14" s="71" customFormat="1" ht="29.25" customHeight="1" x14ac:dyDescent="0.2">
      <c r="A45" s="134"/>
      <c r="B45" s="293" t="s">
        <v>301</v>
      </c>
      <c r="C45" s="62">
        <v>680</v>
      </c>
      <c r="D45" s="65"/>
      <c r="E45" s="58"/>
      <c r="F45" s="58">
        <v>9872</v>
      </c>
      <c r="G45" s="58">
        <f>SUM('11'!G29:H29)</f>
        <v>5700</v>
      </c>
      <c r="H45" s="130"/>
    </row>
    <row r="46" spans="1:14" ht="29.25" thickBot="1" x14ac:dyDescent="0.25">
      <c r="A46" s="393" t="s">
        <v>18</v>
      </c>
      <c r="B46" s="320" t="s">
        <v>212</v>
      </c>
      <c r="C46" s="321">
        <v>530</v>
      </c>
      <c r="D46" s="322"/>
      <c r="E46" s="323">
        <v>40000</v>
      </c>
      <c r="F46" s="323">
        <v>44802</v>
      </c>
      <c r="G46" s="323">
        <f>SUM('11'!G44:H44)</f>
        <v>40000</v>
      </c>
      <c r="H46" s="311">
        <f t="shared" ref="H46:H65" si="10">G46/E46*100</f>
        <v>100</v>
      </c>
      <c r="I46" s="238"/>
      <c r="J46" s="238"/>
      <c r="K46" s="238"/>
    </row>
    <row r="47" spans="1:14" s="236" customFormat="1" ht="18" customHeight="1" thickBot="1" x14ac:dyDescent="0.3">
      <c r="A47" s="125" t="s">
        <v>23</v>
      </c>
      <c r="B47" s="105"/>
      <c r="C47" s="32"/>
      <c r="D47" s="18">
        <v>12</v>
      </c>
      <c r="E47" s="18">
        <f>SUM(E48:E50)</f>
        <v>32000</v>
      </c>
      <c r="F47" s="18">
        <f t="shared" ref="F47:G47" si="11">SUM(F48:F50)</f>
        <v>35113</v>
      </c>
      <c r="G47" s="18">
        <f t="shared" si="11"/>
        <v>20000</v>
      </c>
      <c r="H47" s="126">
        <f t="shared" si="10"/>
        <v>62.5</v>
      </c>
      <c r="I47" s="17"/>
      <c r="J47" s="17"/>
      <c r="K47" s="17"/>
      <c r="L47" s="17"/>
      <c r="M47" s="17"/>
      <c r="N47" s="17"/>
    </row>
    <row r="48" spans="1:14" x14ac:dyDescent="0.2">
      <c r="A48" s="324" t="s">
        <v>18</v>
      </c>
      <c r="B48" s="325" t="s">
        <v>302</v>
      </c>
      <c r="C48" s="326">
        <v>535</v>
      </c>
      <c r="D48" s="327"/>
      <c r="E48" s="328">
        <v>18000</v>
      </c>
      <c r="F48" s="328">
        <v>20632</v>
      </c>
      <c r="G48" s="328">
        <f>SUM('12'!G17:H17)</f>
        <v>11000</v>
      </c>
      <c r="H48" s="329">
        <f t="shared" si="10"/>
        <v>61.111111111111114</v>
      </c>
      <c r="I48" s="238"/>
      <c r="J48" s="238"/>
      <c r="K48" s="238"/>
    </row>
    <row r="49" spans="1:14" ht="27.75" customHeight="1" x14ac:dyDescent="0.2">
      <c r="A49" s="395" t="s">
        <v>18</v>
      </c>
      <c r="B49" s="325" t="s">
        <v>303</v>
      </c>
      <c r="C49" s="326">
        <v>590</v>
      </c>
      <c r="D49" s="327"/>
      <c r="E49" s="328">
        <v>9000</v>
      </c>
      <c r="F49" s="328">
        <v>12755</v>
      </c>
      <c r="G49" s="328">
        <f>SUM('12'!G22:H22)</f>
        <v>5000</v>
      </c>
      <c r="H49" s="330">
        <f t="shared" si="10"/>
        <v>55.555555555555557</v>
      </c>
      <c r="I49" s="238"/>
      <c r="J49" s="238"/>
      <c r="K49" s="238"/>
    </row>
    <row r="50" spans="1:14" ht="29.25" customHeight="1" thickBot="1" x14ac:dyDescent="0.25">
      <c r="A50" s="394" t="s">
        <v>18</v>
      </c>
      <c r="B50" s="331" t="s">
        <v>304</v>
      </c>
      <c r="C50" s="297">
        <v>640</v>
      </c>
      <c r="D50" s="112"/>
      <c r="E50" s="113">
        <v>5000</v>
      </c>
      <c r="F50" s="113">
        <v>1726</v>
      </c>
      <c r="G50" s="113">
        <f>SUM('12'!G29:H29)</f>
        <v>4000</v>
      </c>
      <c r="H50" s="330">
        <f t="shared" si="10"/>
        <v>80</v>
      </c>
      <c r="I50" s="238"/>
      <c r="J50" s="238"/>
      <c r="K50" s="238"/>
    </row>
    <row r="51" spans="1:14" s="169" customFormat="1" ht="18" customHeight="1" thickBot="1" x14ac:dyDescent="0.3">
      <c r="A51" s="125" t="s">
        <v>77</v>
      </c>
      <c r="B51" s="166"/>
      <c r="C51" s="167"/>
      <c r="D51" s="18">
        <v>13</v>
      </c>
      <c r="E51" s="18">
        <f>SUM(E52,E71)</f>
        <v>274660</v>
      </c>
      <c r="F51" s="18">
        <f t="shared" ref="F51:G51" si="12">SUM(F52,F71)</f>
        <v>290622</v>
      </c>
      <c r="G51" s="18">
        <f t="shared" si="12"/>
        <v>178040</v>
      </c>
      <c r="H51" s="126">
        <f t="shared" si="10"/>
        <v>64.821961698099472</v>
      </c>
      <c r="I51" s="168"/>
      <c r="J51" s="168"/>
      <c r="K51" s="168"/>
      <c r="L51" s="168"/>
      <c r="M51" s="168"/>
      <c r="N51" s="168"/>
    </row>
    <row r="52" spans="1:14" s="169" customFormat="1" ht="18" customHeight="1" x14ac:dyDescent="0.25">
      <c r="A52" s="414" t="s">
        <v>330</v>
      </c>
      <c r="B52" s="415"/>
      <c r="C52" s="416"/>
      <c r="D52" s="417"/>
      <c r="E52" s="418">
        <f t="shared" ref="E52:F52" si="13">SUM(E53,E56,E61,E62,E63,E64,E65,E67,E68)</f>
        <v>208570</v>
      </c>
      <c r="F52" s="418">
        <f t="shared" si="13"/>
        <v>222970</v>
      </c>
      <c r="G52" s="418">
        <f>SUM(G53,G56,G61,G62,G63,G64,G65,G67,G68)</f>
        <v>125000</v>
      </c>
      <c r="H52" s="419">
        <f t="shared" si="10"/>
        <v>59.931917341899599</v>
      </c>
      <c r="I52" s="168"/>
      <c r="J52" s="168"/>
      <c r="K52" s="168"/>
      <c r="L52" s="168"/>
      <c r="M52" s="168"/>
      <c r="N52" s="168"/>
    </row>
    <row r="53" spans="1:14" s="74" customFormat="1" ht="26.25" customHeight="1" x14ac:dyDescent="0.2">
      <c r="A53" s="389" t="s">
        <v>18</v>
      </c>
      <c r="B53" s="337" t="s">
        <v>266</v>
      </c>
      <c r="C53" s="338"/>
      <c r="D53" s="338"/>
      <c r="E53" s="339">
        <f>SUM(E54:E55)</f>
        <v>55620</v>
      </c>
      <c r="F53" s="339">
        <f>SUM(F54:F55)</f>
        <v>55620</v>
      </c>
      <c r="G53" s="339">
        <f>SUM(G54:G55)</f>
        <v>52600</v>
      </c>
      <c r="H53" s="340">
        <f t="shared" si="10"/>
        <v>94.570298453793598</v>
      </c>
      <c r="I53" s="341"/>
      <c r="J53" s="73"/>
      <c r="K53" s="73"/>
    </row>
    <row r="54" spans="1:14" s="343" customFormat="1" ht="12.75" x14ac:dyDescent="0.2">
      <c r="A54" s="134" t="s">
        <v>19</v>
      </c>
      <c r="B54" s="64" t="s">
        <v>190</v>
      </c>
      <c r="C54" s="65">
        <v>595</v>
      </c>
      <c r="D54" s="65"/>
      <c r="E54" s="58">
        <v>32120</v>
      </c>
      <c r="F54" s="58">
        <v>32120</v>
      </c>
      <c r="G54" s="58">
        <f>SUM('13'!G64:H64)</f>
        <v>30100</v>
      </c>
      <c r="H54" s="130">
        <f t="shared" si="10"/>
        <v>93.71108343711083</v>
      </c>
      <c r="I54" s="342"/>
      <c r="J54" s="342"/>
      <c r="K54" s="342"/>
    </row>
    <row r="55" spans="1:14" s="343" customFormat="1" ht="12.75" x14ac:dyDescent="0.2">
      <c r="A55" s="131"/>
      <c r="B55" s="119" t="s">
        <v>191</v>
      </c>
      <c r="C55" s="201">
        <v>596</v>
      </c>
      <c r="D55" s="201"/>
      <c r="E55" s="59">
        <v>23500</v>
      </c>
      <c r="F55" s="59">
        <v>23500</v>
      </c>
      <c r="G55" s="59">
        <f>SUM('13'!G65:H65)</f>
        <v>22500</v>
      </c>
      <c r="H55" s="132">
        <f t="shared" si="10"/>
        <v>95.744680851063833</v>
      </c>
      <c r="I55" s="342"/>
      <c r="J55" s="342"/>
      <c r="K55" s="342"/>
    </row>
    <row r="56" spans="1:14" s="74" customFormat="1" ht="28.5" x14ac:dyDescent="0.2">
      <c r="A56" s="389" t="s">
        <v>18</v>
      </c>
      <c r="B56" s="344" t="s">
        <v>282</v>
      </c>
      <c r="C56" s="345"/>
      <c r="D56" s="61"/>
      <c r="E56" s="339">
        <f>SUM(E57:E60)</f>
        <v>18400</v>
      </c>
      <c r="F56" s="339">
        <f>SUM(F57:F60)</f>
        <v>17538</v>
      </c>
      <c r="G56" s="339">
        <f>SUM(G57:G60)</f>
        <v>14000</v>
      </c>
      <c r="H56" s="340">
        <f t="shared" si="10"/>
        <v>76.08695652173914</v>
      </c>
      <c r="I56" s="73"/>
      <c r="J56" s="73"/>
      <c r="K56" s="73"/>
    </row>
    <row r="57" spans="1:14" s="343" customFormat="1" ht="15.75" customHeight="1" x14ac:dyDescent="0.2">
      <c r="A57" s="134"/>
      <c r="B57" s="64" t="s">
        <v>192</v>
      </c>
      <c r="C57" s="62">
        <v>501</v>
      </c>
      <c r="D57" s="65"/>
      <c r="E57" s="58">
        <v>13600</v>
      </c>
      <c r="F57" s="58">
        <v>13415</v>
      </c>
      <c r="G57" s="58">
        <f>SUM('13'!G73:H73)</f>
        <v>9300</v>
      </c>
      <c r="H57" s="130">
        <f t="shared" si="10"/>
        <v>68.382352941176478</v>
      </c>
      <c r="I57" s="342"/>
      <c r="J57" s="342"/>
      <c r="K57" s="342"/>
    </row>
    <row r="58" spans="1:14" s="343" customFormat="1" ht="15" customHeight="1" x14ac:dyDescent="0.2">
      <c r="A58" s="134"/>
      <c r="B58" s="64" t="s">
        <v>193</v>
      </c>
      <c r="C58" s="65">
        <v>502</v>
      </c>
      <c r="D58" s="65"/>
      <c r="E58" s="58">
        <v>300</v>
      </c>
      <c r="F58" s="58">
        <v>253</v>
      </c>
      <c r="G58" s="58">
        <f>SUM('13'!G74:H74)</f>
        <v>200</v>
      </c>
      <c r="H58" s="130">
        <f t="shared" si="10"/>
        <v>66.666666666666657</v>
      </c>
      <c r="I58" s="342"/>
      <c r="J58" s="342"/>
      <c r="K58" s="342"/>
    </row>
    <row r="59" spans="1:14" s="343" customFormat="1" ht="12.75" x14ac:dyDescent="0.2">
      <c r="A59" s="134"/>
      <c r="B59" s="64" t="s">
        <v>194</v>
      </c>
      <c r="C59" s="65">
        <v>503</v>
      </c>
      <c r="D59" s="65"/>
      <c r="E59" s="58">
        <v>2000</v>
      </c>
      <c r="F59" s="58">
        <v>1455</v>
      </c>
      <c r="G59" s="58">
        <f>SUM('13'!G75:H75)</f>
        <v>2000</v>
      </c>
      <c r="H59" s="130">
        <f t="shared" si="10"/>
        <v>100</v>
      </c>
      <c r="I59" s="342"/>
      <c r="J59" s="342"/>
      <c r="K59" s="342"/>
    </row>
    <row r="60" spans="1:14" s="343" customFormat="1" ht="27" customHeight="1" x14ac:dyDescent="0.2">
      <c r="A60" s="131"/>
      <c r="B60" s="296" t="s">
        <v>195</v>
      </c>
      <c r="C60" s="201">
        <v>504</v>
      </c>
      <c r="D60" s="201"/>
      <c r="E60" s="59">
        <v>2500</v>
      </c>
      <c r="F60" s="59">
        <v>2415</v>
      </c>
      <c r="G60" s="59">
        <f>SUM('13'!G76:H76)</f>
        <v>2500</v>
      </c>
      <c r="H60" s="132">
        <f t="shared" si="10"/>
        <v>100</v>
      </c>
      <c r="I60" s="342"/>
      <c r="J60" s="342"/>
      <c r="K60" s="342"/>
    </row>
    <row r="61" spans="1:14" s="27" customFormat="1" ht="42" customHeight="1" x14ac:dyDescent="0.2">
      <c r="A61" s="391" t="s">
        <v>18</v>
      </c>
      <c r="B61" s="346" t="s">
        <v>305</v>
      </c>
      <c r="C61" s="347">
        <v>505</v>
      </c>
      <c r="D61" s="348"/>
      <c r="E61" s="349">
        <v>1800</v>
      </c>
      <c r="F61" s="349">
        <v>1570</v>
      </c>
      <c r="G61" s="349">
        <f>SUM('13'!G87:H87)</f>
        <v>1250</v>
      </c>
      <c r="H61" s="350">
        <f t="shared" si="10"/>
        <v>69.444444444444443</v>
      </c>
    </row>
    <row r="62" spans="1:14" s="108" customFormat="1" ht="28.5" customHeight="1" thickBot="1" x14ac:dyDescent="0.25">
      <c r="A62" s="393" t="s">
        <v>18</v>
      </c>
      <c r="B62" s="370" t="s">
        <v>306</v>
      </c>
      <c r="C62" s="371">
        <v>515</v>
      </c>
      <c r="D62" s="372"/>
      <c r="E62" s="323">
        <v>4000</v>
      </c>
      <c r="F62" s="323">
        <v>4185</v>
      </c>
      <c r="G62" s="323">
        <f>SUM('13'!G93:H93)</f>
        <v>3800</v>
      </c>
      <c r="H62" s="373">
        <f t="shared" si="10"/>
        <v>95</v>
      </c>
      <c r="I62" s="107"/>
      <c r="J62" s="107"/>
      <c r="K62" s="107"/>
    </row>
    <row r="63" spans="1:14" s="108" customFormat="1" ht="28.5" customHeight="1" x14ac:dyDescent="0.2">
      <c r="A63" s="392" t="s">
        <v>18</v>
      </c>
      <c r="B63" s="385" t="s">
        <v>307</v>
      </c>
      <c r="C63" s="305">
        <v>600</v>
      </c>
      <c r="D63" s="306"/>
      <c r="E63" s="288">
        <v>1500</v>
      </c>
      <c r="F63" s="288">
        <v>1500</v>
      </c>
      <c r="G63" s="288">
        <f>SUM('13'!G99:H99)</f>
        <v>1500</v>
      </c>
      <c r="H63" s="289">
        <f t="shared" si="10"/>
        <v>100</v>
      </c>
      <c r="I63" s="107"/>
      <c r="J63" s="107"/>
      <c r="K63" s="107"/>
    </row>
    <row r="64" spans="1:14" s="74" customFormat="1" ht="28.5" customHeight="1" x14ac:dyDescent="0.2">
      <c r="A64" s="391" t="s">
        <v>18</v>
      </c>
      <c r="B64" s="384" t="s">
        <v>333</v>
      </c>
      <c r="C64" s="347">
        <v>605</v>
      </c>
      <c r="D64" s="348"/>
      <c r="E64" s="349">
        <v>84650</v>
      </c>
      <c r="F64" s="349">
        <v>98170</v>
      </c>
      <c r="G64" s="349">
        <f>SUM('13'!G105:H105)</f>
        <v>29250</v>
      </c>
      <c r="H64" s="350">
        <f t="shared" si="10"/>
        <v>34.554046072061425</v>
      </c>
      <c r="I64" s="73"/>
      <c r="J64" s="73"/>
      <c r="K64" s="73"/>
    </row>
    <row r="65" spans="1:14" s="74" customFormat="1" ht="44.25" customHeight="1" x14ac:dyDescent="0.2">
      <c r="A65" s="396" t="s">
        <v>18</v>
      </c>
      <c r="B65" s="351" t="s">
        <v>308</v>
      </c>
      <c r="C65" s="314">
        <v>695</v>
      </c>
      <c r="D65" s="295"/>
      <c r="E65" s="60">
        <f>SUM(E66)</f>
        <v>25000</v>
      </c>
      <c r="F65" s="60">
        <f t="shared" ref="F65" si="14">SUM(F66)</f>
        <v>23687</v>
      </c>
      <c r="G65" s="60">
        <v>5000</v>
      </c>
      <c r="H65" s="128">
        <f t="shared" si="10"/>
        <v>20</v>
      </c>
      <c r="I65" s="73"/>
      <c r="J65" s="73"/>
      <c r="K65" s="73"/>
    </row>
    <row r="66" spans="1:14" s="343" customFormat="1" ht="25.5" customHeight="1" x14ac:dyDescent="0.2">
      <c r="A66" s="390" t="s">
        <v>19</v>
      </c>
      <c r="B66" s="352" t="s">
        <v>196</v>
      </c>
      <c r="C66" s="201">
        <v>606</v>
      </c>
      <c r="D66" s="201"/>
      <c r="E66" s="59">
        <v>25000</v>
      </c>
      <c r="F66" s="59">
        <v>23687</v>
      </c>
      <c r="G66" s="59"/>
      <c r="H66" s="130"/>
      <c r="I66" s="342"/>
      <c r="J66" s="342"/>
      <c r="K66" s="342"/>
    </row>
    <row r="67" spans="1:14" s="74" customFormat="1" ht="42.75" customHeight="1" x14ac:dyDescent="0.2">
      <c r="A67" s="388" t="s">
        <v>18</v>
      </c>
      <c r="B67" s="308" t="s">
        <v>316</v>
      </c>
      <c r="C67" s="309">
        <v>615</v>
      </c>
      <c r="D67" s="310"/>
      <c r="E67" s="63">
        <v>4000</v>
      </c>
      <c r="F67" s="63">
        <v>8400</v>
      </c>
      <c r="G67" s="63">
        <f>SUM('13'!G120:H120)</f>
        <v>4000</v>
      </c>
      <c r="H67" s="311">
        <f t="shared" ref="H67:H108" si="15">G67/E67*100</f>
        <v>100</v>
      </c>
      <c r="I67" s="73"/>
      <c r="J67" s="73"/>
      <c r="K67" s="73"/>
    </row>
    <row r="68" spans="1:14" s="74" customFormat="1" x14ac:dyDescent="0.2">
      <c r="A68" s="133" t="s">
        <v>18</v>
      </c>
      <c r="B68" s="337" t="s">
        <v>123</v>
      </c>
      <c r="C68" s="314"/>
      <c r="D68" s="295"/>
      <c r="E68" s="60">
        <f>SUM(E69:E70)</f>
        <v>13600</v>
      </c>
      <c r="F68" s="60">
        <f t="shared" ref="F68:G68" si="16">SUM(F69:F70)</f>
        <v>12300</v>
      </c>
      <c r="G68" s="60">
        <f t="shared" si="16"/>
        <v>13600</v>
      </c>
      <c r="H68" s="128">
        <f t="shared" si="15"/>
        <v>100</v>
      </c>
      <c r="I68" s="73"/>
      <c r="J68" s="73"/>
      <c r="K68" s="73"/>
    </row>
    <row r="69" spans="1:14" s="343" customFormat="1" ht="12.75" x14ac:dyDescent="0.2">
      <c r="A69" s="134" t="s">
        <v>19</v>
      </c>
      <c r="B69" s="64" t="s">
        <v>125</v>
      </c>
      <c r="C69" s="65">
        <v>650</v>
      </c>
      <c r="D69" s="65"/>
      <c r="E69" s="58">
        <v>7300</v>
      </c>
      <c r="F69" s="58">
        <v>6000</v>
      </c>
      <c r="G69" s="58">
        <f>SUM('13'!G128:H128)</f>
        <v>7300</v>
      </c>
      <c r="H69" s="130">
        <f t="shared" si="15"/>
        <v>100</v>
      </c>
      <c r="I69" s="342"/>
      <c r="J69" s="342"/>
      <c r="K69" s="342"/>
    </row>
    <row r="70" spans="1:14" s="343" customFormat="1" ht="12.75" x14ac:dyDescent="0.2">
      <c r="A70" s="131"/>
      <c r="B70" s="352" t="s">
        <v>129</v>
      </c>
      <c r="C70" s="201">
        <v>651</v>
      </c>
      <c r="D70" s="201"/>
      <c r="E70" s="59">
        <v>6300</v>
      </c>
      <c r="F70" s="59">
        <v>6300</v>
      </c>
      <c r="G70" s="59">
        <f>SUM('13'!G129:H129)</f>
        <v>6300</v>
      </c>
      <c r="H70" s="130">
        <f t="shared" si="15"/>
        <v>100</v>
      </c>
      <c r="I70" s="342"/>
      <c r="J70" s="342"/>
      <c r="K70" s="342"/>
    </row>
    <row r="71" spans="1:14" s="169" customFormat="1" ht="18" customHeight="1" x14ac:dyDescent="0.25">
      <c r="A71" s="408" t="s">
        <v>331</v>
      </c>
      <c r="B71" s="409"/>
      <c r="C71" s="410"/>
      <c r="D71" s="411"/>
      <c r="E71" s="412">
        <f>SUM(E72,E76,E77,E78,E79,E82)</f>
        <v>66090</v>
      </c>
      <c r="F71" s="412">
        <f t="shared" ref="F71:G71" si="17">SUM(F72,F76,F77,F78,F79,F82)</f>
        <v>67652</v>
      </c>
      <c r="G71" s="412">
        <f t="shared" si="17"/>
        <v>53040</v>
      </c>
      <c r="H71" s="413">
        <f t="shared" si="15"/>
        <v>80.254198819791185</v>
      </c>
      <c r="I71" s="168"/>
      <c r="J71" s="168"/>
      <c r="K71" s="168"/>
      <c r="L71" s="168"/>
      <c r="M71" s="168"/>
      <c r="N71" s="168"/>
    </row>
    <row r="72" spans="1:14" s="74" customFormat="1" x14ac:dyDescent="0.2">
      <c r="A72" s="133" t="s">
        <v>18</v>
      </c>
      <c r="B72" s="55" t="s">
        <v>288</v>
      </c>
      <c r="C72" s="345"/>
      <c r="D72" s="61"/>
      <c r="E72" s="339">
        <f>SUM(E73:E75)</f>
        <v>16500</v>
      </c>
      <c r="F72" s="339">
        <f>SUM(F73:F75)</f>
        <v>15839</v>
      </c>
      <c r="G72" s="339">
        <f t="shared" ref="G72" si="18">SUM(G73:G75)</f>
        <v>13050</v>
      </c>
      <c r="H72" s="340">
        <f t="shared" si="15"/>
        <v>79.090909090909093</v>
      </c>
      <c r="I72" s="73"/>
      <c r="J72" s="73"/>
      <c r="K72" s="73"/>
    </row>
    <row r="73" spans="1:14" s="343" customFormat="1" ht="12.75" x14ac:dyDescent="0.2">
      <c r="A73" s="129" t="s">
        <v>19</v>
      </c>
      <c r="B73" s="64" t="s">
        <v>197</v>
      </c>
      <c r="C73" s="62">
        <v>550</v>
      </c>
      <c r="D73" s="65"/>
      <c r="E73" s="58">
        <v>12000</v>
      </c>
      <c r="F73" s="58">
        <v>11721</v>
      </c>
      <c r="G73" s="58">
        <f>SUM('13'!G138:H138)</f>
        <v>10550</v>
      </c>
      <c r="H73" s="130">
        <f t="shared" si="15"/>
        <v>87.916666666666671</v>
      </c>
      <c r="I73" s="342"/>
      <c r="J73" s="342"/>
      <c r="K73" s="342"/>
    </row>
    <row r="74" spans="1:14" s="343" customFormat="1" ht="12.75" x14ac:dyDescent="0.2">
      <c r="A74" s="134"/>
      <c r="B74" s="65" t="s">
        <v>198</v>
      </c>
      <c r="C74" s="62">
        <v>551</v>
      </c>
      <c r="D74" s="65"/>
      <c r="E74" s="58">
        <v>1500</v>
      </c>
      <c r="F74" s="58">
        <v>1508</v>
      </c>
      <c r="G74" s="58">
        <f>SUM('13'!G134:H134)</f>
        <v>1500</v>
      </c>
      <c r="H74" s="130">
        <f t="shared" si="15"/>
        <v>100</v>
      </c>
      <c r="I74" s="342"/>
      <c r="J74" s="342"/>
      <c r="K74" s="342"/>
    </row>
    <row r="75" spans="1:14" s="343" customFormat="1" ht="27" customHeight="1" x14ac:dyDescent="0.2">
      <c r="A75" s="131"/>
      <c r="B75" s="72" t="s">
        <v>199</v>
      </c>
      <c r="C75" s="72">
        <v>552</v>
      </c>
      <c r="D75" s="201"/>
      <c r="E75" s="59">
        <v>3000</v>
      </c>
      <c r="F75" s="59">
        <v>2610</v>
      </c>
      <c r="G75" s="59">
        <f>SUM('13'!G135:H135)</f>
        <v>1000</v>
      </c>
      <c r="H75" s="130">
        <f t="shared" si="15"/>
        <v>33.333333333333329</v>
      </c>
      <c r="I75" s="342"/>
      <c r="J75" s="342"/>
      <c r="K75" s="342"/>
    </row>
    <row r="76" spans="1:14" s="74" customFormat="1" ht="28.5" x14ac:dyDescent="0.2">
      <c r="A76" s="388" t="s">
        <v>18</v>
      </c>
      <c r="B76" s="312" t="s">
        <v>309</v>
      </c>
      <c r="C76" s="309">
        <v>555</v>
      </c>
      <c r="D76" s="310"/>
      <c r="E76" s="63">
        <v>17500</v>
      </c>
      <c r="F76" s="63">
        <v>20423</v>
      </c>
      <c r="G76" s="63">
        <f>SUM('13'!G145:H145)</f>
        <v>15000</v>
      </c>
      <c r="H76" s="311">
        <f t="shared" si="15"/>
        <v>85.714285714285708</v>
      </c>
      <c r="I76" s="73"/>
      <c r="J76" s="73"/>
      <c r="K76" s="73"/>
    </row>
    <row r="77" spans="1:14" s="74" customFormat="1" x14ac:dyDescent="0.2">
      <c r="A77" s="307" t="s">
        <v>18</v>
      </c>
      <c r="B77" s="353" t="s">
        <v>66</v>
      </c>
      <c r="C77" s="309">
        <v>670</v>
      </c>
      <c r="D77" s="310"/>
      <c r="E77" s="63">
        <v>13090</v>
      </c>
      <c r="F77" s="63">
        <v>13090</v>
      </c>
      <c r="G77" s="63">
        <f>SUM('13'!G151:H151)</f>
        <v>11790</v>
      </c>
      <c r="H77" s="311">
        <f t="shared" si="15"/>
        <v>90.068754774637128</v>
      </c>
      <c r="I77" s="73"/>
      <c r="J77" s="73"/>
      <c r="K77" s="73"/>
    </row>
    <row r="78" spans="1:14" ht="29.25" customHeight="1" x14ac:dyDescent="0.2">
      <c r="A78" s="388" t="s">
        <v>18</v>
      </c>
      <c r="B78" s="354" t="s">
        <v>310</v>
      </c>
      <c r="C78" s="309">
        <v>610</v>
      </c>
      <c r="D78" s="310"/>
      <c r="E78" s="63">
        <v>11000</v>
      </c>
      <c r="F78" s="63">
        <v>10300</v>
      </c>
      <c r="G78" s="63">
        <f>SUM('13'!G155:H155)</f>
        <v>12500</v>
      </c>
      <c r="H78" s="311">
        <f t="shared" si="15"/>
        <v>113.63636363636364</v>
      </c>
      <c r="I78" s="74"/>
    </row>
    <row r="79" spans="1:14" ht="29.25" customHeight="1" x14ac:dyDescent="0.2">
      <c r="A79" s="389" t="s">
        <v>18</v>
      </c>
      <c r="B79" s="355" t="s">
        <v>291</v>
      </c>
      <c r="C79" s="356"/>
      <c r="D79" s="61"/>
      <c r="E79" s="339">
        <f>SUM(E80:E81)</f>
        <v>6000</v>
      </c>
      <c r="F79" s="339">
        <f>SUM(F80:F81)</f>
        <v>6558</v>
      </c>
      <c r="G79" s="339">
        <f>SUM(G80:G81)</f>
        <v>0</v>
      </c>
      <c r="H79" s="128">
        <f t="shared" si="15"/>
        <v>0</v>
      </c>
      <c r="I79" s="74"/>
    </row>
    <row r="80" spans="1:14" s="71" customFormat="1" ht="15" customHeight="1" x14ac:dyDescent="0.2">
      <c r="A80" s="129" t="s">
        <v>19</v>
      </c>
      <c r="B80" s="357" t="s">
        <v>200</v>
      </c>
      <c r="C80" s="356">
        <v>620</v>
      </c>
      <c r="D80" s="65"/>
      <c r="E80" s="58">
        <v>5000</v>
      </c>
      <c r="F80" s="405">
        <v>5000</v>
      </c>
      <c r="G80" s="405">
        <v>0</v>
      </c>
      <c r="H80" s="406">
        <f t="shared" si="15"/>
        <v>0</v>
      </c>
      <c r="I80" s="343"/>
    </row>
    <row r="81" spans="1:9" s="71" customFormat="1" ht="15" customHeight="1" x14ac:dyDescent="0.2">
      <c r="A81" s="131"/>
      <c r="B81" s="358" t="s">
        <v>201</v>
      </c>
      <c r="C81" s="347">
        <v>621</v>
      </c>
      <c r="D81" s="201"/>
      <c r="E81" s="404">
        <v>1000</v>
      </c>
      <c r="F81" s="404">
        <v>1558</v>
      </c>
      <c r="G81" s="404">
        <v>0</v>
      </c>
      <c r="H81" s="407">
        <f t="shared" si="15"/>
        <v>0</v>
      </c>
      <c r="I81" s="343"/>
    </row>
    <row r="82" spans="1:9" ht="29.25" customHeight="1" thickBot="1" x14ac:dyDescent="0.25">
      <c r="A82" s="388" t="s">
        <v>18</v>
      </c>
      <c r="B82" s="355" t="s">
        <v>311</v>
      </c>
      <c r="C82" s="356">
        <v>655</v>
      </c>
      <c r="D82" s="61"/>
      <c r="E82" s="339">
        <v>2000</v>
      </c>
      <c r="F82" s="339">
        <v>1442</v>
      </c>
      <c r="G82" s="339">
        <f>SUM('13'!G163:H163)</f>
        <v>700</v>
      </c>
      <c r="H82" s="128">
        <f t="shared" si="15"/>
        <v>35</v>
      </c>
      <c r="I82" s="74"/>
    </row>
    <row r="83" spans="1:9" s="27" customFormat="1" ht="15" x14ac:dyDescent="0.25">
      <c r="A83" s="333" t="s">
        <v>20</v>
      </c>
      <c r="B83" s="280"/>
      <c r="C83" s="281"/>
      <c r="D83" s="359">
        <v>14</v>
      </c>
      <c r="E83" s="365">
        <f>SUM(E84,E90,E93,E94,E95,E99)</f>
        <v>21400</v>
      </c>
      <c r="F83" s="365">
        <f t="shared" ref="F83" si="19">SUM(F84,F90,F93,F94,F95,F99)</f>
        <v>17100</v>
      </c>
      <c r="G83" s="365">
        <f>SUM(G84,G90,G93,G94,G95,G99)</f>
        <v>13675</v>
      </c>
      <c r="H83" s="366">
        <f t="shared" si="15"/>
        <v>63.901869158878498</v>
      </c>
    </row>
    <row r="84" spans="1:9" ht="15" customHeight="1" x14ac:dyDescent="0.2">
      <c r="A84" s="127" t="s">
        <v>18</v>
      </c>
      <c r="B84" s="75" t="s">
        <v>261</v>
      </c>
      <c r="C84" s="70"/>
      <c r="D84" s="295"/>
      <c r="E84" s="60">
        <f>SUM(E85:E89)</f>
        <v>4000</v>
      </c>
      <c r="F84" s="60">
        <f>SUM(F85:F89)</f>
        <v>4000</v>
      </c>
      <c r="G84" s="60">
        <f>SUM(G85:G89)</f>
        <v>2625</v>
      </c>
      <c r="H84" s="128">
        <f t="shared" si="15"/>
        <v>65.625</v>
      </c>
    </row>
    <row r="85" spans="1:9" s="71" customFormat="1" ht="15" customHeight="1" x14ac:dyDescent="0.2">
      <c r="A85" s="129" t="s">
        <v>19</v>
      </c>
      <c r="B85" s="62" t="s">
        <v>169</v>
      </c>
      <c r="C85" s="62">
        <v>575</v>
      </c>
      <c r="D85" s="65"/>
      <c r="E85" s="58">
        <v>1700</v>
      </c>
      <c r="F85" s="58">
        <v>1700</v>
      </c>
      <c r="G85" s="58">
        <f>SUM('14'!G23:H23)</f>
        <v>1375</v>
      </c>
      <c r="H85" s="130">
        <f t="shared" si="15"/>
        <v>80.882352941176478</v>
      </c>
    </row>
    <row r="86" spans="1:9" s="71" customFormat="1" ht="15" customHeight="1" x14ac:dyDescent="0.2">
      <c r="A86" s="134"/>
      <c r="B86" s="62" t="s">
        <v>170</v>
      </c>
      <c r="C86" s="62">
        <v>576</v>
      </c>
      <c r="D86" s="65"/>
      <c r="E86" s="58">
        <v>1000</v>
      </c>
      <c r="F86" s="58">
        <v>900</v>
      </c>
      <c r="G86" s="58">
        <f>SUM('14'!G24:H24)</f>
        <v>450</v>
      </c>
      <c r="H86" s="130">
        <f t="shared" si="15"/>
        <v>45</v>
      </c>
    </row>
    <row r="87" spans="1:9" s="71" customFormat="1" ht="15" customHeight="1" x14ac:dyDescent="0.2">
      <c r="A87" s="134"/>
      <c r="B87" s="62" t="s">
        <v>171</v>
      </c>
      <c r="C87" s="62">
        <v>577</v>
      </c>
      <c r="D87" s="65"/>
      <c r="E87" s="58">
        <v>500</v>
      </c>
      <c r="F87" s="58">
        <v>500</v>
      </c>
      <c r="G87" s="58">
        <f>SUM('14'!G25:H25)</f>
        <v>300</v>
      </c>
      <c r="H87" s="130">
        <f t="shared" si="15"/>
        <v>60</v>
      </c>
    </row>
    <row r="88" spans="1:9" s="71" customFormat="1" ht="15" customHeight="1" x14ac:dyDescent="0.2">
      <c r="A88" s="134"/>
      <c r="B88" s="62" t="s">
        <v>172</v>
      </c>
      <c r="C88" s="62">
        <v>578</v>
      </c>
      <c r="D88" s="65"/>
      <c r="E88" s="58">
        <v>500</v>
      </c>
      <c r="F88" s="58">
        <v>404</v>
      </c>
      <c r="G88" s="58">
        <f>SUM('14'!G26:H26)</f>
        <v>300</v>
      </c>
      <c r="H88" s="130">
        <f t="shared" si="15"/>
        <v>60</v>
      </c>
    </row>
    <row r="89" spans="1:9" s="71" customFormat="1" ht="16.5" customHeight="1" x14ac:dyDescent="0.2">
      <c r="A89" s="134"/>
      <c r="B89" s="62" t="s">
        <v>173</v>
      </c>
      <c r="C89" s="62">
        <v>579</v>
      </c>
      <c r="D89" s="65"/>
      <c r="E89" s="58">
        <v>300</v>
      </c>
      <c r="F89" s="58">
        <v>496</v>
      </c>
      <c r="G89" s="58">
        <f>SUM('14'!G34:H34)</f>
        <v>200</v>
      </c>
      <c r="H89" s="130">
        <f t="shared" si="15"/>
        <v>66.666666666666657</v>
      </c>
    </row>
    <row r="90" spans="1:9" ht="28.5" customHeight="1" x14ac:dyDescent="0.2">
      <c r="A90" s="396" t="s">
        <v>18</v>
      </c>
      <c r="B90" s="313" t="s">
        <v>313</v>
      </c>
      <c r="C90" s="291"/>
      <c r="D90" s="295"/>
      <c r="E90" s="60">
        <f>SUM(E91:E92)</f>
        <v>5900</v>
      </c>
      <c r="F90" s="60">
        <f>SUM(F91:F92)</f>
        <v>3300</v>
      </c>
      <c r="G90" s="60">
        <f>SUM(G91:G92)</f>
        <v>2250</v>
      </c>
      <c r="H90" s="128">
        <f t="shared" si="15"/>
        <v>38.135593220338983</v>
      </c>
    </row>
    <row r="91" spans="1:9" s="71" customFormat="1" ht="15.75" customHeight="1" x14ac:dyDescent="0.2">
      <c r="A91" s="129" t="s">
        <v>19</v>
      </c>
      <c r="B91" s="62" t="s">
        <v>175</v>
      </c>
      <c r="C91" s="65">
        <v>566</v>
      </c>
      <c r="D91" s="65"/>
      <c r="E91" s="58">
        <v>1900</v>
      </c>
      <c r="F91" s="58">
        <v>1412</v>
      </c>
      <c r="G91" s="58">
        <f>SUM('14'!G42:H42)</f>
        <v>700</v>
      </c>
      <c r="H91" s="130">
        <f t="shared" si="15"/>
        <v>36.84210526315789</v>
      </c>
    </row>
    <row r="92" spans="1:9" s="71" customFormat="1" ht="17.25" customHeight="1" x14ac:dyDescent="0.2">
      <c r="A92" s="134"/>
      <c r="B92" s="62" t="s">
        <v>176</v>
      </c>
      <c r="C92" s="65">
        <v>675</v>
      </c>
      <c r="D92" s="65"/>
      <c r="E92" s="58">
        <v>4000</v>
      </c>
      <c r="F92" s="58">
        <v>1888</v>
      </c>
      <c r="G92" s="58">
        <f>SUM('14'!G43:H43)</f>
        <v>1550</v>
      </c>
      <c r="H92" s="130">
        <f t="shared" si="15"/>
        <v>38.75</v>
      </c>
    </row>
    <row r="93" spans="1:9" s="363" customFormat="1" ht="15" customHeight="1" x14ac:dyDescent="0.2">
      <c r="A93" s="334" t="s">
        <v>18</v>
      </c>
      <c r="B93" s="360" t="s">
        <v>314</v>
      </c>
      <c r="C93" s="361">
        <v>570</v>
      </c>
      <c r="D93" s="360"/>
      <c r="E93" s="63">
        <v>2500</v>
      </c>
      <c r="F93" s="63">
        <v>2500</v>
      </c>
      <c r="G93" s="63">
        <f>SUM('14'!G46:H46)</f>
        <v>1500</v>
      </c>
      <c r="H93" s="362">
        <f t="shared" si="15"/>
        <v>60</v>
      </c>
    </row>
    <row r="94" spans="1:9" s="363" customFormat="1" ht="15" customHeight="1" x14ac:dyDescent="0.2">
      <c r="A94" s="334" t="s">
        <v>18</v>
      </c>
      <c r="B94" s="360" t="s">
        <v>315</v>
      </c>
      <c r="C94" s="361">
        <v>625</v>
      </c>
      <c r="D94" s="360"/>
      <c r="E94" s="360">
        <v>900</v>
      </c>
      <c r="F94" s="360">
        <v>0</v>
      </c>
      <c r="G94" s="360">
        <v>0</v>
      </c>
      <c r="H94" s="362">
        <f t="shared" si="15"/>
        <v>0</v>
      </c>
    </row>
    <row r="95" spans="1:9" s="363" customFormat="1" ht="31.5" customHeight="1" x14ac:dyDescent="0.2">
      <c r="A95" s="396" t="s">
        <v>18</v>
      </c>
      <c r="B95" s="313" t="s">
        <v>264</v>
      </c>
      <c r="C95" s="291"/>
      <c r="D95" s="295"/>
      <c r="E95" s="60">
        <f>SUM(E96:E98)</f>
        <v>6900</v>
      </c>
      <c r="F95" s="60">
        <f t="shared" ref="F95:G95" si="20">SUM(F96:F98)</f>
        <v>6900</v>
      </c>
      <c r="G95" s="60">
        <f t="shared" si="20"/>
        <v>6900</v>
      </c>
      <c r="H95" s="128">
        <f t="shared" si="15"/>
        <v>100</v>
      </c>
    </row>
    <row r="96" spans="1:9" s="364" customFormat="1" ht="15" customHeight="1" x14ac:dyDescent="0.2">
      <c r="A96" s="129" t="s">
        <v>19</v>
      </c>
      <c r="B96" s="62" t="s">
        <v>177</v>
      </c>
      <c r="C96" s="65">
        <v>660</v>
      </c>
      <c r="D96" s="65"/>
      <c r="E96" s="58">
        <v>2500</v>
      </c>
      <c r="F96" s="58">
        <v>2320</v>
      </c>
      <c r="G96" s="58">
        <f>SUM('14'!G59:H59)</f>
        <v>2500</v>
      </c>
      <c r="H96" s="130">
        <f t="shared" si="15"/>
        <v>100</v>
      </c>
    </row>
    <row r="97" spans="1:9" s="364" customFormat="1" ht="15" customHeight="1" x14ac:dyDescent="0.2">
      <c r="A97" s="134"/>
      <c r="B97" s="62" t="s">
        <v>178</v>
      </c>
      <c r="C97" s="65">
        <v>661</v>
      </c>
      <c r="D97" s="65"/>
      <c r="E97" s="58">
        <v>4000</v>
      </c>
      <c r="F97" s="58">
        <v>4180</v>
      </c>
      <c r="G97" s="58">
        <f>SUM('14'!G54:H54)</f>
        <v>4000</v>
      </c>
      <c r="H97" s="130">
        <f t="shared" si="15"/>
        <v>100</v>
      </c>
    </row>
    <row r="98" spans="1:9" s="364" customFormat="1" ht="15" customHeight="1" x14ac:dyDescent="0.2">
      <c r="A98" s="134"/>
      <c r="B98" s="62" t="s">
        <v>179</v>
      </c>
      <c r="C98" s="65">
        <v>662</v>
      </c>
      <c r="D98" s="65"/>
      <c r="E98" s="58">
        <v>400</v>
      </c>
      <c r="F98" s="58">
        <v>400</v>
      </c>
      <c r="G98" s="58">
        <f>SUM('14'!G61:H61)</f>
        <v>400</v>
      </c>
      <c r="H98" s="130">
        <f t="shared" si="15"/>
        <v>100</v>
      </c>
    </row>
    <row r="99" spans="1:9" s="363" customFormat="1" ht="15" customHeight="1" x14ac:dyDescent="0.2">
      <c r="A99" s="127" t="s">
        <v>18</v>
      </c>
      <c r="B99" s="313" t="s">
        <v>265</v>
      </c>
      <c r="C99" s="291"/>
      <c r="D99" s="295"/>
      <c r="E99" s="60">
        <f t="shared" ref="E99" si="21">SUM(E100:E101)</f>
        <v>1200</v>
      </c>
      <c r="F99" s="60">
        <f t="shared" ref="F99" si="22">SUM(F100:F101)</f>
        <v>400</v>
      </c>
      <c r="G99" s="60">
        <f>SUM(G100:G101)</f>
        <v>400</v>
      </c>
      <c r="H99" s="128">
        <f t="shared" si="15"/>
        <v>33.333333333333329</v>
      </c>
    </row>
    <row r="100" spans="1:9" s="364" customFormat="1" ht="15" customHeight="1" x14ac:dyDescent="0.2">
      <c r="A100" s="129" t="s">
        <v>19</v>
      </c>
      <c r="B100" s="62" t="s">
        <v>180</v>
      </c>
      <c r="C100" s="65">
        <v>665</v>
      </c>
      <c r="D100" s="65"/>
      <c r="E100" s="58">
        <v>600</v>
      </c>
      <c r="F100" s="58">
        <v>200</v>
      </c>
      <c r="G100" s="58">
        <f>SUM('14'!G65:H65)</f>
        <v>200</v>
      </c>
      <c r="H100" s="130">
        <f t="shared" si="15"/>
        <v>33.333333333333329</v>
      </c>
    </row>
    <row r="101" spans="1:9" s="364" customFormat="1" ht="30" customHeight="1" thickBot="1" x14ac:dyDescent="0.25">
      <c r="A101" s="131"/>
      <c r="B101" s="72" t="s">
        <v>181</v>
      </c>
      <c r="C101" s="201">
        <v>666</v>
      </c>
      <c r="D101" s="201"/>
      <c r="E101" s="59">
        <v>600</v>
      </c>
      <c r="F101" s="59">
        <v>200</v>
      </c>
      <c r="G101" s="59">
        <f>SUM('14'!G66:H66)</f>
        <v>200</v>
      </c>
      <c r="H101" s="130">
        <f t="shared" si="15"/>
        <v>33.333333333333329</v>
      </c>
    </row>
    <row r="102" spans="1:9" s="27" customFormat="1" ht="15.75" thickBot="1" x14ac:dyDescent="0.3">
      <c r="A102" s="335" t="s">
        <v>82</v>
      </c>
      <c r="B102" s="282"/>
      <c r="C102" s="189"/>
      <c r="D102" s="367">
        <v>18</v>
      </c>
      <c r="E102" s="219">
        <f>SUM(E103,E110,E114)</f>
        <v>29200</v>
      </c>
      <c r="F102" s="219">
        <f>SUM(F103,F110,F114)</f>
        <v>37600</v>
      </c>
      <c r="G102" s="219">
        <f>SUM(G103,G110,G114)</f>
        <v>19600</v>
      </c>
      <c r="H102" s="368">
        <f t="shared" si="15"/>
        <v>67.123287671232873</v>
      </c>
      <c r="I102" s="29"/>
    </row>
    <row r="103" spans="1:9" ht="30" customHeight="1" x14ac:dyDescent="0.2">
      <c r="A103" s="389" t="s">
        <v>18</v>
      </c>
      <c r="B103" s="344" t="s">
        <v>255</v>
      </c>
      <c r="C103" s="345"/>
      <c r="D103" s="61"/>
      <c r="E103" s="339">
        <f>SUM(E104:E108)</f>
        <v>11200</v>
      </c>
      <c r="F103" s="339">
        <f>SUM(F104:F109)</f>
        <v>20269</v>
      </c>
      <c r="G103" s="339">
        <f t="shared" ref="G103" si="23">SUM(G104:G108)</f>
        <v>8100</v>
      </c>
      <c r="H103" s="340">
        <f t="shared" si="15"/>
        <v>72.321428571428569</v>
      </c>
    </row>
    <row r="104" spans="1:9" s="71" customFormat="1" ht="15" customHeight="1" x14ac:dyDescent="0.2">
      <c r="A104" s="129" t="s">
        <v>19</v>
      </c>
      <c r="B104" s="62" t="s">
        <v>153</v>
      </c>
      <c r="C104" s="62">
        <v>580</v>
      </c>
      <c r="D104" s="65"/>
      <c r="E104" s="58">
        <v>1500</v>
      </c>
      <c r="F104" s="58">
        <v>988</v>
      </c>
      <c r="G104" s="58">
        <f>SUM('18'!G18:H18)</f>
        <v>1000</v>
      </c>
      <c r="H104" s="130">
        <f t="shared" si="15"/>
        <v>66.666666666666657</v>
      </c>
    </row>
    <row r="105" spans="1:9" s="71" customFormat="1" ht="15" customHeight="1" x14ac:dyDescent="0.2">
      <c r="A105" s="134"/>
      <c r="B105" s="62" t="s">
        <v>154</v>
      </c>
      <c r="C105" s="62">
        <v>581</v>
      </c>
      <c r="D105" s="65"/>
      <c r="E105" s="58">
        <v>800</v>
      </c>
      <c r="F105" s="58">
        <v>444</v>
      </c>
      <c r="G105" s="58">
        <f>SUM('18'!G19:H19)</f>
        <v>400</v>
      </c>
      <c r="H105" s="130">
        <f t="shared" si="15"/>
        <v>50</v>
      </c>
    </row>
    <row r="106" spans="1:9" s="71" customFormat="1" ht="30" customHeight="1" x14ac:dyDescent="0.2">
      <c r="A106" s="134"/>
      <c r="B106" s="62" t="s">
        <v>155</v>
      </c>
      <c r="C106" s="62">
        <v>582</v>
      </c>
      <c r="D106" s="65"/>
      <c r="E106" s="58">
        <v>800</v>
      </c>
      <c r="F106" s="58">
        <v>800</v>
      </c>
      <c r="G106" s="58">
        <f>SUM('18'!G20:H20)</f>
        <v>600</v>
      </c>
      <c r="H106" s="130">
        <f t="shared" si="15"/>
        <v>75</v>
      </c>
    </row>
    <row r="107" spans="1:9" s="71" customFormat="1" ht="14.25" customHeight="1" x14ac:dyDescent="0.2">
      <c r="A107" s="134"/>
      <c r="B107" s="62" t="s">
        <v>156</v>
      </c>
      <c r="C107" s="62">
        <v>583</v>
      </c>
      <c r="D107" s="65"/>
      <c r="E107" s="58">
        <v>7100</v>
      </c>
      <c r="F107" s="58">
        <v>7037</v>
      </c>
      <c r="G107" s="58">
        <f>SUM('18'!G21:H21)</f>
        <v>6100</v>
      </c>
      <c r="H107" s="130">
        <f t="shared" si="15"/>
        <v>85.91549295774648</v>
      </c>
    </row>
    <row r="108" spans="1:9" ht="14.25" customHeight="1" x14ac:dyDescent="0.2">
      <c r="A108" s="133"/>
      <c r="B108" s="62" t="s">
        <v>157</v>
      </c>
      <c r="C108" s="62">
        <v>584</v>
      </c>
      <c r="D108" s="61"/>
      <c r="E108" s="58">
        <v>1000</v>
      </c>
      <c r="F108" s="58">
        <v>1000</v>
      </c>
      <c r="G108" s="58"/>
      <c r="H108" s="130">
        <f t="shared" si="15"/>
        <v>0</v>
      </c>
    </row>
    <row r="109" spans="1:9" ht="14.25" customHeight="1" x14ac:dyDescent="0.2">
      <c r="A109" s="332"/>
      <c r="B109" s="72" t="s">
        <v>323</v>
      </c>
      <c r="C109" s="72">
        <v>685</v>
      </c>
      <c r="D109" s="348"/>
      <c r="E109" s="59"/>
      <c r="F109" s="59">
        <v>10000</v>
      </c>
      <c r="G109" s="59"/>
      <c r="H109" s="132"/>
    </row>
    <row r="110" spans="1:9" ht="15" customHeight="1" x14ac:dyDescent="0.2">
      <c r="A110" s="133" t="s">
        <v>18</v>
      </c>
      <c r="B110" s="55" t="s">
        <v>256</v>
      </c>
      <c r="C110" s="345"/>
      <c r="D110" s="61"/>
      <c r="E110" s="339">
        <f>SUM(E111:E113)</f>
        <v>14000</v>
      </c>
      <c r="F110" s="339">
        <f>SUM(F111:F113)</f>
        <v>13728</v>
      </c>
      <c r="G110" s="339">
        <f>SUM(G111:G112)</f>
        <v>8000</v>
      </c>
      <c r="H110" s="340">
        <f>G110/E110*100</f>
        <v>57.142857142857139</v>
      </c>
    </row>
    <row r="111" spans="1:9" s="71" customFormat="1" ht="42" customHeight="1" x14ac:dyDescent="0.2">
      <c r="A111" s="397" t="s">
        <v>19</v>
      </c>
      <c r="B111" s="293" t="s">
        <v>317</v>
      </c>
      <c r="C111" s="62">
        <v>415</v>
      </c>
      <c r="D111" s="65"/>
      <c r="E111" s="58">
        <v>9500</v>
      </c>
      <c r="F111" s="58">
        <v>9706</v>
      </c>
      <c r="G111" s="58">
        <f>SUM('18'!G36:H36)</f>
        <v>5200</v>
      </c>
      <c r="H111" s="130">
        <f>G111/E111*100</f>
        <v>54.736842105263165</v>
      </c>
    </row>
    <row r="112" spans="1:9" s="71" customFormat="1" ht="26.25" customHeight="1" x14ac:dyDescent="0.2">
      <c r="A112" s="134"/>
      <c r="B112" s="293" t="s">
        <v>318</v>
      </c>
      <c r="C112" s="62">
        <v>416</v>
      </c>
      <c r="D112" s="65"/>
      <c r="E112" s="58">
        <v>4000</v>
      </c>
      <c r="F112" s="58">
        <v>3500</v>
      </c>
      <c r="G112" s="58">
        <f>SUM('18'!G33:H33)</f>
        <v>2800</v>
      </c>
      <c r="H112" s="130">
        <f>G112/E112*100</f>
        <v>70</v>
      </c>
    </row>
    <row r="113" spans="1:14" s="71" customFormat="1" ht="26.25" customHeight="1" x14ac:dyDescent="0.2">
      <c r="A113" s="134"/>
      <c r="B113" s="293" t="s">
        <v>321</v>
      </c>
      <c r="C113" s="62">
        <v>417</v>
      </c>
      <c r="D113" s="65"/>
      <c r="E113" s="58">
        <v>500</v>
      </c>
      <c r="F113" s="58">
        <v>522</v>
      </c>
      <c r="G113" s="58"/>
      <c r="H113" s="130"/>
    </row>
    <row r="114" spans="1:14" ht="27.75" customHeight="1" x14ac:dyDescent="0.2">
      <c r="A114" s="387" t="s">
        <v>18</v>
      </c>
      <c r="B114" s="313" t="s">
        <v>258</v>
      </c>
      <c r="C114" s="291"/>
      <c r="D114" s="215"/>
      <c r="E114" s="60">
        <f>SUM(E115:E116)</f>
        <v>4000</v>
      </c>
      <c r="F114" s="60">
        <f t="shared" ref="F114:G114" si="24">SUM(F115:F116)</f>
        <v>3603</v>
      </c>
      <c r="G114" s="60">
        <f t="shared" si="24"/>
        <v>3500</v>
      </c>
      <c r="H114" s="128">
        <f>G114/E114*100</f>
        <v>87.5</v>
      </c>
      <c r="I114" s="238"/>
      <c r="J114" s="238"/>
      <c r="K114" s="238"/>
    </row>
    <row r="115" spans="1:14" s="71" customFormat="1" ht="28.5" customHeight="1" x14ac:dyDescent="0.2">
      <c r="A115" s="134"/>
      <c r="B115" s="62" t="s">
        <v>319</v>
      </c>
      <c r="C115" s="65">
        <v>425</v>
      </c>
      <c r="D115" s="65"/>
      <c r="E115" s="58">
        <v>2200</v>
      </c>
      <c r="F115" s="58">
        <v>1803</v>
      </c>
      <c r="G115" s="58">
        <f>SUM('18'!G44:H44)</f>
        <v>2000</v>
      </c>
      <c r="H115" s="130">
        <f>G115/E115*100</f>
        <v>90.909090909090907</v>
      </c>
    </row>
    <row r="116" spans="1:14" s="71" customFormat="1" ht="29.25" customHeight="1" thickBot="1" x14ac:dyDescent="0.25">
      <c r="A116" s="214"/>
      <c r="B116" s="216" t="s">
        <v>320</v>
      </c>
      <c r="C116" s="217">
        <v>426</v>
      </c>
      <c r="D116" s="217"/>
      <c r="E116" s="218">
        <v>1800</v>
      </c>
      <c r="F116" s="218">
        <v>1800</v>
      </c>
      <c r="G116" s="218">
        <f>SUM('18'!G45:H45)</f>
        <v>1500</v>
      </c>
      <c r="H116" s="130">
        <f>G116/E116*100</f>
        <v>83.333333333333343</v>
      </c>
    </row>
    <row r="117" spans="1:14" s="76" customFormat="1" ht="24" customHeight="1" thickBot="1" x14ac:dyDescent="0.3">
      <c r="A117" s="336" t="s">
        <v>73</v>
      </c>
      <c r="B117" s="283"/>
      <c r="C117" s="283"/>
      <c r="D117" s="283"/>
      <c r="E117" s="219">
        <f>SUM(E6,E19,E30,E38,E47,E51,E83,E102)</f>
        <v>534790</v>
      </c>
      <c r="F117" s="219">
        <f>SUM(F6,F19,F30,F38,F47,F51,F83,F102)</f>
        <v>572927</v>
      </c>
      <c r="G117" s="219">
        <f>SUM(G6,G19,G30,G38,G47,G51,G83,G102)</f>
        <v>358171</v>
      </c>
      <c r="H117" s="368">
        <f>G117/E117*100</f>
        <v>66.97413938181343</v>
      </c>
      <c r="I117" s="153"/>
    </row>
    <row r="118" spans="1:14" ht="15" thickBot="1" x14ac:dyDescent="0.25">
      <c r="A118" s="231"/>
      <c r="B118" s="231"/>
      <c r="C118" s="231"/>
      <c r="D118" s="231"/>
      <c r="E118" s="231"/>
      <c r="F118" s="232"/>
      <c r="G118" s="232"/>
      <c r="H118" s="233"/>
    </row>
    <row r="119" spans="1:14" s="236" customFormat="1" ht="18" customHeight="1" x14ac:dyDescent="0.25">
      <c r="A119" s="223" t="s">
        <v>135</v>
      </c>
      <c r="B119" s="224"/>
      <c r="C119" s="225"/>
      <c r="D119" s="234"/>
      <c r="E119" s="234">
        <f>SUM(E120)</f>
        <v>96125</v>
      </c>
      <c r="F119" s="234">
        <f>SUM(F120,F121)</f>
        <v>138322</v>
      </c>
      <c r="G119" s="234">
        <f t="shared" ref="G119" si="25">SUM(G120)</f>
        <v>81336</v>
      </c>
      <c r="H119" s="235">
        <f>G119/E119*100</f>
        <v>84.6148244473342</v>
      </c>
      <c r="I119" s="17"/>
      <c r="J119" s="17"/>
      <c r="K119" s="17"/>
      <c r="L119" s="17"/>
      <c r="M119" s="17"/>
      <c r="N119" s="17"/>
    </row>
    <row r="120" spans="1:14" s="52" customFormat="1" ht="18" customHeight="1" x14ac:dyDescent="0.2">
      <c r="A120" s="226" t="s">
        <v>18</v>
      </c>
      <c r="B120" s="227" t="s">
        <v>72</v>
      </c>
      <c r="C120" s="228">
        <v>401</v>
      </c>
      <c r="D120" s="237"/>
      <c r="E120" s="63">
        <f>SUM('07 - ID'!D11)</f>
        <v>96125</v>
      </c>
      <c r="F120" s="63">
        <f>SUM('07 - ID'!E11)</f>
        <v>128322</v>
      </c>
      <c r="G120" s="63">
        <f>SUM('07 - ID'!F11)</f>
        <v>81336</v>
      </c>
      <c r="H120" s="422">
        <f>G120/E120*100</f>
        <v>84.6148244473342</v>
      </c>
      <c r="I120" s="110"/>
      <c r="J120" s="110"/>
      <c r="K120" s="110"/>
    </row>
    <row r="121" spans="1:14" s="238" customFormat="1" ht="15" thickBot="1" x14ac:dyDescent="0.25">
      <c r="A121" s="369" t="s">
        <v>18</v>
      </c>
      <c r="B121" s="112" t="s">
        <v>322</v>
      </c>
      <c r="C121" s="279">
        <v>410</v>
      </c>
      <c r="D121" s="297"/>
      <c r="E121" s="299"/>
      <c r="F121" s="113">
        <f>SUM(F122)</f>
        <v>10000</v>
      </c>
      <c r="G121" s="113">
        <f>SUM(G122)</f>
        <v>0</v>
      </c>
      <c r="H121" s="300"/>
    </row>
    <row r="122" spans="1:14" s="238" customFormat="1" ht="15" hidden="1" thickBot="1" x14ac:dyDescent="0.25">
      <c r="A122" s="277"/>
      <c r="B122" s="297" t="s">
        <v>300</v>
      </c>
      <c r="C122" s="278"/>
      <c r="D122" s="298"/>
      <c r="E122" s="301"/>
      <c r="F122" s="301">
        <v>10000</v>
      </c>
      <c r="G122" s="218"/>
      <c r="H122" s="302"/>
    </row>
    <row r="123" spans="1:14" s="76" customFormat="1" ht="24" customHeight="1" thickBot="1" x14ac:dyDescent="0.3">
      <c r="A123" s="229" t="s">
        <v>73</v>
      </c>
      <c r="B123" s="230"/>
      <c r="C123" s="230"/>
      <c r="D123" s="230"/>
      <c r="E123" s="219">
        <f>SUM(E119)</f>
        <v>96125</v>
      </c>
      <c r="F123" s="219">
        <f>SUM(F119)</f>
        <v>138322</v>
      </c>
      <c r="G123" s="219">
        <f>SUM(G119)</f>
        <v>81336</v>
      </c>
      <c r="H123" s="239">
        <f>G123/E123*100</f>
        <v>84.6148244473342</v>
      </c>
    </row>
    <row r="124" spans="1:14" ht="15.75" customHeight="1" thickBot="1" x14ac:dyDescent="0.25">
      <c r="A124" s="74"/>
      <c r="B124" s="74"/>
      <c r="C124" s="74"/>
      <c r="D124" s="74"/>
      <c r="E124" s="74"/>
      <c r="F124" s="240"/>
      <c r="G124" s="240"/>
      <c r="H124" s="241"/>
    </row>
    <row r="125" spans="1:14" s="76" customFormat="1" ht="24" customHeight="1" thickBot="1" x14ac:dyDescent="0.3">
      <c r="A125" s="229" t="s">
        <v>73</v>
      </c>
      <c r="B125" s="230"/>
      <c r="C125" s="230"/>
      <c r="D125" s="230"/>
      <c r="E125" s="219">
        <f>SUM(E117,E123)</f>
        <v>630915</v>
      </c>
      <c r="F125" s="219">
        <f>SUM(F117,F123)</f>
        <v>711249</v>
      </c>
      <c r="G125" s="219">
        <f>SUM(G117,G123)</f>
        <v>439507</v>
      </c>
      <c r="H125" s="239">
        <f>G125/E125*100</f>
        <v>69.661840342993912</v>
      </c>
    </row>
    <row r="126" spans="1:14" x14ac:dyDescent="0.2">
      <c r="G126" s="77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56" firstPageNumber="70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  <rowBreaks count="2" manualBreakCount="2">
    <brk id="62" max="7" man="1"/>
    <brk id="11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19"/>
  <sheetViews>
    <sheetView view="pageBreakPreview" zoomScaleNormal="100" zoomScaleSheetLayoutView="100" workbookViewId="0">
      <selection activeCell="E24" sqref="E24"/>
    </sheetView>
  </sheetViews>
  <sheetFormatPr defaultRowHeight="14.25" x14ac:dyDescent="0.2"/>
  <cols>
    <col min="1" max="1" width="8.5703125" style="160" customWidth="1"/>
    <col min="2" max="2" width="9.140625" style="160"/>
    <col min="3" max="3" width="54.42578125" style="27" customWidth="1"/>
    <col min="4" max="4" width="14.140625" style="135" customWidth="1"/>
    <col min="5" max="5" width="15.85546875" style="135" customWidth="1"/>
    <col min="6" max="6" width="14.140625" style="77" customWidth="1"/>
    <col min="7" max="7" width="9.140625" style="29" customWidth="1"/>
    <col min="8" max="8" width="17.5703125" style="29" customWidth="1"/>
    <col min="9" max="11" width="9.140625" style="27"/>
    <col min="12" max="12" width="13.28515625" style="27" customWidth="1"/>
    <col min="13" max="16384" width="9.140625" style="27"/>
  </cols>
  <sheetData>
    <row r="1" spans="1:9" ht="23.25" x14ac:dyDescent="0.35">
      <c r="A1" s="79" t="s">
        <v>325</v>
      </c>
      <c r="B1" s="80"/>
      <c r="C1" s="52"/>
      <c r="D1" s="66"/>
      <c r="E1" s="66"/>
      <c r="F1" s="510" t="s">
        <v>88</v>
      </c>
      <c r="G1" s="510"/>
    </row>
    <row r="2" spans="1:9" x14ac:dyDescent="0.2">
      <c r="A2" s="80"/>
      <c r="B2" s="80"/>
      <c r="C2" s="52"/>
      <c r="D2" s="66"/>
      <c r="E2" s="66"/>
      <c r="F2" s="66"/>
      <c r="G2" s="52"/>
    </row>
    <row r="3" spans="1:9" x14ac:dyDescent="0.2">
      <c r="A3" s="81" t="s">
        <v>2</v>
      </c>
      <c r="B3" s="81" t="s">
        <v>251</v>
      </c>
      <c r="C3" s="52"/>
      <c r="D3" s="66"/>
      <c r="E3" s="66"/>
      <c r="F3" s="66"/>
      <c r="G3" s="52"/>
    </row>
    <row r="4" spans="1:9" x14ac:dyDescent="0.2">
      <c r="A4" s="80"/>
      <c r="B4" s="81" t="s">
        <v>3</v>
      </c>
      <c r="C4" s="52"/>
      <c r="D4" s="66"/>
      <c r="E4" s="66"/>
      <c r="F4" s="66"/>
      <c r="G4" s="52"/>
    </row>
    <row r="5" spans="1:9" x14ac:dyDescent="0.2">
      <c r="A5" s="80"/>
      <c r="B5" s="80"/>
      <c r="C5" s="52"/>
      <c r="D5" s="66"/>
      <c r="E5" s="66"/>
      <c r="F5" s="66"/>
      <c r="G5" s="52"/>
    </row>
    <row r="6" spans="1:9" s="109" customFormat="1" ht="13.5" thickBot="1" x14ac:dyDescent="0.25">
      <c r="A6" s="82"/>
      <c r="B6" s="82"/>
      <c r="C6" s="53"/>
      <c r="D6" s="83"/>
      <c r="E6" s="83"/>
      <c r="F6" s="83"/>
      <c r="G6" s="53" t="s">
        <v>4</v>
      </c>
      <c r="H6" s="71"/>
    </row>
    <row r="7" spans="1:9" s="109" customFormat="1" ht="39" customHeight="1" thickTop="1" thickBot="1" x14ac:dyDescent="0.25">
      <c r="A7" s="84" t="s">
        <v>5</v>
      </c>
      <c r="B7" s="85" t="s">
        <v>6</v>
      </c>
      <c r="C7" s="86" t="s">
        <v>7</v>
      </c>
      <c r="D7" s="68" t="s">
        <v>253</v>
      </c>
      <c r="E7" s="68" t="s">
        <v>324</v>
      </c>
      <c r="F7" s="68" t="s">
        <v>254</v>
      </c>
      <c r="G7" s="30" t="s">
        <v>8</v>
      </c>
      <c r="H7" s="161"/>
      <c r="I7" s="180"/>
    </row>
    <row r="8" spans="1:9" s="152" customFormat="1" thickTop="1" thickBot="1" x14ac:dyDescent="0.25">
      <c r="A8" s="87">
        <v>1</v>
      </c>
      <c r="B8" s="88">
        <v>2</v>
      </c>
      <c r="C8" s="88">
        <v>3</v>
      </c>
      <c r="D8" s="147">
        <v>4</v>
      </c>
      <c r="E8" s="147">
        <v>5</v>
      </c>
      <c r="F8" s="147">
        <v>6</v>
      </c>
      <c r="G8" s="178" t="s">
        <v>144</v>
      </c>
      <c r="H8" s="162"/>
      <c r="I8" s="181"/>
    </row>
    <row r="9" spans="1:9" s="29" customFormat="1" ht="15" thickTop="1" x14ac:dyDescent="0.2">
      <c r="A9" s="220">
        <v>6409</v>
      </c>
      <c r="B9" s="221">
        <v>52</v>
      </c>
      <c r="C9" s="222" t="s">
        <v>9</v>
      </c>
      <c r="D9" s="117">
        <v>96125</v>
      </c>
      <c r="E9" s="117"/>
      <c r="F9" s="117">
        <f>SUM(F14)</f>
        <v>81336</v>
      </c>
      <c r="G9" s="118">
        <f>F9/D9*100</f>
        <v>84.6148244473342</v>
      </c>
    </row>
    <row r="10" spans="1:9" s="29" customFormat="1" ht="51.75" thickBot="1" x14ac:dyDescent="0.25">
      <c r="A10" s="386" t="s">
        <v>247</v>
      </c>
      <c r="B10" s="243" t="s">
        <v>248</v>
      </c>
      <c r="C10" s="62" t="s">
        <v>249</v>
      </c>
      <c r="D10" s="244"/>
      <c r="E10" s="244">
        <v>128322</v>
      </c>
      <c r="F10" s="244"/>
      <c r="G10" s="245"/>
    </row>
    <row r="11" spans="1:9" s="76" customFormat="1" ht="16.5" thickTop="1" thickBot="1" x14ac:dyDescent="0.3">
      <c r="A11" s="464" t="s">
        <v>11</v>
      </c>
      <c r="B11" s="465"/>
      <c r="C11" s="466"/>
      <c r="D11" s="28">
        <f>SUM(D9:D10)</f>
        <v>96125</v>
      </c>
      <c r="E11" s="28">
        <f>SUM(E9:E10)</f>
        <v>128322</v>
      </c>
      <c r="F11" s="28">
        <f>SUM(F9)</f>
        <v>81336</v>
      </c>
      <c r="G11" s="31">
        <f>F11/D11*100</f>
        <v>84.6148244473342</v>
      </c>
    </row>
    <row r="12" spans="1:9" s="29" customFormat="1" ht="15" thickTop="1" x14ac:dyDescent="0.2">
      <c r="A12" s="52"/>
      <c r="B12" s="52"/>
      <c r="C12" s="52"/>
      <c r="D12" s="52"/>
      <c r="E12" s="52"/>
      <c r="F12" s="52"/>
      <c r="G12" s="52"/>
    </row>
    <row r="13" spans="1:9" s="29" customFormat="1" ht="15" x14ac:dyDescent="0.25">
      <c r="A13" s="91" t="s">
        <v>12</v>
      </c>
      <c r="B13" s="80"/>
      <c r="C13" s="52"/>
      <c r="D13" s="66"/>
      <c r="E13" s="66"/>
      <c r="F13" s="66"/>
      <c r="G13" s="52"/>
    </row>
    <row r="14" spans="1:9" s="29" customFormat="1" ht="15" x14ac:dyDescent="0.25">
      <c r="A14" s="52" t="s">
        <v>18</v>
      </c>
      <c r="B14" s="80"/>
      <c r="C14" s="92" t="s">
        <v>89</v>
      </c>
      <c r="D14" s="66"/>
      <c r="E14" s="66"/>
      <c r="F14" s="456">
        <v>81336</v>
      </c>
      <c r="G14" s="457"/>
    </row>
    <row r="15" spans="1:9" s="29" customFormat="1" ht="15" hidden="1" x14ac:dyDescent="0.25">
      <c r="A15" s="52"/>
      <c r="B15" s="80"/>
      <c r="C15" s="81" t="s">
        <v>70</v>
      </c>
      <c r="D15" s="66"/>
      <c r="E15" s="66"/>
      <c r="F15" s="454">
        <f>SUM(IŽ!B5)</f>
        <v>0</v>
      </c>
      <c r="G15" s="455"/>
    </row>
    <row r="16" spans="1:9" s="29" customFormat="1" ht="15" x14ac:dyDescent="0.25">
      <c r="A16" s="52"/>
      <c r="B16" s="80"/>
      <c r="C16" s="81"/>
      <c r="D16" s="66"/>
      <c r="E16" s="66"/>
      <c r="F16" s="374"/>
      <c r="G16" s="375"/>
    </row>
    <row r="17" spans="1:11" s="29" customFormat="1" ht="17.25" customHeight="1" thickBot="1" x14ac:dyDescent="0.3">
      <c r="A17" s="93" t="s">
        <v>71</v>
      </c>
      <c r="B17" s="94"/>
      <c r="C17" s="95"/>
      <c r="D17" s="96"/>
      <c r="E17" s="96"/>
      <c r="F17" s="458">
        <f>SUM(F18)</f>
        <v>81336</v>
      </c>
      <c r="G17" s="458"/>
      <c r="H17" s="12"/>
    </row>
    <row r="18" spans="1:11" s="29" customFormat="1" ht="15.75" thickTop="1" x14ac:dyDescent="0.25">
      <c r="A18" s="97" t="s">
        <v>145</v>
      </c>
      <c r="B18" s="80"/>
      <c r="C18" s="52"/>
      <c r="D18" s="66"/>
      <c r="E18" s="66"/>
      <c r="F18" s="459">
        <v>81336</v>
      </c>
      <c r="G18" s="460"/>
    </row>
    <row r="19" spans="1:11" s="29" customFormat="1" x14ac:dyDescent="0.2">
      <c r="A19" s="98"/>
      <c r="B19" s="98"/>
      <c r="C19" s="41"/>
      <c r="D19" s="99"/>
      <c r="E19" s="99"/>
      <c r="F19" s="99"/>
      <c r="G19" s="41"/>
      <c r="H19" s="74"/>
      <c r="I19" s="74"/>
      <c r="J19" s="74"/>
      <c r="K19" s="74"/>
    </row>
  </sheetData>
  <mergeCells count="6">
    <mergeCell ref="F1:G1"/>
    <mergeCell ref="A11:C11"/>
    <mergeCell ref="F18:G18"/>
    <mergeCell ref="F15:G15"/>
    <mergeCell ref="F14:G14"/>
    <mergeCell ref="F17:G17"/>
  </mergeCells>
  <pageMargins left="0.70866141732283472" right="0.70866141732283472" top="0.78740157480314965" bottom="0.78740157480314965" header="0.31496062992125984" footer="0.31496062992125984"/>
  <pageSetup paperSize="9" scale="68" firstPageNumber="84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view="pageBreakPreview" zoomScaleNormal="100" zoomScaleSheetLayoutView="100" workbookViewId="0">
      <selection sqref="A1:XFD1048576"/>
    </sheetView>
  </sheetViews>
  <sheetFormatPr defaultRowHeight="14.25" x14ac:dyDescent="0.2"/>
  <cols>
    <col min="1" max="1" width="67.85546875" style="27" customWidth="1"/>
    <col min="2" max="2" width="22.28515625" style="143" customWidth="1"/>
    <col min="3" max="3" width="9.140625" style="27"/>
    <col min="4" max="4" width="13.28515625" style="27" bestFit="1" customWidth="1"/>
    <col min="5" max="16384" width="9.140625" style="27"/>
  </cols>
  <sheetData>
    <row r="1" spans="1:5" s="29" customFormat="1" ht="15.75" x14ac:dyDescent="0.25">
      <c r="A1" s="146" t="s">
        <v>108</v>
      </c>
      <c r="B1" s="12"/>
    </row>
    <row r="4" spans="1:5" x14ac:dyDescent="0.2">
      <c r="A4" s="102" t="s">
        <v>91</v>
      </c>
      <c r="B4" s="176">
        <f>SUM(B5:B13)</f>
        <v>81040</v>
      </c>
      <c r="C4" s="135"/>
      <c r="E4" s="144"/>
    </row>
    <row r="5" spans="1:5" ht="17.25" customHeight="1" x14ac:dyDescent="0.2">
      <c r="A5" s="173" t="s">
        <v>70</v>
      </c>
      <c r="B5" s="174">
        <f>SUM(B15)</f>
        <v>0</v>
      </c>
      <c r="C5" s="135"/>
      <c r="E5" s="145"/>
    </row>
    <row r="6" spans="1:5" s="29" customFormat="1" x14ac:dyDescent="0.2">
      <c r="A6" s="173" t="s">
        <v>57</v>
      </c>
      <c r="B6" s="174">
        <f>SUM(B17)</f>
        <v>3000</v>
      </c>
      <c r="C6" s="77"/>
      <c r="E6" s="174"/>
    </row>
    <row r="7" spans="1:5" s="29" customFormat="1" x14ac:dyDescent="0.2">
      <c r="A7" s="173" t="s">
        <v>74</v>
      </c>
      <c r="B7" s="174">
        <f>SUM(B19)</f>
        <v>19340</v>
      </c>
      <c r="C7" s="77"/>
      <c r="E7" s="174"/>
    </row>
    <row r="8" spans="1:5" s="29" customFormat="1" x14ac:dyDescent="0.2">
      <c r="A8" s="173" t="s">
        <v>83</v>
      </c>
      <c r="B8" s="174">
        <f>SUM(B25)</f>
        <v>2350</v>
      </c>
      <c r="C8" s="77"/>
      <c r="E8" s="174"/>
    </row>
    <row r="9" spans="1:5" s="29" customFormat="1" x14ac:dyDescent="0.2">
      <c r="A9" s="173" t="s">
        <v>76</v>
      </c>
      <c r="B9" s="174">
        <f>SUM(B35)</f>
        <v>2000</v>
      </c>
      <c r="C9" s="77"/>
      <c r="E9" s="174"/>
    </row>
    <row r="10" spans="1:5" s="29" customFormat="1" x14ac:dyDescent="0.2">
      <c r="A10" s="173" t="s">
        <v>75</v>
      </c>
      <c r="B10" s="174">
        <f>SUM(B39)</f>
        <v>1050</v>
      </c>
      <c r="C10" s="77"/>
      <c r="E10" s="174"/>
    </row>
    <row r="11" spans="1:5" x14ac:dyDescent="0.2">
      <c r="A11" s="173" t="s">
        <v>84</v>
      </c>
      <c r="B11" s="174">
        <f>SUM(B42)</f>
        <v>45785</v>
      </c>
      <c r="C11" s="77"/>
      <c r="D11" s="29"/>
      <c r="E11" s="145"/>
    </row>
    <row r="12" spans="1:5" s="29" customFormat="1" x14ac:dyDescent="0.2">
      <c r="A12" s="173" t="s">
        <v>92</v>
      </c>
      <c r="B12" s="174">
        <f>SUM(B47)</f>
        <v>1200</v>
      </c>
      <c r="C12" s="77"/>
      <c r="E12" s="174"/>
    </row>
    <row r="13" spans="1:5" s="29" customFormat="1" x14ac:dyDescent="0.2">
      <c r="A13" s="173" t="s">
        <v>93</v>
      </c>
      <c r="B13" s="174">
        <f>SUM(B49)</f>
        <v>6315</v>
      </c>
      <c r="C13" s="77"/>
      <c r="E13" s="174"/>
    </row>
    <row r="15" spans="1:5" ht="15" x14ac:dyDescent="0.25">
      <c r="A15" s="138" t="s">
        <v>70</v>
      </c>
      <c r="B15" s="139">
        <f>SUM(B16)</f>
        <v>0</v>
      </c>
    </row>
    <row r="16" spans="1:5" x14ac:dyDescent="0.2">
      <c r="A16" s="175" t="s">
        <v>94</v>
      </c>
      <c r="B16" s="141"/>
    </row>
    <row r="17" spans="1:2" s="29" customFormat="1" ht="15" x14ac:dyDescent="0.25">
      <c r="A17" s="138" t="s">
        <v>57</v>
      </c>
      <c r="B17" s="139">
        <f>SUM(B18:B18)</f>
        <v>3000</v>
      </c>
    </row>
    <row r="18" spans="1:2" s="29" customFormat="1" x14ac:dyDescent="0.2">
      <c r="A18" s="170" t="s">
        <v>95</v>
      </c>
      <c r="B18" s="141">
        <v>3000</v>
      </c>
    </row>
    <row r="19" spans="1:2" ht="15" x14ac:dyDescent="0.25">
      <c r="A19" s="138" t="s">
        <v>74</v>
      </c>
      <c r="B19" s="139">
        <f>SUM(B20:B24)</f>
        <v>19340</v>
      </c>
    </row>
    <row r="20" spans="1:2" x14ac:dyDescent="0.2">
      <c r="A20" s="170" t="s">
        <v>130</v>
      </c>
      <c r="B20" s="141">
        <v>200</v>
      </c>
    </row>
    <row r="21" spans="1:2" x14ac:dyDescent="0.2">
      <c r="A21" s="170" t="s">
        <v>131</v>
      </c>
      <c r="B21" s="141">
        <v>8890</v>
      </c>
    </row>
    <row r="22" spans="1:2" x14ac:dyDescent="0.2">
      <c r="A22" s="170" t="s">
        <v>132</v>
      </c>
      <c r="B22" s="141">
        <v>5000</v>
      </c>
    </row>
    <row r="23" spans="1:2" ht="25.5" x14ac:dyDescent="0.2">
      <c r="A23" s="172" t="s">
        <v>133</v>
      </c>
      <c r="B23" s="141">
        <v>250</v>
      </c>
    </row>
    <row r="24" spans="1:2" x14ac:dyDescent="0.2">
      <c r="A24" s="172" t="s">
        <v>143</v>
      </c>
      <c r="B24" s="141">
        <v>5000</v>
      </c>
    </row>
    <row r="25" spans="1:2" ht="15" x14ac:dyDescent="0.25">
      <c r="A25" s="138" t="s">
        <v>83</v>
      </c>
      <c r="B25" s="139">
        <f>SUM(B26:B34)</f>
        <v>2350</v>
      </c>
    </row>
    <row r="26" spans="1:2" x14ac:dyDescent="0.2">
      <c r="A26" s="140" t="s">
        <v>119</v>
      </c>
      <c r="B26" s="141">
        <v>400</v>
      </c>
    </row>
    <row r="27" spans="1:2" x14ac:dyDescent="0.2">
      <c r="A27" s="140" t="s">
        <v>96</v>
      </c>
      <c r="B27" s="141">
        <v>80</v>
      </c>
    </row>
    <row r="28" spans="1:2" x14ac:dyDescent="0.2">
      <c r="A28" s="140" t="s">
        <v>97</v>
      </c>
      <c r="B28" s="141">
        <v>800</v>
      </c>
    </row>
    <row r="29" spans="1:2" x14ac:dyDescent="0.2">
      <c r="A29" s="140" t="s">
        <v>98</v>
      </c>
      <c r="B29" s="141">
        <v>150</v>
      </c>
    </row>
    <row r="30" spans="1:2" x14ac:dyDescent="0.2">
      <c r="A30" s="140" t="s">
        <v>120</v>
      </c>
      <c r="B30" s="141">
        <v>20</v>
      </c>
    </row>
    <row r="31" spans="1:2" x14ac:dyDescent="0.2">
      <c r="A31" s="140" t="s">
        <v>99</v>
      </c>
      <c r="B31" s="141">
        <v>450</v>
      </c>
    </row>
    <row r="32" spans="1:2" x14ac:dyDescent="0.2">
      <c r="A32" s="140" t="s">
        <v>121</v>
      </c>
      <c r="B32" s="141">
        <v>25</v>
      </c>
    </row>
    <row r="33" spans="1:4" x14ac:dyDescent="0.2">
      <c r="A33" s="140" t="s">
        <v>122</v>
      </c>
      <c r="B33" s="141">
        <v>25</v>
      </c>
    </row>
    <row r="34" spans="1:4" ht="25.5" x14ac:dyDescent="0.2">
      <c r="A34" s="142" t="s">
        <v>100</v>
      </c>
      <c r="B34" s="141">
        <v>400</v>
      </c>
    </row>
    <row r="35" spans="1:4" ht="15" x14ac:dyDescent="0.25">
      <c r="A35" s="138" t="s">
        <v>76</v>
      </c>
      <c r="B35" s="139">
        <f>SUM(B36:B38)</f>
        <v>2000</v>
      </c>
    </row>
    <row r="36" spans="1:4" x14ac:dyDescent="0.2">
      <c r="A36" s="140" t="s">
        <v>101</v>
      </c>
      <c r="B36" s="141">
        <v>500</v>
      </c>
      <c r="D36" s="143"/>
    </row>
    <row r="37" spans="1:4" ht="25.5" x14ac:dyDescent="0.2">
      <c r="A37" s="142" t="s">
        <v>102</v>
      </c>
      <c r="B37" s="141">
        <v>400</v>
      </c>
      <c r="D37" s="143"/>
    </row>
    <row r="38" spans="1:4" x14ac:dyDescent="0.2">
      <c r="A38" s="140" t="s">
        <v>103</v>
      </c>
      <c r="B38" s="141">
        <v>1100</v>
      </c>
      <c r="D38" s="143"/>
    </row>
    <row r="39" spans="1:4" ht="15" x14ac:dyDescent="0.25">
      <c r="A39" s="138" t="s">
        <v>75</v>
      </c>
      <c r="B39" s="139">
        <f>SUM(B40:B41)</f>
        <v>1050</v>
      </c>
    </row>
    <row r="40" spans="1:4" x14ac:dyDescent="0.2">
      <c r="A40" s="140" t="s">
        <v>104</v>
      </c>
      <c r="B40" s="141">
        <v>1000</v>
      </c>
    </row>
    <row r="41" spans="1:4" x14ac:dyDescent="0.2">
      <c r="A41" s="140" t="s">
        <v>114</v>
      </c>
      <c r="B41" s="141">
        <v>50</v>
      </c>
    </row>
    <row r="42" spans="1:4" ht="15" x14ac:dyDescent="0.25">
      <c r="A42" s="138" t="s">
        <v>84</v>
      </c>
      <c r="B42" s="139">
        <f>SUM(B43:B46)</f>
        <v>45785</v>
      </c>
    </row>
    <row r="43" spans="1:4" x14ac:dyDescent="0.2">
      <c r="A43" s="142" t="s">
        <v>139</v>
      </c>
      <c r="B43" s="165">
        <v>10000</v>
      </c>
      <c r="D43" s="143"/>
    </row>
    <row r="44" spans="1:4" x14ac:dyDescent="0.2">
      <c r="A44" s="142" t="s">
        <v>140</v>
      </c>
      <c r="B44" s="165">
        <v>7500</v>
      </c>
      <c r="D44" s="143"/>
    </row>
    <row r="45" spans="1:4" x14ac:dyDescent="0.2">
      <c r="A45" s="142" t="s">
        <v>141</v>
      </c>
      <c r="B45" s="165">
        <v>1000</v>
      </c>
      <c r="D45" s="143"/>
    </row>
    <row r="46" spans="1:4" x14ac:dyDescent="0.2">
      <c r="A46" s="140" t="s">
        <v>134</v>
      </c>
      <c r="B46" s="165">
        <v>27285</v>
      </c>
    </row>
    <row r="47" spans="1:4" ht="15" x14ac:dyDescent="0.25">
      <c r="A47" s="138" t="s">
        <v>85</v>
      </c>
      <c r="B47" s="139">
        <f>SUM(B48:B48)</f>
        <v>1200</v>
      </c>
    </row>
    <row r="48" spans="1:4" x14ac:dyDescent="0.2">
      <c r="A48" s="164" t="s">
        <v>115</v>
      </c>
      <c r="B48" s="165">
        <v>1200</v>
      </c>
    </row>
    <row r="49" spans="1:3" s="29" customFormat="1" ht="15" x14ac:dyDescent="0.25">
      <c r="A49" s="138" t="s">
        <v>93</v>
      </c>
      <c r="B49" s="139">
        <f>SUM(B50:B58)</f>
        <v>6315</v>
      </c>
    </row>
    <row r="50" spans="1:3" x14ac:dyDescent="0.2">
      <c r="A50" s="140" t="s">
        <v>109</v>
      </c>
      <c r="B50" s="141">
        <v>400</v>
      </c>
    </row>
    <row r="51" spans="1:3" x14ac:dyDescent="0.2">
      <c r="A51" s="140" t="s">
        <v>105</v>
      </c>
      <c r="B51" s="141">
        <v>500</v>
      </c>
    </row>
    <row r="52" spans="1:3" ht="25.5" x14ac:dyDescent="0.2">
      <c r="A52" s="142" t="s">
        <v>110</v>
      </c>
      <c r="B52" s="141">
        <v>800</v>
      </c>
    </row>
    <row r="53" spans="1:3" ht="25.5" x14ac:dyDescent="0.2">
      <c r="A53" s="142" t="s">
        <v>111</v>
      </c>
      <c r="B53" s="141">
        <v>200</v>
      </c>
    </row>
    <row r="54" spans="1:3" ht="25.5" x14ac:dyDescent="0.2">
      <c r="A54" s="142" t="s">
        <v>112</v>
      </c>
      <c r="B54" s="141">
        <v>400</v>
      </c>
    </row>
    <row r="55" spans="1:3" x14ac:dyDescent="0.2">
      <c r="A55" s="140" t="s">
        <v>106</v>
      </c>
      <c r="B55" s="141">
        <v>350</v>
      </c>
    </row>
    <row r="56" spans="1:3" ht="25.5" x14ac:dyDescent="0.2">
      <c r="A56" s="142" t="s">
        <v>116</v>
      </c>
      <c r="B56" s="141">
        <v>640</v>
      </c>
    </row>
    <row r="57" spans="1:3" x14ac:dyDescent="0.2">
      <c r="A57" s="142" t="s">
        <v>117</v>
      </c>
      <c r="B57" s="141">
        <v>25</v>
      </c>
    </row>
    <row r="58" spans="1:3" ht="38.25" x14ac:dyDescent="0.2">
      <c r="A58" s="172" t="s">
        <v>113</v>
      </c>
      <c r="B58" s="165">
        <v>3000</v>
      </c>
    </row>
    <row r="59" spans="1:3" ht="24" customHeight="1" x14ac:dyDescent="0.25">
      <c r="A59" s="177" t="s">
        <v>107</v>
      </c>
      <c r="B59" s="139">
        <f>SUM(B15,B17,B19,B25,B35,B39,B42,B47,B49)</f>
        <v>81040</v>
      </c>
      <c r="C59" s="29"/>
    </row>
    <row r="60" spans="1:3" x14ac:dyDescent="0.2">
      <c r="A60" s="29"/>
      <c r="B60" s="12"/>
      <c r="C60" s="29"/>
    </row>
  </sheetData>
  <pageMargins left="0.70866141732283472" right="0.70866141732283472" top="0.78740157480314965" bottom="0.78740157480314965" header="0.31496062992125984" footer="0.31496062992125984"/>
  <pageSetup paperSize="9" scale="96" firstPageNumber="75" orientation="portrait" useFirstPageNumber="1" r:id="rId1"/>
  <headerFooter>
    <oddFooter>&amp;L&amp;"-,Kurzíva"Rada Olomouckého kraje 26-11-2018
16.7. - Rozpočet Olomouckého kraje 2019 - návrh rozpočtu
Příloha č. 3b): dotační tituly&amp;R&amp;"-,Kurzíva"Strana &amp;P (Celkem 185)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51"/>
  <sheetViews>
    <sheetView showGridLines="0" view="pageBreakPreview" zoomScaleNormal="100" zoomScaleSheetLayoutView="100" workbookViewId="0">
      <selection activeCell="J117" sqref="J117"/>
    </sheetView>
  </sheetViews>
  <sheetFormatPr defaultRowHeight="14.25" x14ac:dyDescent="0.2"/>
  <cols>
    <col min="1" max="1" width="4.85546875" style="264" customWidth="1"/>
    <col min="2" max="2" width="8.5703125" style="101" customWidth="1"/>
    <col min="3" max="3" width="9.140625" style="101"/>
    <col min="4" max="4" width="54.42578125" style="29" customWidth="1"/>
    <col min="5" max="7" width="14.140625" style="77" customWidth="1"/>
    <col min="8" max="8" width="9.140625" style="29" customWidth="1"/>
    <col min="9" max="14" width="9.140625" style="264"/>
    <col min="15" max="16384" width="9.140625" style="29"/>
  </cols>
  <sheetData>
    <row r="1" spans="1:14" ht="27.75" customHeight="1" x14ac:dyDescent="0.35">
      <c r="B1" s="461" t="s">
        <v>50</v>
      </c>
      <c r="C1" s="462"/>
      <c r="D1" s="462"/>
      <c r="E1" s="462"/>
      <c r="F1" s="462"/>
      <c r="G1" s="463" t="s">
        <v>51</v>
      </c>
      <c r="H1" s="463"/>
    </row>
    <row r="2" spans="1:14" x14ac:dyDescent="0.2">
      <c r="B2" s="80"/>
      <c r="C2" s="80"/>
      <c r="D2" s="52"/>
      <c r="E2" s="66"/>
      <c r="F2" s="66"/>
      <c r="G2" s="66"/>
      <c r="H2" s="52"/>
    </row>
    <row r="3" spans="1:14" x14ac:dyDescent="0.2">
      <c r="B3" s="81" t="s">
        <v>2</v>
      </c>
      <c r="C3" s="81" t="s">
        <v>52</v>
      </c>
      <c r="D3" s="52"/>
      <c r="E3" s="66"/>
      <c r="F3" s="66"/>
      <c r="G3" s="66"/>
      <c r="H3" s="52"/>
    </row>
    <row r="4" spans="1:14" x14ac:dyDescent="0.2">
      <c r="B4" s="80"/>
      <c r="C4" s="81" t="s">
        <v>3</v>
      </c>
      <c r="D4" s="52"/>
      <c r="E4" s="66"/>
      <c r="F4" s="66"/>
      <c r="G4" s="66"/>
      <c r="H4" s="52"/>
    </row>
    <row r="5" spans="1:14" s="71" customFormat="1" ht="13.5" thickBot="1" x14ac:dyDescent="0.25">
      <c r="A5" s="264"/>
      <c r="B5" s="82"/>
      <c r="C5" s="82"/>
      <c r="D5" s="53"/>
      <c r="E5" s="83"/>
      <c r="F5" s="83"/>
      <c r="G5" s="83"/>
      <c r="H5" s="53" t="s">
        <v>4</v>
      </c>
      <c r="I5" s="264"/>
      <c r="J5" s="264"/>
      <c r="K5" s="264"/>
      <c r="L5" s="264"/>
      <c r="M5" s="264"/>
      <c r="N5" s="264"/>
    </row>
    <row r="6" spans="1:14" s="71" customFormat="1" ht="39" customHeight="1" thickTop="1" thickBot="1" x14ac:dyDescent="0.25">
      <c r="A6" s="264"/>
      <c r="B6" s="84" t="s">
        <v>5</v>
      </c>
      <c r="C6" s="85" t="s">
        <v>6</v>
      </c>
      <c r="D6" s="86" t="s">
        <v>7</v>
      </c>
      <c r="E6" s="68" t="s">
        <v>253</v>
      </c>
      <c r="F6" s="68" t="s">
        <v>324</v>
      </c>
      <c r="G6" s="68" t="s">
        <v>254</v>
      </c>
      <c r="H6" s="30" t="s">
        <v>8</v>
      </c>
      <c r="I6" s="264"/>
      <c r="J6" s="264"/>
      <c r="K6" s="264"/>
      <c r="L6" s="264"/>
      <c r="M6" s="264"/>
      <c r="N6" s="264"/>
    </row>
    <row r="7" spans="1:14" s="204" customFormat="1" ht="13.5" thickTop="1" thickBot="1" x14ac:dyDescent="0.25">
      <c r="A7" s="266"/>
      <c r="B7" s="87">
        <v>1</v>
      </c>
      <c r="C7" s="88">
        <v>2</v>
      </c>
      <c r="D7" s="88">
        <v>3</v>
      </c>
      <c r="E7" s="147">
        <v>4</v>
      </c>
      <c r="F7" s="147">
        <v>5</v>
      </c>
      <c r="G7" s="147">
        <v>6</v>
      </c>
      <c r="H7" s="178" t="s">
        <v>144</v>
      </c>
      <c r="I7" s="266"/>
      <c r="J7" s="266"/>
      <c r="K7" s="266"/>
      <c r="L7" s="266"/>
      <c r="M7" s="266"/>
      <c r="N7" s="266"/>
    </row>
    <row r="8" spans="1:14" ht="15" thickTop="1" x14ac:dyDescent="0.2">
      <c r="B8" s="220">
        <v>2125</v>
      </c>
      <c r="C8" s="221">
        <v>52</v>
      </c>
      <c r="D8" s="222" t="s">
        <v>9</v>
      </c>
      <c r="E8" s="117">
        <f>300+700</f>
        <v>1000</v>
      </c>
      <c r="F8" s="117">
        <f>200+700</f>
        <v>900</v>
      </c>
      <c r="G8" s="117">
        <f>SUM(G22)</f>
        <v>675</v>
      </c>
      <c r="H8" s="118">
        <f>G8/E8*100</f>
        <v>67.5</v>
      </c>
    </row>
    <row r="9" spans="1:14" s="431" customFormat="1" ht="28.5" x14ac:dyDescent="0.25">
      <c r="A9" s="423"/>
      <c r="B9" s="386">
        <v>2125</v>
      </c>
      <c r="C9" s="429">
        <v>53</v>
      </c>
      <c r="D9" s="430" t="s">
        <v>10</v>
      </c>
      <c r="E9" s="244"/>
      <c r="F9" s="244">
        <f>100</f>
        <v>100</v>
      </c>
      <c r="G9" s="244"/>
      <c r="H9" s="245"/>
      <c r="I9" s="423"/>
      <c r="J9" s="423"/>
      <c r="K9" s="423"/>
      <c r="L9" s="423"/>
      <c r="M9" s="423"/>
      <c r="N9" s="423"/>
    </row>
    <row r="10" spans="1:14" x14ac:dyDescent="0.2">
      <c r="B10" s="89">
        <v>2141</v>
      </c>
      <c r="C10" s="90">
        <v>52</v>
      </c>
      <c r="D10" s="61" t="s">
        <v>9</v>
      </c>
      <c r="E10" s="13">
        <f>400+400</f>
        <v>800</v>
      </c>
      <c r="F10" s="13">
        <f>285+245</f>
        <v>530</v>
      </c>
      <c r="G10" s="13">
        <f>SUM(G31)</f>
        <v>650</v>
      </c>
      <c r="H10" s="54">
        <f>G10/E10*100</f>
        <v>81.25</v>
      </c>
    </row>
    <row r="11" spans="1:14" s="431" customFormat="1" ht="28.5" x14ac:dyDescent="0.25">
      <c r="A11" s="423"/>
      <c r="B11" s="386">
        <v>2141</v>
      </c>
      <c r="C11" s="429">
        <v>53</v>
      </c>
      <c r="D11" s="430" t="s">
        <v>10</v>
      </c>
      <c r="E11" s="244"/>
      <c r="F11" s="244">
        <v>75</v>
      </c>
      <c r="G11" s="244"/>
      <c r="H11" s="245"/>
      <c r="I11" s="423"/>
      <c r="J11" s="423"/>
      <c r="K11" s="423"/>
      <c r="L11" s="423"/>
      <c r="M11" s="423"/>
      <c r="N11" s="423"/>
    </row>
    <row r="12" spans="1:14" s="431" customFormat="1" ht="30" customHeight="1" x14ac:dyDescent="0.25">
      <c r="A12" s="423"/>
      <c r="B12" s="386">
        <v>3639</v>
      </c>
      <c r="C12" s="429">
        <v>53</v>
      </c>
      <c r="D12" s="430" t="s">
        <v>10</v>
      </c>
      <c r="E12" s="244">
        <f>1000+40000+4000+10000+7000</f>
        <v>62000</v>
      </c>
      <c r="F12" s="244"/>
      <c r="G12" s="244">
        <f>SUM(G43)</f>
        <v>40000</v>
      </c>
      <c r="H12" s="245">
        <f>G12/E12*100</f>
        <v>64.516129032258064</v>
      </c>
      <c r="I12" s="423"/>
      <c r="J12" s="423"/>
      <c r="K12" s="423"/>
      <c r="L12" s="423"/>
      <c r="M12" s="423"/>
      <c r="N12" s="423"/>
    </row>
    <row r="13" spans="1:14" s="431" customFormat="1" ht="30" customHeight="1" x14ac:dyDescent="0.25">
      <c r="A13" s="423"/>
      <c r="B13" s="386" t="s">
        <v>247</v>
      </c>
      <c r="C13" s="429">
        <v>53</v>
      </c>
      <c r="D13" s="430" t="s">
        <v>10</v>
      </c>
      <c r="E13" s="244"/>
      <c r="F13" s="244">
        <f>21191+215+5495+2920</f>
        <v>29821</v>
      </c>
      <c r="G13" s="244"/>
      <c r="H13" s="245"/>
      <c r="I13" s="423"/>
      <c r="J13" s="423"/>
      <c r="K13" s="423"/>
      <c r="L13" s="423"/>
      <c r="M13" s="423"/>
      <c r="N13" s="423"/>
    </row>
    <row r="14" spans="1:14" ht="15.75" customHeight="1" thickBot="1" x14ac:dyDescent="0.25">
      <c r="B14" s="89" t="s">
        <v>247</v>
      </c>
      <c r="C14" s="90">
        <v>63</v>
      </c>
      <c r="D14" s="61" t="s">
        <v>26</v>
      </c>
      <c r="E14" s="13"/>
      <c r="F14" s="13">
        <f>1950+32133+3785+9505</f>
        <v>47373</v>
      </c>
      <c r="G14" s="13"/>
      <c r="H14" s="54"/>
    </row>
    <row r="15" spans="1:14" s="76" customFormat="1" ht="16.5" thickTop="1" thickBot="1" x14ac:dyDescent="0.3">
      <c r="A15" s="267"/>
      <c r="B15" s="464" t="s">
        <v>11</v>
      </c>
      <c r="C15" s="465"/>
      <c r="D15" s="466"/>
      <c r="E15" s="28">
        <f>SUM(E8:E14)</f>
        <v>63800</v>
      </c>
      <c r="F15" s="28">
        <f>SUM(F8:F14)</f>
        <v>78799</v>
      </c>
      <c r="G15" s="28">
        <f>SUM(G8:G14)</f>
        <v>41325</v>
      </c>
      <c r="H15" s="31">
        <f>G15/E15*100</f>
        <v>64.772727272727266</v>
      </c>
      <c r="I15" s="267"/>
      <c r="J15" s="267"/>
      <c r="K15" s="267"/>
      <c r="L15" s="267"/>
      <c r="M15" s="267"/>
      <c r="N15" s="267"/>
    </row>
    <row r="16" spans="1:14" ht="15" thickTop="1" x14ac:dyDescent="0.2">
      <c r="B16" s="376"/>
      <c r="C16" s="376"/>
      <c r="D16" s="376"/>
      <c r="E16" s="376"/>
      <c r="F16" s="377"/>
      <c r="G16" s="376"/>
      <c r="H16" s="376"/>
    </row>
    <row r="17" spans="1:8" ht="15" customHeight="1" x14ac:dyDescent="0.25">
      <c r="B17" s="91" t="s">
        <v>12</v>
      </c>
      <c r="C17" s="80"/>
      <c r="D17" s="52"/>
      <c r="E17" s="66"/>
      <c r="F17" s="66"/>
      <c r="G17" s="66"/>
      <c r="H17" s="52"/>
    </row>
    <row r="18" spans="1:8" ht="15" x14ac:dyDescent="0.25">
      <c r="B18" s="52" t="s">
        <v>18</v>
      </c>
      <c r="C18" s="80"/>
      <c r="D18" s="92" t="s">
        <v>279</v>
      </c>
      <c r="E18" s="66"/>
      <c r="F18" s="66"/>
      <c r="G18" s="456">
        <f>SUM(G19:H20)</f>
        <v>675</v>
      </c>
      <c r="H18" s="457"/>
    </row>
    <row r="19" spans="1:8" ht="15" x14ac:dyDescent="0.25">
      <c r="B19" s="81" t="s">
        <v>19</v>
      </c>
      <c r="C19" s="80"/>
      <c r="D19" s="41" t="s">
        <v>230</v>
      </c>
      <c r="E19" s="66"/>
      <c r="F19" s="66"/>
      <c r="G19" s="454">
        <v>75</v>
      </c>
      <c r="H19" s="455"/>
    </row>
    <row r="20" spans="1:8" ht="15" x14ac:dyDescent="0.25">
      <c r="B20" s="81"/>
      <c r="C20" s="80"/>
      <c r="D20" s="41" t="s">
        <v>231</v>
      </c>
      <c r="E20" s="66"/>
      <c r="F20" s="66"/>
      <c r="G20" s="454">
        <v>600</v>
      </c>
      <c r="H20" s="455"/>
    </row>
    <row r="21" spans="1:8" ht="15" customHeight="1" x14ac:dyDescent="0.25">
      <c r="B21" s="91"/>
      <c r="C21" s="80"/>
      <c r="D21" s="52"/>
      <c r="E21" s="66"/>
      <c r="F21" s="66"/>
      <c r="G21" s="66"/>
      <c r="H21" s="52"/>
    </row>
    <row r="22" spans="1:8" ht="17.25" customHeight="1" thickBot="1" x14ac:dyDescent="0.3">
      <c r="B22" s="93" t="s">
        <v>53</v>
      </c>
      <c r="C22" s="94"/>
      <c r="D22" s="95"/>
      <c r="E22" s="96"/>
      <c r="F22" s="96"/>
      <c r="G22" s="458">
        <f>SUM(G23:H24)</f>
        <v>675</v>
      </c>
      <c r="H22" s="458"/>
    </row>
    <row r="23" spans="1:8" ht="15.75" thickTop="1" x14ac:dyDescent="0.25">
      <c r="A23" s="264">
        <v>5213</v>
      </c>
      <c r="B23" s="97" t="s">
        <v>17</v>
      </c>
      <c r="C23" s="80"/>
      <c r="D23" s="52"/>
      <c r="E23" s="66"/>
      <c r="F23" s="66"/>
      <c r="G23" s="459">
        <v>75</v>
      </c>
      <c r="H23" s="460"/>
    </row>
    <row r="24" spans="1:8" ht="15" x14ac:dyDescent="0.25">
      <c r="A24" s="264">
        <v>5213</v>
      </c>
      <c r="B24" s="97" t="s">
        <v>17</v>
      </c>
      <c r="C24" s="80"/>
      <c r="D24" s="52"/>
      <c r="E24" s="66"/>
      <c r="F24" s="66"/>
      <c r="G24" s="459">
        <v>600</v>
      </c>
      <c r="H24" s="460"/>
    </row>
    <row r="25" spans="1:8" ht="15" customHeight="1" x14ac:dyDescent="0.25">
      <c r="B25" s="91"/>
      <c r="C25" s="80"/>
      <c r="D25" s="52"/>
      <c r="E25" s="66"/>
      <c r="F25" s="66"/>
      <c r="G25" s="66"/>
      <c r="H25" s="52"/>
    </row>
    <row r="26" spans="1:8" ht="15" customHeight="1" x14ac:dyDescent="0.25">
      <c r="B26" s="91"/>
      <c r="C26" s="80"/>
      <c r="D26" s="52"/>
      <c r="E26" s="66"/>
      <c r="F26" s="66"/>
      <c r="G26" s="66"/>
      <c r="H26" s="52"/>
    </row>
    <row r="27" spans="1:8" ht="15" x14ac:dyDescent="0.25">
      <c r="B27" s="52" t="s">
        <v>18</v>
      </c>
      <c r="C27" s="80"/>
      <c r="D27" s="92" t="s">
        <v>280</v>
      </c>
      <c r="E27" s="66"/>
      <c r="F27" s="66"/>
      <c r="G27" s="456">
        <f>SUM(G28:H29)</f>
        <v>650</v>
      </c>
      <c r="H27" s="457"/>
    </row>
    <row r="28" spans="1:8" ht="15" x14ac:dyDescent="0.25">
      <c r="B28" s="81" t="s">
        <v>19</v>
      </c>
      <c r="C28" s="80"/>
      <c r="D28" s="41" t="s">
        <v>232</v>
      </c>
      <c r="E28" s="66"/>
      <c r="F28" s="66"/>
      <c r="G28" s="454">
        <v>300</v>
      </c>
      <c r="H28" s="455"/>
    </row>
    <row r="29" spans="1:8" ht="15" x14ac:dyDescent="0.25">
      <c r="B29" s="81"/>
      <c r="C29" s="80"/>
      <c r="D29" s="41" t="s">
        <v>233</v>
      </c>
      <c r="E29" s="66"/>
      <c r="F29" s="66"/>
      <c r="G29" s="454">
        <v>350</v>
      </c>
      <c r="H29" s="455"/>
    </row>
    <row r="30" spans="1:8" ht="15" customHeight="1" x14ac:dyDescent="0.25">
      <c r="B30" s="91"/>
      <c r="C30" s="80"/>
      <c r="D30" s="52"/>
      <c r="E30" s="66"/>
      <c r="F30" s="66"/>
      <c r="G30" s="66"/>
      <c r="H30" s="52"/>
    </row>
    <row r="31" spans="1:8" ht="17.25" customHeight="1" thickBot="1" x14ac:dyDescent="0.3">
      <c r="B31" s="93" t="s">
        <v>54</v>
      </c>
      <c r="C31" s="94"/>
      <c r="D31" s="95"/>
      <c r="E31" s="96"/>
      <c r="F31" s="96"/>
      <c r="G31" s="458">
        <f>SUM(G32:H33)</f>
        <v>650</v>
      </c>
      <c r="H31" s="458"/>
    </row>
    <row r="32" spans="1:8" ht="15.75" thickTop="1" x14ac:dyDescent="0.25">
      <c r="A32" s="264">
        <v>5221</v>
      </c>
      <c r="B32" s="97" t="s">
        <v>145</v>
      </c>
      <c r="C32" s="80"/>
      <c r="D32" s="52"/>
      <c r="E32" s="66"/>
      <c r="F32" s="66"/>
      <c r="G32" s="459">
        <v>300</v>
      </c>
      <c r="H32" s="460"/>
    </row>
    <row r="33" spans="1:8" ht="15" x14ac:dyDescent="0.25">
      <c r="A33" s="264">
        <v>5213</v>
      </c>
      <c r="B33" s="97" t="s">
        <v>17</v>
      </c>
      <c r="C33" s="80"/>
      <c r="D33" s="52"/>
      <c r="E33" s="66"/>
      <c r="F33" s="66"/>
      <c r="G33" s="459">
        <v>350</v>
      </c>
      <c r="H33" s="460"/>
    </row>
    <row r="34" spans="1:8" x14ac:dyDescent="0.2">
      <c r="B34" s="80"/>
      <c r="C34" s="80"/>
      <c r="D34" s="52"/>
      <c r="E34" s="66"/>
      <c r="F34" s="66"/>
      <c r="G34" s="66"/>
      <c r="H34" s="52"/>
    </row>
    <row r="35" spans="1:8" x14ac:dyDescent="0.2">
      <c r="B35" s="80"/>
      <c r="C35" s="80"/>
      <c r="D35" s="52"/>
      <c r="E35" s="66"/>
      <c r="F35" s="66"/>
      <c r="G35" s="66"/>
      <c r="H35" s="52"/>
    </row>
    <row r="36" spans="1:8" ht="15" x14ac:dyDescent="0.25">
      <c r="B36" s="52" t="s">
        <v>18</v>
      </c>
      <c r="C36" s="80"/>
      <c r="D36" s="92" t="s">
        <v>281</v>
      </c>
      <c r="E36" s="66"/>
      <c r="F36" s="66"/>
      <c r="G36" s="456">
        <f>SUM(G37:H40)</f>
        <v>40000</v>
      </c>
      <c r="H36" s="457"/>
    </row>
    <row r="37" spans="1:8" ht="15" x14ac:dyDescent="0.25">
      <c r="B37" s="81" t="s">
        <v>19</v>
      </c>
      <c r="C37" s="80"/>
      <c r="D37" s="41" t="s">
        <v>234</v>
      </c>
      <c r="E37" s="66"/>
      <c r="F37" s="66"/>
      <c r="G37" s="454">
        <v>1000</v>
      </c>
      <c r="H37" s="455"/>
    </row>
    <row r="38" spans="1:8" ht="15" x14ac:dyDescent="0.25">
      <c r="B38" s="81"/>
      <c r="C38" s="80"/>
      <c r="D38" s="29" t="s">
        <v>235</v>
      </c>
      <c r="E38" s="66"/>
      <c r="F38" s="66"/>
      <c r="G38" s="454">
        <v>33000</v>
      </c>
      <c r="H38" s="455"/>
    </row>
    <row r="39" spans="1:8" ht="15" x14ac:dyDescent="0.25">
      <c r="B39" s="80"/>
      <c r="C39" s="80"/>
      <c r="D39" s="52" t="s">
        <v>236</v>
      </c>
      <c r="E39" s="66"/>
      <c r="F39" s="66"/>
      <c r="G39" s="454">
        <v>3000</v>
      </c>
      <c r="H39" s="455"/>
    </row>
    <row r="40" spans="1:8" ht="15" x14ac:dyDescent="0.25">
      <c r="B40" s="80"/>
      <c r="C40" s="80"/>
      <c r="D40" s="52" t="s">
        <v>237</v>
      </c>
      <c r="E40" s="66"/>
      <c r="F40" s="66"/>
      <c r="G40" s="454">
        <v>3000</v>
      </c>
      <c r="H40" s="455"/>
    </row>
    <row r="41" spans="1:8" ht="15" x14ac:dyDescent="0.25">
      <c r="B41" s="80"/>
      <c r="C41" s="80"/>
      <c r="D41" s="52"/>
      <c r="E41" s="66"/>
      <c r="F41" s="66"/>
      <c r="G41" s="374"/>
      <c r="H41" s="375"/>
    </row>
    <row r="42" spans="1:8" x14ac:dyDescent="0.2">
      <c r="B42" s="80"/>
      <c r="C42" s="80"/>
      <c r="D42" s="52"/>
      <c r="E42" s="66"/>
      <c r="F42" s="66"/>
      <c r="G42" s="246"/>
      <c r="H42" s="246"/>
    </row>
    <row r="43" spans="1:8" ht="30.75" customHeight="1" thickBot="1" x14ac:dyDescent="0.3">
      <c r="B43" s="467" t="s">
        <v>55</v>
      </c>
      <c r="C43" s="468"/>
      <c r="D43" s="468"/>
      <c r="E43" s="468"/>
      <c r="F43" s="468"/>
      <c r="G43" s="458">
        <f>SUM(G44:H47)</f>
        <v>40000</v>
      </c>
      <c r="H43" s="458"/>
    </row>
    <row r="44" spans="1:8" ht="14.25" customHeight="1" thickTop="1" x14ac:dyDescent="0.25">
      <c r="A44" s="264">
        <v>5321</v>
      </c>
      <c r="B44" s="97" t="s">
        <v>38</v>
      </c>
      <c r="C44" s="80"/>
      <c r="D44" s="52"/>
      <c r="E44" s="66"/>
      <c r="F44" s="66"/>
      <c r="G44" s="459">
        <v>1000</v>
      </c>
      <c r="H44" s="460"/>
    </row>
    <row r="45" spans="1:8" ht="14.25" customHeight="1" x14ac:dyDescent="0.25">
      <c r="A45" s="264">
        <v>5321</v>
      </c>
      <c r="B45" s="97" t="s">
        <v>38</v>
      </c>
      <c r="C45" s="80"/>
      <c r="D45" s="52"/>
      <c r="E45" s="66"/>
      <c r="F45" s="66"/>
      <c r="G45" s="459">
        <f>SUM(G38)</f>
        <v>33000</v>
      </c>
      <c r="H45" s="460"/>
    </row>
    <row r="46" spans="1:8" ht="14.25" customHeight="1" x14ac:dyDescent="0.25">
      <c r="A46" s="264">
        <v>5321</v>
      </c>
      <c r="B46" s="97" t="s">
        <v>38</v>
      </c>
      <c r="C46" s="80"/>
      <c r="D46" s="52"/>
      <c r="E46" s="66"/>
      <c r="F46" s="66"/>
      <c r="G46" s="459">
        <v>3000</v>
      </c>
      <c r="H46" s="460"/>
    </row>
    <row r="47" spans="1:8" ht="14.25" customHeight="1" x14ac:dyDescent="0.25">
      <c r="A47" s="264">
        <v>5321</v>
      </c>
      <c r="B47" s="97" t="s">
        <v>38</v>
      </c>
      <c r="C47" s="80"/>
      <c r="D47" s="52"/>
      <c r="E47" s="66"/>
      <c r="F47" s="66"/>
      <c r="G47" s="459">
        <v>3000</v>
      </c>
      <c r="H47" s="460"/>
    </row>
    <row r="48" spans="1:8" x14ac:dyDescent="0.2">
      <c r="G48" s="12"/>
      <c r="H48" s="12"/>
    </row>
    <row r="49" spans="7:8" x14ac:dyDescent="0.2">
      <c r="G49" s="12"/>
      <c r="H49" s="12"/>
    </row>
    <row r="50" spans="7:8" x14ac:dyDescent="0.2">
      <c r="G50" s="12"/>
      <c r="H50" s="12"/>
    </row>
    <row r="51" spans="7:8" x14ac:dyDescent="0.2">
      <c r="G51" s="12"/>
      <c r="H51" s="12"/>
    </row>
  </sheetData>
  <mergeCells count="26">
    <mergeCell ref="G46:H46"/>
    <mergeCell ref="G47:H47"/>
    <mergeCell ref="G45:H45"/>
    <mergeCell ref="B1:F1"/>
    <mergeCell ref="G1:H1"/>
    <mergeCell ref="B15:D15"/>
    <mergeCell ref="G22:H22"/>
    <mergeCell ref="G27:H27"/>
    <mergeCell ref="G24:H24"/>
    <mergeCell ref="B43:F43"/>
    <mergeCell ref="G43:H43"/>
    <mergeCell ref="G44:H44"/>
    <mergeCell ref="G18:H18"/>
    <mergeCell ref="G19:H19"/>
    <mergeCell ref="G20:H20"/>
    <mergeCell ref="G23:H23"/>
    <mergeCell ref="G28:H28"/>
    <mergeCell ref="G29:H29"/>
    <mergeCell ref="G39:H39"/>
    <mergeCell ref="G40:H40"/>
    <mergeCell ref="G36:H36"/>
    <mergeCell ref="G37:H37"/>
    <mergeCell ref="G38:H38"/>
    <mergeCell ref="G31:H31"/>
    <mergeCell ref="G32:H32"/>
    <mergeCell ref="G33:H33"/>
  </mergeCells>
  <pageMargins left="0.70866141732283472" right="0.70866141732283472" top="0.78740157480314965" bottom="0.78740157480314965" header="0.31496062992125984" footer="0.31496062992125984"/>
  <pageSetup paperSize="9" scale="70" firstPageNumber="73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2"/>
  <sheetViews>
    <sheetView view="pageBreakPreview" topLeftCell="A7" zoomScaleNormal="100" zoomScaleSheetLayoutView="100" workbookViewId="0">
      <selection activeCell="J117" sqref="J117"/>
    </sheetView>
  </sheetViews>
  <sheetFormatPr defaultRowHeight="14.25" x14ac:dyDescent="0.2"/>
  <cols>
    <col min="1" max="1" width="5.5703125" style="264" customWidth="1"/>
    <col min="2" max="2" width="8.5703125" style="160" customWidth="1"/>
    <col min="3" max="3" width="9.140625" style="160"/>
    <col min="4" max="4" width="54.42578125" style="27" customWidth="1"/>
    <col min="5" max="5" width="14.140625" style="135" customWidth="1"/>
    <col min="6" max="7" width="13.85546875" style="135" customWidth="1"/>
    <col min="8" max="8" width="9.140625" style="27" customWidth="1"/>
    <col min="9" max="16384" width="9.140625" style="27"/>
  </cols>
  <sheetData>
    <row r="1" spans="1:8" s="2" customFormat="1" ht="23.25" x14ac:dyDescent="0.35">
      <c r="A1" s="264"/>
      <c r="B1" s="43" t="s">
        <v>41</v>
      </c>
      <c r="C1" s="39"/>
      <c r="D1" s="20"/>
      <c r="E1" s="40"/>
      <c r="F1" s="40"/>
      <c r="G1" s="479" t="s">
        <v>42</v>
      </c>
      <c r="H1" s="479"/>
    </row>
    <row r="2" spans="1:8" s="2" customFormat="1" x14ac:dyDescent="0.2">
      <c r="A2" s="264"/>
      <c r="B2" s="39"/>
      <c r="C2" s="39"/>
      <c r="D2" s="20"/>
      <c r="E2" s="40"/>
      <c r="F2" s="40"/>
      <c r="G2" s="40"/>
      <c r="H2" s="20"/>
    </row>
    <row r="3" spans="1:8" s="2" customFormat="1" x14ac:dyDescent="0.2">
      <c r="A3" s="264"/>
      <c r="B3" s="111" t="s">
        <v>2</v>
      </c>
      <c r="C3" s="111" t="s">
        <v>43</v>
      </c>
      <c r="D3" s="20"/>
      <c r="E3" s="40"/>
      <c r="F3" s="40"/>
      <c r="G3" s="40"/>
      <c r="H3" s="20"/>
    </row>
    <row r="4" spans="1:8" s="2" customFormat="1" x14ac:dyDescent="0.2">
      <c r="A4" s="264"/>
      <c r="B4" s="39"/>
      <c r="C4" s="111" t="s">
        <v>3</v>
      </c>
      <c r="D4" s="20"/>
      <c r="E4" s="40"/>
      <c r="F4" s="40"/>
      <c r="G4" s="40"/>
      <c r="H4" s="20"/>
    </row>
    <row r="5" spans="1:8" s="4" customFormat="1" ht="13.5" thickBot="1" x14ac:dyDescent="0.25">
      <c r="A5" s="264"/>
      <c r="B5" s="44"/>
      <c r="C5" s="44"/>
      <c r="D5" s="45"/>
      <c r="E5" s="46"/>
      <c r="F5" s="46"/>
      <c r="G5" s="46"/>
      <c r="H5" s="45" t="s">
        <v>4</v>
      </c>
    </row>
    <row r="6" spans="1:8" s="4" customFormat="1" ht="39" customHeight="1" thickTop="1" thickBot="1" x14ac:dyDescent="0.25">
      <c r="A6" s="264"/>
      <c r="B6" s="84" t="s">
        <v>5</v>
      </c>
      <c r="C6" s="85" t="s">
        <v>6</v>
      </c>
      <c r="D6" s="86" t="s">
        <v>7</v>
      </c>
      <c r="E6" s="68" t="s">
        <v>253</v>
      </c>
      <c r="F6" s="68" t="s">
        <v>324</v>
      </c>
      <c r="G6" s="68" t="s">
        <v>254</v>
      </c>
      <c r="H6" s="30" t="s">
        <v>8</v>
      </c>
    </row>
    <row r="7" spans="1:8" s="209" customFormat="1" ht="13.5" thickTop="1" thickBot="1" x14ac:dyDescent="0.25">
      <c r="A7" s="266"/>
      <c r="B7" s="205">
        <v>1</v>
      </c>
      <c r="C7" s="206">
        <v>2</v>
      </c>
      <c r="D7" s="206">
        <v>3</v>
      </c>
      <c r="E7" s="207">
        <v>4</v>
      </c>
      <c r="F7" s="207">
        <v>5</v>
      </c>
      <c r="G7" s="207">
        <v>6</v>
      </c>
      <c r="H7" s="208" t="s">
        <v>144</v>
      </c>
    </row>
    <row r="8" spans="1:8" ht="15" thickTop="1" x14ac:dyDescent="0.2">
      <c r="B8" s="114">
        <v>1037</v>
      </c>
      <c r="C8" s="115">
        <v>52</v>
      </c>
      <c r="D8" s="116" t="s">
        <v>9</v>
      </c>
      <c r="E8" s="117">
        <v>10000</v>
      </c>
      <c r="F8" s="117">
        <v>3285</v>
      </c>
      <c r="G8" s="270">
        <f>SUM(G24)</f>
        <v>8000</v>
      </c>
      <c r="H8" s="268">
        <f>G8/E8*100</f>
        <v>80</v>
      </c>
    </row>
    <row r="9" spans="1:8" s="434" customFormat="1" ht="28.5" x14ac:dyDescent="0.25">
      <c r="A9" s="423"/>
      <c r="B9" s="424">
        <v>1037</v>
      </c>
      <c r="C9" s="425">
        <v>53</v>
      </c>
      <c r="D9" s="432" t="s">
        <v>10</v>
      </c>
      <c r="E9" s="244"/>
      <c r="F9" s="244">
        <v>1924</v>
      </c>
      <c r="G9" s="433"/>
      <c r="H9" s="427"/>
    </row>
    <row r="10" spans="1:8" x14ac:dyDescent="0.2">
      <c r="B10" s="24">
        <v>1037</v>
      </c>
      <c r="C10" s="25">
        <v>54</v>
      </c>
      <c r="D10" s="37" t="s">
        <v>44</v>
      </c>
      <c r="E10" s="13"/>
      <c r="F10" s="13">
        <v>291</v>
      </c>
      <c r="G10" s="179"/>
      <c r="H10" s="26"/>
    </row>
    <row r="11" spans="1:8" x14ac:dyDescent="0.2">
      <c r="B11" s="24">
        <v>1099</v>
      </c>
      <c r="C11" s="25">
        <v>54</v>
      </c>
      <c r="D11" s="37" t="s">
        <v>44</v>
      </c>
      <c r="E11" s="13">
        <v>1000</v>
      </c>
      <c r="F11" s="13">
        <v>1000</v>
      </c>
      <c r="G11" s="179">
        <f>SUM(G32)</f>
        <v>738</v>
      </c>
      <c r="H11" s="26">
        <f>G11/E11*100</f>
        <v>73.8</v>
      </c>
    </row>
    <row r="12" spans="1:8" s="434" customFormat="1" ht="27.75" customHeight="1" x14ac:dyDescent="0.25">
      <c r="A12" s="423"/>
      <c r="B12" s="424">
        <v>2310</v>
      </c>
      <c r="C12" s="425">
        <v>53</v>
      </c>
      <c r="D12" s="432" t="s">
        <v>10</v>
      </c>
      <c r="E12" s="244">
        <v>3000</v>
      </c>
      <c r="F12" s="244">
        <v>880</v>
      </c>
      <c r="G12" s="433">
        <f>SUM(G41)</f>
        <v>3000</v>
      </c>
      <c r="H12" s="427">
        <f>G12/E12*100</f>
        <v>100</v>
      </c>
    </row>
    <row r="13" spans="1:8" ht="15.75" customHeight="1" x14ac:dyDescent="0.2">
      <c r="B13" s="24">
        <v>2310</v>
      </c>
      <c r="C13" s="25">
        <v>63</v>
      </c>
      <c r="D13" s="37" t="s">
        <v>26</v>
      </c>
      <c r="E13" s="13"/>
      <c r="F13" s="13">
        <v>760</v>
      </c>
      <c r="G13" s="179"/>
      <c r="H13" s="26"/>
    </row>
    <row r="14" spans="1:8" s="434" customFormat="1" ht="27.75" customHeight="1" x14ac:dyDescent="0.25">
      <c r="A14" s="423"/>
      <c r="B14" s="424">
        <v>2321</v>
      </c>
      <c r="C14" s="425">
        <v>53</v>
      </c>
      <c r="D14" s="432" t="s">
        <v>10</v>
      </c>
      <c r="E14" s="244"/>
      <c r="F14" s="244">
        <v>880</v>
      </c>
      <c r="G14" s="433"/>
      <c r="H14" s="427"/>
    </row>
    <row r="15" spans="1:8" ht="15.75" customHeight="1" x14ac:dyDescent="0.2">
      <c r="B15" s="24">
        <v>2321</v>
      </c>
      <c r="C15" s="25">
        <v>63</v>
      </c>
      <c r="D15" s="37" t="s">
        <v>26</v>
      </c>
      <c r="E15" s="13"/>
      <c r="F15" s="13">
        <v>480</v>
      </c>
      <c r="G15" s="179"/>
      <c r="H15" s="26"/>
    </row>
    <row r="16" spans="1:8" x14ac:dyDescent="0.2">
      <c r="B16" s="24">
        <v>3429</v>
      </c>
      <c r="C16" s="25">
        <v>52</v>
      </c>
      <c r="D16" s="37" t="s">
        <v>9</v>
      </c>
      <c r="E16" s="13">
        <v>5000</v>
      </c>
      <c r="F16" s="13">
        <v>4381</v>
      </c>
      <c r="G16" s="179">
        <f>SUM(G49)</f>
        <v>2250</v>
      </c>
      <c r="H16" s="26">
        <f>G16/E16*100</f>
        <v>45</v>
      </c>
    </row>
    <row r="17" spans="1:8" s="434" customFormat="1" ht="28.5" x14ac:dyDescent="0.25">
      <c r="A17" s="423"/>
      <c r="B17" s="424">
        <v>3429</v>
      </c>
      <c r="C17" s="425">
        <v>53</v>
      </c>
      <c r="D17" s="432" t="s">
        <v>10</v>
      </c>
      <c r="E17" s="244"/>
      <c r="F17" s="244">
        <v>459</v>
      </c>
      <c r="G17" s="433"/>
      <c r="H17" s="427"/>
    </row>
    <row r="18" spans="1:8" ht="15" thickBot="1" x14ac:dyDescent="0.25">
      <c r="B18" s="24">
        <v>3429</v>
      </c>
      <c r="C18" s="25">
        <v>54</v>
      </c>
      <c r="D18" s="37" t="s">
        <v>44</v>
      </c>
      <c r="E18" s="13"/>
      <c r="F18" s="13">
        <v>160</v>
      </c>
      <c r="G18" s="179"/>
      <c r="H18" s="26"/>
    </row>
    <row r="19" spans="1:8" s="153" customFormat="1" ht="16.5" thickTop="1" thickBot="1" x14ac:dyDescent="0.3">
      <c r="A19" s="267"/>
      <c r="B19" s="464" t="s">
        <v>11</v>
      </c>
      <c r="C19" s="465"/>
      <c r="D19" s="466"/>
      <c r="E19" s="5">
        <f>SUM(E8:E18)</f>
        <v>19000</v>
      </c>
      <c r="F19" s="5">
        <f>SUM(F8:F18)</f>
        <v>14500</v>
      </c>
      <c r="G19" s="5">
        <f>SUM(G8:G18)</f>
        <v>13988</v>
      </c>
      <c r="H19" s="6">
        <f>G19/E19*100</f>
        <v>73.621052631578948</v>
      </c>
    </row>
    <row r="20" spans="1:8" ht="15" thickTop="1" x14ac:dyDescent="0.2">
      <c r="B20" s="149"/>
      <c r="C20" s="149"/>
      <c r="D20" s="150"/>
      <c r="E20" s="136"/>
      <c r="F20" s="136"/>
      <c r="G20" s="136"/>
      <c r="H20" s="150"/>
    </row>
    <row r="21" spans="1:8" s="2" customFormat="1" ht="15" x14ac:dyDescent="0.25">
      <c r="A21" s="264"/>
      <c r="B21" s="38" t="s">
        <v>12</v>
      </c>
      <c r="C21" s="39"/>
      <c r="D21" s="20"/>
      <c r="E21" s="40"/>
      <c r="F21" s="40"/>
      <c r="G21" s="40"/>
      <c r="H21" s="20"/>
    </row>
    <row r="22" spans="1:8" s="2" customFormat="1" ht="15" x14ac:dyDescent="0.25">
      <c r="A22" s="264"/>
      <c r="B22" s="20" t="s">
        <v>18</v>
      </c>
      <c r="C22" s="39"/>
      <c r="D22" s="48" t="s">
        <v>216</v>
      </c>
      <c r="E22" s="40"/>
      <c r="F22" s="40"/>
      <c r="G22" s="469">
        <v>8000</v>
      </c>
      <c r="H22" s="470"/>
    </row>
    <row r="23" spans="1:8" ht="15" x14ac:dyDescent="0.25">
      <c r="B23" s="154"/>
      <c r="C23" s="149"/>
      <c r="D23" s="150"/>
      <c r="E23" s="136"/>
      <c r="F23" s="136"/>
      <c r="G23" s="136"/>
      <c r="H23" s="150"/>
    </row>
    <row r="24" spans="1:8" ht="17.25" customHeight="1" thickBot="1" x14ac:dyDescent="0.3">
      <c r="B24" s="8" t="s">
        <v>45</v>
      </c>
      <c r="C24" s="9"/>
      <c r="D24" s="10"/>
      <c r="E24" s="11"/>
      <c r="F24" s="11"/>
      <c r="G24" s="476">
        <f>SUM(G25)</f>
        <v>8000</v>
      </c>
      <c r="H24" s="476"/>
    </row>
    <row r="25" spans="1:8" s="150" customFormat="1" ht="15" customHeight="1" thickTop="1" x14ac:dyDescent="0.25">
      <c r="A25" s="269">
        <v>5213</v>
      </c>
      <c r="B25" s="42" t="s">
        <v>17</v>
      </c>
      <c r="C25" s="21"/>
      <c r="D25" s="22"/>
      <c r="E25" s="23"/>
      <c r="F25" s="23"/>
      <c r="G25" s="477">
        <v>8000</v>
      </c>
      <c r="H25" s="478"/>
    </row>
    <row r="26" spans="1:8" ht="14.25" customHeight="1" x14ac:dyDescent="0.25">
      <c r="B26" s="159"/>
      <c r="C26" s="159"/>
      <c r="D26" s="159"/>
      <c r="E26" s="159"/>
      <c r="F26" s="159"/>
      <c r="G26" s="159"/>
      <c r="H26" s="159"/>
    </row>
    <row r="27" spans="1:8" ht="14.25" customHeight="1" x14ac:dyDescent="0.25">
      <c r="B27" s="159"/>
      <c r="C27" s="159"/>
      <c r="D27" s="159"/>
      <c r="E27" s="159"/>
      <c r="F27" s="159"/>
      <c r="G27" s="159"/>
      <c r="H27" s="159"/>
    </row>
    <row r="28" spans="1:8" ht="15" x14ac:dyDescent="0.25">
      <c r="B28" s="20" t="s">
        <v>18</v>
      </c>
      <c r="C28" s="39"/>
      <c r="D28" s="48" t="s">
        <v>276</v>
      </c>
      <c r="E28" s="40"/>
      <c r="F28" s="40"/>
      <c r="G28" s="469">
        <f>SUM(G29:H30)</f>
        <v>738</v>
      </c>
      <c r="H28" s="470"/>
    </row>
    <row r="29" spans="1:8" ht="15" x14ac:dyDescent="0.25">
      <c r="B29" s="111" t="s">
        <v>19</v>
      </c>
      <c r="C29" s="39"/>
      <c r="D29" s="111" t="s">
        <v>217</v>
      </c>
      <c r="E29" s="40"/>
      <c r="F29" s="40"/>
      <c r="G29" s="472">
        <v>300</v>
      </c>
      <c r="H29" s="473"/>
    </row>
    <row r="30" spans="1:8" ht="15" x14ac:dyDescent="0.25">
      <c r="B30" s="20"/>
      <c r="C30" s="39"/>
      <c r="D30" s="111" t="s">
        <v>218</v>
      </c>
      <c r="E30" s="40"/>
      <c r="F30" s="40"/>
      <c r="G30" s="472">
        <v>438</v>
      </c>
      <c r="H30" s="473"/>
    </row>
    <row r="31" spans="1:8" ht="14.25" customHeight="1" x14ac:dyDescent="0.25">
      <c r="B31" s="51"/>
      <c r="C31" s="51"/>
      <c r="D31" s="51"/>
      <c r="E31" s="51"/>
      <c r="F31" s="51"/>
      <c r="G31" s="51"/>
      <c r="H31" s="51"/>
    </row>
    <row r="32" spans="1:8" s="2" customFormat="1" ht="17.25" customHeight="1" thickBot="1" x14ac:dyDescent="0.3">
      <c r="A32" s="264"/>
      <c r="B32" s="8" t="s">
        <v>46</v>
      </c>
      <c r="C32" s="9"/>
      <c r="D32" s="10"/>
      <c r="E32" s="11"/>
      <c r="F32" s="11"/>
      <c r="G32" s="476">
        <f>SUM(G33:H34)</f>
        <v>738</v>
      </c>
      <c r="H32" s="476"/>
    </row>
    <row r="33" spans="1:8" s="2" customFormat="1" ht="14.25" customHeight="1" thickTop="1" x14ac:dyDescent="0.25">
      <c r="A33" s="264">
        <v>5493</v>
      </c>
      <c r="B33" s="42" t="s">
        <v>47</v>
      </c>
      <c r="C33" s="51"/>
      <c r="D33" s="51"/>
      <c r="E33" s="51"/>
      <c r="F33" s="51"/>
      <c r="G33" s="477">
        <v>300</v>
      </c>
      <c r="H33" s="478"/>
    </row>
    <row r="34" spans="1:8" s="2" customFormat="1" ht="14.25" customHeight="1" x14ac:dyDescent="0.25">
      <c r="A34" s="264">
        <v>5493</v>
      </c>
      <c r="B34" s="42" t="s">
        <v>47</v>
      </c>
      <c r="C34" s="51"/>
      <c r="D34" s="51"/>
      <c r="E34" s="51"/>
      <c r="F34" s="51"/>
      <c r="G34" s="477">
        <v>438</v>
      </c>
      <c r="H34" s="478"/>
    </row>
    <row r="35" spans="1:8" ht="14.25" customHeight="1" x14ac:dyDescent="0.25">
      <c r="B35" s="156"/>
      <c r="C35" s="159"/>
      <c r="D35" s="159"/>
      <c r="E35" s="159"/>
      <c r="F35" s="159"/>
      <c r="G35" s="159"/>
      <c r="H35" s="159"/>
    </row>
    <row r="36" spans="1:8" ht="42" customHeight="1" x14ac:dyDescent="0.25">
      <c r="B36" s="20" t="s">
        <v>18</v>
      </c>
      <c r="C36" s="39"/>
      <c r="D36" s="471" t="s">
        <v>277</v>
      </c>
      <c r="E36" s="471"/>
      <c r="F36" s="471"/>
      <c r="G36" s="469">
        <f>SUM(G37:H39)</f>
        <v>3000</v>
      </c>
      <c r="H36" s="470"/>
    </row>
    <row r="37" spans="1:8" ht="27" customHeight="1" x14ac:dyDescent="0.25">
      <c r="B37" s="42"/>
      <c r="C37" s="51"/>
      <c r="D37" s="475" t="s">
        <v>219</v>
      </c>
      <c r="E37" s="475"/>
      <c r="F37" s="40"/>
      <c r="G37" s="472">
        <v>2500</v>
      </c>
      <c r="H37" s="473"/>
    </row>
    <row r="38" spans="1:8" ht="14.25" customHeight="1" x14ac:dyDescent="0.25">
      <c r="B38" s="42"/>
      <c r="C38" s="51"/>
      <c r="D38" s="475" t="s">
        <v>220</v>
      </c>
      <c r="E38" s="475"/>
      <c r="F38" s="475"/>
      <c r="G38" s="20"/>
      <c r="H38" s="20"/>
    </row>
    <row r="39" spans="1:8" ht="14.25" customHeight="1" x14ac:dyDescent="0.25">
      <c r="B39" s="42"/>
      <c r="C39" s="51"/>
      <c r="D39" s="475"/>
      <c r="E39" s="475"/>
      <c r="F39" s="475"/>
      <c r="G39" s="472">
        <v>500</v>
      </c>
      <c r="H39" s="473"/>
    </row>
    <row r="40" spans="1:8" ht="14.25" customHeight="1" x14ac:dyDescent="0.25">
      <c r="B40" s="156"/>
      <c r="C40" s="159"/>
      <c r="D40" s="159"/>
      <c r="E40" s="159"/>
      <c r="F40" s="159"/>
      <c r="G40" s="159"/>
      <c r="H40" s="159"/>
    </row>
    <row r="41" spans="1:8" ht="30.75" customHeight="1" thickBot="1" x14ac:dyDescent="0.3">
      <c r="B41" s="480" t="s">
        <v>48</v>
      </c>
      <c r="C41" s="481"/>
      <c r="D41" s="481"/>
      <c r="E41" s="481"/>
      <c r="F41" s="481"/>
      <c r="G41" s="476">
        <f>SUM(G42:H43)</f>
        <v>3000</v>
      </c>
      <c r="H41" s="476"/>
    </row>
    <row r="42" spans="1:8" ht="14.25" customHeight="1" thickTop="1" x14ac:dyDescent="0.25">
      <c r="A42" s="264">
        <v>5321</v>
      </c>
      <c r="B42" s="42" t="s">
        <v>38</v>
      </c>
      <c r="C42" s="39"/>
      <c r="D42" s="20"/>
      <c r="E42" s="40"/>
      <c r="F42" s="40"/>
      <c r="G42" s="477">
        <v>2500</v>
      </c>
      <c r="H42" s="478"/>
    </row>
    <row r="43" spans="1:8" ht="14.25" customHeight="1" x14ac:dyDescent="0.25">
      <c r="A43" s="264">
        <v>5321</v>
      </c>
      <c r="B43" s="42" t="s">
        <v>38</v>
      </c>
      <c r="C43" s="39"/>
      <c r="D43" s="20"/>
      <c r="E43" s="40"/>
      <c r="F43" s="40"/>
      <c r="G43" s="477">
        <v>500</v>
      </c>
      <c r="H43" s="478"/>
    </row>
    <row r="44" spans="1:8" ht="14.25" customHeight="1" x14ac:dyDescent="0.25">
      <c r="B44" s="156"/>
      <c r="C44" s="159"/>
      <c r="D44" s="159"/>
      <c r="E44" s="159"/>
      <c r="F44" s="159"/>
      <c r="G44" s="159"/>
      <c r="H44" s="159"/>
    </row>
    <row r="45" spans="1:8" ht="30.75" customHeight="1" x14ac:dyDescent="0.25">
      <c r="B45" s="52" t="s">
        <v>18</v>
      </c>
      <c r="C45" s="80"/>
      <c r="D45" s="471" t="s">
        <v>278</v>
      </c>
      <c r="E45" s="471"/>
      <c r="F45" s="40"/>
      <c r="G45" s="469">
        <f>SUM(G46:H47)</f>
        <v>2250</v>
      </c>
      <c r="H45" s="470"/>
    </row>
    <row r="46" spans="1:8" ht="29.25" customHeight="1" x14ac:dyDescent="0.2">
      <c r="B46" s="81" t="s">
        <v>19</v>
      </c>
      <c r="C46" s="80"/>
      <c r="D46" s="475" t="s">
        <v>221</v>
      </c>
      <c r="E46" s="475"/>
      <c r="F46" s="40"/>
      <c r="G46" s="482">
        <v>250</v>
      </c>
      <c r="H46" s="482"/>
    </row>
    <row r="47" spans="1:8" ht="44.25" customHeight="1" x14ac:dyDescent="0.2">
      <c r="B47" s="81"/>
      <c r="C47" s="80"/>
      <c r="D47" s="474" t="s">
        <v>222</v>
      </c>
      <c r="E47" s="474"/>
      <c r="F47" s="474"/>
      <c r="G47" s="482">
        <v>2000</v>
      </c>
      <c r="H47" s="482"/>
    </row>
    <row r="48" spans="1:8" ht="14.25" customHeight="1" x14ac:dyDescent="0.25">
      <c r="B48" s="156"/>
      <c r="C48" s="159"/>
      <c r="D48" s="150"/>
      <c r="E48" s="150"/>
      <c r="F48" s="150"/>
      <c r="G48" s="150"/>
      <c r="H48" s="150"/>
    </row>
    <row r="49" spans="1:8" ht="17.25" customHeight="1" thickBot="1" x14ac:dyDescent="0.3">
      <c r="B49" s="8" t="s">
        <v>49</v>
      </c>
      <c r="C49" s="9"/>
      <c r="D49" s="10"/>
      <c r="E49" s="182"/>
      <c r="F49" s="182"/>
      <c r="G49" s="476">
        <f>SUM(G50:H51)</f>
        <v>2250</v>
      </c>
      <c r="H49" s="476"/>
    </row>
    <row r="50" spans="1:8" s="150" customFormat="1" ht="15" customHeight="1" thickTop="1" x14ac:dyDescent="0.25">
      <c r="A50" s="269">
        <v>5222</v>
      </c>
      <c r="B50" s="42" t="s">
        <v>14</v>
      </c>
      <c r="C50" s="21"/>
      <c r="D50" s="22"/>
      <c r="E50" s="185"/>
      <c r="F50" s="185"/>
      <c r="G50" s="477">
        <v>250</v>
      </c>
      <c r="H50" s="478"/>
    </row>
    <row r="51" spans="1:8" s="150" customFormat="1" ht="15" customHeight="1" x14ac:dyDescent="0.25">
      <c r="A51" s="269">
        <v>5222</v>
      </c>
      <c r="B51" s="42" t="s">
        <v>14</v>
      </c>
      <c r="C51" s="21"/>
      <c r="D51" s="22"/>
      <c r="E51" s="185"/>
      <c r="F51" s="185"/>
      <c r="G51" s="477">
        <v>2000</v>
      </c>
      <c r="H51" s="478"/>
    </row>
    <row r="52" spans="1:8" ht="15" x14ac:dyDescent="0.25">
      <c r="B52" s="42"/>
      <c r="C52" s="51"/>
      <c r="D52" s="51"/>
      <c r="E52" s="159"/>
      <c r="F52" s="159"/>
      <c r="G52" s="51"/>
      <c r="H52" s="51"/>
    </row>
  </sheetData>
  <mergeCells count="30">
    <mergeCell ref="G51:H51"/>
    <mergeCell ref="G49:H49"/>
    <mergeCell ref="G50:H50"/>
    <mergeCell ref="B41:F41"/>
    <mergeCell ref="G41:H41"/>
    <mergeCell ref="G42:H42"/>
    <mergeCell ref="G46:H46"/>
    <mergeCell ref="G47:H47"/>
    <mergeCell ref="G45:H45"/>
    <mergeCell ref="G1:H1"/>
    <mergeCell ref="B19:D19"/>
    <mergeCell ref="G22:H22"/>
    <mergeCell ref="G25:H25"/>
    <mergeCell ref="G24:H24"/>
    <mergeCell ref="G28:H28"/>
    <mergeCell ref="D36:F36"/>
    <mergeCell ref="G29:H29"/>
    <mergeCell ref="G30:H30"/>
    <mergeCell ref="D47:F47"/>
    <mergeCell ref="G39:H39"/>
    <mergeCell ref="D38:F39"/>
    <mergeCell ref="G36:H36"/>
    <mergeCell ref="G37:H37"/>
    <mergeCell ref="G32:H32"/>
    <mergeCell ref="G33:H33"/>
    <mergeCell ref="D45:E45"/>
    <mergeCell ref="D46:E46"/>
    <mergeCell ref="D37:E37"/>
    <mergeCell ref="G34:H34"/>
    <mergeCell ref="G43:H43"/>
  </mergeCells>
  <pageMargins left="0.70866141732283472" right="0.70866141732283472" top="0.78740157480314965" bottom="0.78740157480314965" header="0.31496062992125984" footer="0.31496062992125984"/>
  <pageSetup paperSize="9" scale="70" firstPageNumber="74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40"/>
  <sheetViews>
    <sheetView tabSelected="1" view="pageBreakPreview" topLeftCell="A13" zoomScaleNormal="100" zoomScaleSheetLayoutView="100" workbookViewId="0">
      <selection activeCell="D43" sqref="D43"/>
    </sheetView>
  </sheetViews>
  <sheetFormatPr defaultRowHeight="14.25" x14ac:dyDescent="0.2"/>
  <cols>
    <col min="1" max="1" width="5.42578125" style="264" customWidth="1"/>
    <col min="2" max="2" width="8.5703125" style="101" customWidth="1"/>
    <col min="3" max="3" width="9.85546875" style="101" customWidth="1"/>
    <col min="4" max="4" width="54.42578125" style="29" customWidth="1"/>
    <col min="5" max="6" width="14.140625" style="77" customWidth="1"/>
    <col min="7" max="7" width="13.140625" style="77" customWidth="1"/>
    <col min="8" max="8" width="9.140625" style="29" customWidth="1"/>
    <col min="9" max="16384" width="9.140625" style="29"/>
  </cols>
  <sheetData>
    <row r="1" spans="1:8" ht="23.25" x14ac:dyDescent="0.35">
      <c r="B1" s="79" t="s">
        <v>79</v>
      </c>
      <c r="C1" s="80"/>
      <c r="D1" s="52"/>
      <c r="E1" s="66"/>
      <c r="F1" s="66"/>
      <c r="G1" s="463" t="s">
        <v>58</v>
      </c>
      <c r="H1" s="463"/>
    </row>
    <row r="2" spans="1:8" x14ac:dyDescent="0.2">
      <c r="B2" s="80"/>
      <c r="C2" s="80"/>
      <c r="D2" s="52"/>
      <c r="E2" s="66"/>
      <c r="F2" s="66"/>
      <c r="G2" s="66"/>
      <c r="H2" s="52"/>
    </row>
    <row r="3" spans="1:8" x14ac:dyDescent="0.2">
      <c r="B3" s="81" t="s">
        <v>2</v>
      </c>
      <c r="C3" s="81" t="s">
        <v>59</v>
      </c>
      <c r="D3" s="52"/>
      <c r="E3" s="66"/>
      <c r="F3" s="66"/>
      <c r="G3" s="66"/>
      <c r="H3" s="52"/>
    </row>
    <row r="4" spans="1:8" x14ac:dyDescent="0.2">
      <c r="B4" s="80"/>
      <c r="C4" s="81" t="s">
        <v>3</v>
      </c>
      <c r="D4" s="52"/>
      <c r="E4" s="66"/>
      <c r="F4" s="66"/>
      <c r="G4" s="66"/>
      <c r="H4" s="52"/>
    </row>
    <row r="5" spans="1:8" s="71" customFormat="1" ht="13.5" thickBot="1" x14ac:dyDescent="0.25">
      <c r="A5" s="264"/>
      <c r="B5" s="82"/>
      <c r="C5" s="82"/>
      <c r="D5" s="53"/>
      <c r="E5" s="83"/>
      <c r="F5" s="83"/>
      <c r="G5" s="83"/>
      <c r="H5" s="53" t="s">
        <v>4</v>
      </c>
    </row>
    <row r="6" spans="1:8" s="109" customFormat="1" ht="39" customHeight="1" thickTop="1" thickBot="1" x14ac:dyDescent="0.25">
      <c r="A6" s="262"/>
      <c r="B6" s="84" t="s">
        <v>5</v>
      </c>
      <c r="C6" s="85" t="s">
        <v>6</v>
      </c>
      <c r="D6" s="86" t="s">
        <v>7</v>
      </c>
      <c r="E6" s="68" t="s">
        <v>253</v>
      </c>
      <c r="F6" s="68" t="s">
        <v>324</v>
      </c>
      <c r="G6" s="68" t="s">
        <v>254</v>
      </c>
      <c r="H6" s="30" t="s">
        <v>8</v>
      </c>
    </row>
    <row r="7" spans="1:8" s="152" customFormat="1" ht="13.5" thickTop="1" thickBot="1" x14ac:dyDescent="0.25">
      <c r="A7" s="263"/>
      <c r="B7" s="87">
        <v>1</v>
      </c>
      <c r="C7" s="88">
        <v>2</v>
      </c>
      <c r="D7" s="88">
        <v>3</v>
      </c>
      <c r="E7" s="147">
        <v>4</v>
      </c>
      <c r="F7" s="147">
        <v>5</v>
      </c>
      <c r="G7" s="147">
        <v>6</v>
      </c>
      <c r="H7" s="178" t="s">
        <v>144</v>
      </c>
    </row>
    <row r="8" spans="1:8" ht="15" thickTop="1" x14ac:dyDescent="0.2">
      <c r="B8" s="220">
        <v>3299</v>
      </c>
      <c r="C8" s="221">
        <v>54</v>
      </c>
      <c r="D8" s="222" t="s">
        <v>60</v>
      </c>
      <c r="E8" s="117">
        <v>600</v>
      </c>
      <c r="F8" s="117">
        <v>352</v>
      </c>
      <c r="G8" s="117">
        <f>SUM(G19)</f>
        <v>500</v>
      </c>
      <c r="H8" s="118">
        <f>G8/E8*100</f>
        <v>83.333333333333343</v>
      </c>
    </row>
    <row r="9" spans="1:8" ht="15" customHeight="1" x14ac:dyDescent="0.2">
      <c r="B9" s="89">
        <v>3429</v>
      </c>
      <c r="C9" s="90">
        <v>52</v>
      </c>
      <c r="D9" s="61" t="s">
        <v>9</v>
      </c>
      <c r="E9" s="13">
        <v>600</v>
      </c>
      <c r="F9" s="13">
        <v>520</v>
      </c>
      <c r="G9" s="13">
        <f>SUM(G26)</f>
        <v>600</v>
      </c>
      <c r="H9" s="54">
        <f>G9/E9*100</f>
        <v>100</v>
      </c>
    </row>
    <row r="10" spans="1:8" s="431" customFormat="1" ht="30.75" customHeight="1" x14ac:dyDescent="0.25">
      <c r="A10" s="423"/>
      <c r="B10" s="386">
        <v>3429</v>
      </c>
      <c r="C10" s="429">
        <v>53</v>
      </c>
      <c r="D10" s="430" t="s">
        <v>10</v>
      </c>
      <c r="E10" s="244"/>
      <c r="F10" s="244">
        <v>80</v>
      </c>
      <c r="G10" s="244"/>
      <c r="H10" s="245"/>
    </row>
    <row r="11" spans="1:8" ht="15.75" customHeight="1" x14ac:dyDescent="0.2">
      <c r="B11" s="89">
        <v>3792</v>
      </c>
      <c r="C11" s="90">
        <v>52</v>
      </c>
      <c r="D11" s="61" t="s">
        <v>9</v>
      </c>
      <c r="E11" s="13"/>
      <c r="F11" s="13">
        <v>20</v>
      </c>
      <c r="G11" s="13"/>
      <c r="H11" s="54"/>
    </row>
    <row r="12" spans="1:8" s="431" customFormat="1" ht="31.5" customHeight="1" x14ac:dyDescent="0.25">
      <c r="A12" s="423"/>
      <c r="B12" s="386">
        <v>3792</v>
      </c>
      <c r="C12" s="429">
        <v>53</v>
      </c>
      <c r="D12" s="430" t="s">
        <v>10</v>
      </c>
      <c r="E12" s="244">
        <v>880</v>
      </c>
      <c r="F12" s="244">
        <v>860</v>
      </c>
      <c r="G12" s="244">
        <f>SUM(G32)</f>
        <v>880</v>
      </c>
      <c r="H12" s="245">
        <f>G12/E12*100</f>
        <v>100</v>
      </c>
    </row>
    <row r="13" spans="1:8" ht="15" thickBot="1" x14ac:dyDescent="0.25">
      <c r="B13" s="89">
        <v>3299</v>
      </c>
      <c r="C13" s="90">
        <v>52</v>
      </c>
      <c r="D13" s="61" t="s">
        <v>9</v>
      </c>
      <c r="E13" s="13">
        <v>26500</v>
      </c>
      <c r="F13" s="13">
        <v>26500</v>
      </c>
      <c r="G13" s="13">
        <f>SUM(G38)</f>
        <v>18500</v>
      </c>
      <c r="H13" s="54">
        <f>G13/E13*100</f>
        <v>69.811320754716974</v>
      </c>
    </row>
    <row r="14" spans="1:8" s="76" customFormat="1" ht="16.5" thickTop="1" thickBot="1" x14ac:dyDescent="0.3">
      <c r="A14" s="267"/>
      <c r="B14" s="464" t="s">
        <v>11</v>
      </c>
      <c r="C14" s="465"/>
      <c r="D14" s="466"/>
      <c r="E14" s="28">
        <f>SUM(E8:E13)</f>
        <v>28580</v>
      </c>
      <c r="F14" s="28">
        <f>SUM(F8:F13)</f>
        <v>28332</v>
      </c>
      <c r="G14" s="28">
        <f>SUM(G8:G13)</f>
        <v>20480</v>
      </c>
      <c r="H14" s="31">
        <f>G14/E14*100</f>
        <v>71.658502449265214</v>
      </c>
    </row>
    <row r="15" spans="1:8" ht="15" thickTop="1" x14ac:dyDescent="0.2">
      <c r="B15" s="124"/>
      <c r="C15" s="124"/>
      <c r="D15" s="124"/>
      <c r="E15" s="124"/>
      <c r="F15" s="124"/>
      <c r="G15" s="124"/>
      <c r="H15" s="124"/>
    </row>
    <row r="16" spans="1:8" ht="15" x14ac:dyDescent="0.25">
      <c r="B16" s="91" t="s">
        <v>12</v>
      </c>
      <c r="C16" s="80"/>
      <c r="D16" s="52"/>
      <c r="E16" s="66"/>
      <c r="F16" s="66"/>
      <c r="G16" s="66"/>
      <c r="H16" s="52"/>
    </row>
    <row r="17" spans="1:8" ht="27" customHeight="1" x14ac:dyDescent="0.25">
      <c r="B17" s="52" t="s">
        <v>18</v>
      </c>
      <c r="C17" s="80"/>
      <c r="D17" s="484" t="s">
        <v>272</v>
      </c>
      <c r="E17" s="484"/>
      <c r="F17" s="66"/>
      <c r="G17" s="456">
        <v>500</v>
      </c>
      <c r="H17" s="457"/>
    </row>
    <row r="18" spans="1:8" ht="15" x14ac:dyDescent="0.25">
      <c r="B18" s="91"/>
      <c r="C18" s="80"/>
      <c r="D18" s="52"/>
      <c r="E18" s="66"/>
      <c r="F18" s="66"/>
      <c r="G18" s="66"/>
      <c r="H18" s="52"/>
    </row>
    <row r="19" spans="1:8" ht="15.75" thickBot="1" x14ac:dyDescent="0.3">
      <c r="B19" s="93" t="s">
        <v>63</v>
      </c>
      <c r="C19" s="94"/>
      <c r="D19" s="95"/>
      <c r="E19" s="96"/>
      <c r="F19" s="96"/>
      <c r="G19" s="458">
        <f>SUM(G20)</f>
        <v>500</v>
      </c>
      <c r="H19" s="458"/>
    </row>
    <row r="20" spans="1:8" ht="15.75" thickTop="1" x14ac:dyDescent="0.25">
      <c r="A20" s="264">
        <v>5493</v>
      </c>
      <c r="B20" s="97" t="s">
        <v>47</v>
      </c>
      <c r="C20" s="80"/>
      <c r="D20" s="52"/>
      <c r="E20" s="66"/>
      <c r="F20" s="66"/>
      <c r="G20" s="459">
        <v>500</v>
      </c>
      <c r="H20" s="460"/>
    </row>
    <row r="21" spans="1:8" ht="15" x14ac:dyDescent="0.25">
      <c r="B21" s="91"/>
      <c r="C21" s="80"/>
      <c r="D21" s="52"/>
      <c r="E21" s="66"/>
      <c r="F21" s="66"/>
      <c r="G21" s="66"/>
      <c r="H21" s="52"/>
    </row>
    <row r="22" spans="1:8" x14ac:dyDescent="0.2">
      <c r="B22" s="80"/>
      <c r="C22" s="80"/>
      <c r="D22" s="52"/>
      <c r="E22" s="66"/>
      <c r="F22" s="66"/>
      <c r="G22" s="66"/>
      <c r="H22" s="52"/>
    </row>
    <row r="23" spans="1:8" x14ac:dyDescent="0.2">
      <c r="B23" s="52" t="s">
        <v>18</v>
      </c>
      <c r="C23" s="80"/>
      <c r="D23" s="483" t="s">
        <v>273</v>
      </c>
      <c r="E23" s="483"/>
      <c r="F23" s="483"/>
      <c r="G23" s="52"/>
      <c r="H23" s="52"/>
    </row>
    <row r="24" spans="1:8" ht="15" x14ac:dyDescent="0.25">
      <c r="B24" s="80"/>
      <c r="C24" s="80"/>
      <c r="D24" s="483"/>
      <c r="E24" s="483"/>
      <c r="F24" s="483"/>
      <c r="G24" s="456">
        <v>600</v>
      </c>
      <c r="H24" s="457"/>
    </row>
    <row r="25" spans="1:8" x14ac:dyDescent="0.2">
      <c r="B25" s="80"/>
      <c r="C25" s="80"/>
      <c r="D25" s="52"/>
      <c r="E25" s="66"/>
      <c r="F25" s="66"/>
      <c r="G25" s="66"/>
      <c r="H25" s="52"/>
    </row>
    <row r="26" spans="1:8" ht="17.25" customHeight="1" thickBot="1" x14ac:dyDescent="0.3">
      <c r="B26" s="93" t="s">
        <v>49</v>
      </c>
      <c r="C26" s="94"/>
      <c r="D26" s="95"/>
      <c r="E26" s="96"/>
      <c r="F26" s="96"/>
      <c r="G26" s="458">
        <f>SUM(G27)</f>
        <v>600</v>
      </c>
      <c r="H26" s="458"/>
    </row>
    <row r="27" spans="1:8" s="52" customFormat="1" ht="15" customHeight="1" thickTop="1" x14ac:dyDescent="0.25">
      <c r="A27" s="269">
        <v>5222</v>
      </c>
      <c r="B27" s="97" t="s">
        <v>14</v>
      </c>
      <c r="C27" s="98"/>
      <c r="D27" s="41"/>
      <c r="E27" s="99"/>
      <c r="F27" s="99"/>
      <c r="G27" s="459">
        <v>600</v>
      </c>
      <c r="H27" s="460"/>
    </row>
    <row r="28" spans="1:8" x14ac:dyDescent="0.2">
      <c r="B28" s="80"/>
      <c r="C28" s="80"/>
      <c r="D28" s="52"/>
      <c r="E28" s="66"/>
      <c r="F28" s="66"/>
      <c r="G28" s="66"/>
      <c r="H28" s="52"/>
    </row>
    <row r="29" spans="1:8" x14ac:dyDescent="0.2">
      <c r="B29" s="80"/>
      <c r="C29" s="80"/>
      <c r="D29" s="52"/>
      <c r="E29" s="66"/>
      <c r="F29" s="66"/>
      <c r="G29" s="66"/>
      <c r="H29" s="52"/>
    </row>
    <row r="30" spans="1:8" ht="30" customHeight="1" x14ac:dyDescent="0.25">
      <c r="B30" s="52" t="s">
        <v>18</v>
      </c>
      <c r="C30" s="80"/>
      <c r="D30" s="483" t="s">
        <v>274</v>
      </c>
      <c r="E30" s="483"/>
      <c r="F30" s="66"/>
      <c r="G30" s="456">
        <v>880</v>
      </c>
      <c r="H30" s="457"/>
    </row>
    <row r="31" spans="1:8" x14ac:dyDescent="0.2">
      <c r="B31" s="80"/>
      <c r="C31" s="80"/>
      <c r="D31" s="52"/>
      <c r="E31" s="66"/>
      <c r="F31" s="66"/>
      <c r="G31" s="66"/>
      <c r="H31" s="52"/>
    </row>
    <row r="32" spans="1:8" ht="30.75" customHeight="1" thickBot="1" x14ac:dyDescent="0.3">
      <c r="B32" s="467" t="s">
        <v>65</v>
      </c>
      <c r="C32" s="468"/>
      <c r="D32" s="468"/>
      <c r="E32" s="468"/>
      <c r="F32" s="468"/>
      <c r="G32" s="458">
        <f>SUM(G33)</f>
        <v>880</v>
      </c>
      <c r="H32" s="458"/>
    </row>
    <row r="33" spans="1:8" ht="14.25" customHeight="1" thickTop="1" x14ac:dyDescent="0.25">
      <c r="A33" s="264">
        <v>5331</v>
      </c>
      <c r="B33" s="97" t="s">
        <v>62</v>
      </c>
      <c r="C33" s="80"/>
      <c r="D33" s="52"/>
      <c r="E33" s="66"/>
      <c r="F33" s="66"/>
      <c r="G33" s="459">
        <v>880</v>
      </c>
      <c r="H33" s="460"/>
    </row>
    <row r="34" spans="1:8" x14ac:dyDescent="0.2">
      <c r="B34" s="80"/>
      <c r="C34" s="80"/>
      <c r="D34" s="52"/>
      <c r="E34" s="66"/>
      <c r="F34" s="66"/>
      <c r="G34" s="66"/>
      <c r="H34" s="52"/>
    </row>
    <row r="35" spans="1:8" x14ac:dyDescent="0.2">
      <c r="B35" s="80"/>
      <c r="C35" s="80"/>
      <c r="D35" s="52"/>
      <c r="E35" s="66"/>
      <c r="F35" s="66"/>
      <c r="G35" s="66"/>
      <c r="H35" s="52"/>
    </row>
    <row r="36" spans="1:8" ht="29.25" customHeight="1" x14ac:dyDescent="0.25">
      <c r="B36" s="52" t="s">
        <v>18</v>
      </c>
      <c r="C36" s="80"/>
      <c r="D36" s="483" t="s">
        <v>334</v>
      </c>
      <c r="E36" s="483"/>
      <c r="F36" s="483"/>
      <c r="G36" s="456">
        <v>18500</v>
      </c>
      <c r="H36" s="457"/>
    </row>
    <row r="37" spans="1:8" x14ac:dyDescent="0.2">
      <c r="B37" s="80"/>
      <c r="C37" s="80"/>
      <c r="D37" s="52"/>
      <c r="E37" s="66"/>
      <c r="F37" s="66"/>
      <c r="G37" s="66"/>
      <c r="H37" s="52"/>
    </row>
    <row r="38" spans="1:8" ht="17.25" customHeight="1" thickBot="1" x14ac:dyDescent="0.3">
      <c r="B38" s="93" t="s">
        <v>61</v>
      </c>
      <c r="C38" s="94"/>
      <c r="D38" s="95"/>
      <c r="E38" s="96"/>
      <c r="F38" s="96"/>
      <c r="G38" s="458">
        <f>SUM(G39)</f>
        <v>18500</v>
      </c>
      <c r="H38" s="458"/>
    </row>
    <row r="39" spans="1:8" ht="15.75" thickTop="1" x14ac:dyDescent="0.25">
      <c r="A39" s="264">
        <v>5221</v>
      </c>
      <c r="B39" s="42" t="s">
        <v>145</v>
      </c>
      <c r="C39" s="80"/>
      <c r="D39" s="52"/>
      <c r="E39" s="66"/>
      <c r="F39" s="66"/>
      <c r="G39" s="459">
        <v>18500</v>
      </c>
      <c r="H39" s="460"/>
    </row>
    <row r="40" spans="1:8" ht="15" x14ac:dyDescent="0.25">
      <c r="B40" s="42"/>
      <c r="C40" s="80"/>
      <c r="D40" s="52"/>
      <c r="E40" s="66"/>
      <c r="F40" s="66"/>
      <c r="G40" s="256"/>
      <c r="H40" s="257"/>
    </row>
  </sheetData>
  <mergeCells count="19">
    <mergeCell ref="G17:H17"/>
    <mergeCell ref="G20:H20"/>
    <mergeCell ref="G1:H1"/>
    <mergeCell ref="B14:D14"/>
    <mergeCell ref="G19:H19"/>
    <mergeCell ref="D17:E17"/>
    <mergeCell ref="G36:H36"/>
    <mergeCell ref="D23:F24"/>
    <mergeCell ref="G30:H30"/>
    <mergeCell ref="G39:H39"/>
    <mergeCell ref="B32:F32"/>
    <mergeCell ref="G38:H38"/>
    <mergeCell ref="G24:H24"/>
    <mergeCell ref="G26:H26"/>
    <mergeCell ref="G27:H27"/>
    <mergeCell ref="G33:H33"/>
    <mergeCell ref="G32:H32"/>
    <mergeCell ref="D30:E30"/>
    <mergeCell ref="D36:F36"/>
  </mergeCells>
  <pageMargins left="0.70866141732283472" right="0.70866141732283472" top="0.78740157480314965" bottom="0.78740157480314965" header="0.31496062992125984" footer="0.31496062992125984"/>
  <pageSetup paperSize="9" scale="70" firstPageNumber="75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48"/>
  <sheetViews>
    <sheetView view="pageBreakPreview" zoomScaleNormal="100" zoomScaleSheetLayoutView="100" workbookViewId="0">
      <selection activeCell="J117" sqref="J117"/>
    </sheetView>
  </sheetViews>
  <sheetFormatPr defaultRowHeight="14.25" x14ac:dyDescent="0.2"/>
  <cols>
    <col min="1" max="1" width="6.140625" style="264" customWidth="1"/>
    <col min="2" max="2" width="8.5703125" style="1" customWidth="1"/>
    <col min="3" max="3" width="9.140625" style="1"/>
    <col min="4" max="4" width="54.42578125" style="2" customWidth="1"/>
    <col min="5" max="5" width="14.140625" style="3" customWidth="1"/>
    <col min="6" max="6" width="15.140625" style="3" customWidth="1"/>
    <col min="7" max="7" width="14.140625" style="3" customWidth="1"/>
    <col min="8" max="8" width="9.140625" style="2" customWidth="1"/>
    <col min="9" max="16384" width="9.140625" style="2"/>
  </cols>
  <sheetData>
    <row r="1" spans="1:8" ht="23.25" x14ac:dyDescent="0.35">
      <c r="B1" s="43" t="s">
        <v>29</v>
      </c>
      <c r="C1" s="39"/>
      <c r="D1" s="20"/>
      <c r="E1" s="40"/>
      <c r="F1" s="40"/>
      <c r="G1" s="479" t="s">
        <v>30</v>
      </c>
      <c r="H1" s="479"/>
    </row>
    <row r="2" spans="1:8" x14ac:dyDescent="0.2">
      <c r="B2" s="39"/>
      <c r="C2" s="39"/>
      <c r="D2" s="20"/>
      <c r="E2" s="40"/>
      <c r="F2" s="40"/>
      <c r="G2" s="40"/>
      <c r="H2" s="20"/>
    </row>
    <row r="3" spans="1:8" x14ac:dyDescent="0.2">
      <c r="B3" s="36" t="s">
        <v>2</v>
      </c>
      <c r="C3" s="36" t="s">
        <v>31</v>
      </c>
      <c r="D3" s="20"/>
      <c r="E3" s="40"/>
      <c r="F3" s="40"/>
      <c r="G3" s="40"/>
      <c r="H3" s="20"/>
    </row>
    <row r="4" spans="1:8" x14ac:dyDescent="0.2">
      <c r="B4" s="39"/>
      <c r="C4" s="36" t="s">
        <v>3</v>
      </c>
      <c r="D4" s="20"/>
      <c r="E4" s="40"/>
      <c r="F4" s="40"/>
      <c r="G4" s="40"/>
      <c r="H4" s="20"/>
    </row>
    <row r="5" spans="1:8" x14ac:dyDescent="0.2">
      <c r="B5" s="39"/>
      <c r="C5" s="39"/>
      <c r="D5" s="20"/>
      <c r="E5" s="40"/>
      <c r="F5" s="40"/>
      <c r="G5" s="40"/>
      <c r="H5" s="20"/>
    </row>
    <row r="6" spans="1:8" s="4" customFormat="1" ht="13.5" thickBot="1" x14ac:dyDescent="0.25">
      <c r="A6" s="264"/>
      <c r="B6" s="44"/>
      <c r="C6" s="44"/>
      <c r="D6" s="45"/>
      <c r="E6" s="46"/>
      <c r="F6" s="46"/>
      <c r="G6" s="46"/>
      <c r="H6" s="319" t="s">
        <v>4</v>
      </c>
    </row>
    <row r="7" spans="1:8" s="109" customFormat="1" ht="39" customHeight="1" thickTop="1" thickBot="1" x14ac:dyDescent="0.25">
      <c r="A7" s="264"/>
      <c r="B7" s="84" t="s">
        <v>5</v>
      </c>
      <c r="C7" s="85" t="s">
        <v>6</v>
      </c>
      <c r="D7" s="86" t="s">
        <v>7</v>
      </c>
      <c r="E7" s="68" t="s">
        <v>253</v>
      </c>
      <c r="F7" s="68" t="s">
        <v>324</v>
      </c>
      <c r="G7" s="68" t="s">
        <v>254</v>
      </c>
      <c r="H7" s="30" t="s">
        <v>8</v>
      </c>
    </row>
    <row r="8" spans="1:8" s="152" customFormat="1" ht="13.5" thickTop="1" thickBot="1" x14ac:dyDescent="0.25">
      <c r="A8" s="266"/>
      <c r="B8" s="87">
        <v>1</v>
      </c>
      <c r="C8" s="88">
        <v>2</v>
      </c>
      <c r="D8" s="88">
        <v>3</v>
      </c>
      <c r="E8" s="147">
        <v>4</v>
      </c>
      <c r="F8" s="147">
        <v>5</v>
      </c>
      <c r="G8" s="147">
        <v>6</v>
      </c>
      <c r="H8" s="178" t="s">
        <v>144</v>
      </c>
    </row>
    <row r="9" spans="1:8" ht="15" thickTop="1" x14ac:dyDescent="0.2">
      <c r="B9" s="114">
        <v>4349</v>
      </c>
      <c r="C9" s="115">
        <v>52</v>
      </c>
      <c r="D9" s="116" t="s">
        <v>9</v>
      </c>
      <c r="E9" s="117">
        <v>2000</v>
      </c>
      <c r="F9" s="117">
        <v>461</v>
      </c>
      <c r="G9" s="117">
        <f>SUM(G32)</f>
        <v>1500</v>
      </c>
      <c r="H9" s="268">
        <f>G9/E9*100</f>
        <v>75</v>
      </c>
    </row>
    <row r="10" spans="1:8" s="428" customFormat="1" ht="28.5" x14ac:dyDescent="0.25">
      <c r="A10" s="423"/>
      <c r="B10" s="424">
        <v>4349</v>
      </c>
      <c r="C10" s="425">
        <v>53</v>
      </c>
      <c r="D10" s="426" t="s">
        <v>10</v>
      </c>
      <c r="E10" s="244"/>
      <c r="F10" s="244">
        <v>135</v>
      </c>
      <c r="G10" s="244"/>
      <c r="H10" s="427"/>
    </row>
    <row r="11" spans="1:8" x14ac:dyDescent="0.2">
      <c r="B11" s="24">
        <v>4349</v>
      </c>
      <c r="C11" s="25">
        <v>63</v>
      </c>
      <c r="D11" s="37" t="s">
        <v>27</v>
      </c>
      <c r="E11" s="13"/>
      <c r="F11" s="13">
        <v>1404</v>
      </c>
      <c r="G11" s="13"/>
      <c r="H11" s="26"/>
    </row>
    <row r="12" spans="1:8" x14ac:dyDescent="0.2">
      <c r="B12" s="24">
        <v>4349</v>
      </c>
      <c r="C12" s="25">
        <v>52</v>
      </c>
      <c r="D12" s="37" t="s">
        <v>9</v>
      </c>
      <c r="E12" s="13">
        <v>150</v>
      </c>
      <c r="F12" s="13">
        <v>115</v>
      </c>
      <c r="G12" s="13">
        <f>SUM(G33)</f>
        <v>113</v>
      </c>
      <c r="H12" s="26">
        <f>G12/E12*100</f>
        <v>75.333333333333329</v>
      </c>
    </row>
    <row r="13" spans="1:8" x14ac:dyDescent="0.2">
      <c r="B13" s="24">
        <v>4339</v>
      </c>
      <c r="C13" s="25">
        <v>52</v>
      </c>
      <c r="D13" s="37" t="s">
        <v>9</v>
      </c>
      <c r="E13" s="13">
        <v>4000</v>
      </c>
      <c r="F13" s="13">
        <v>3757</v>
      </c>
      <c r="G13" s="13">
        <f>SUM(G35)</f>
        <v>1500</v>
      </c>
      <c r="H13" s="26">
        <f>G13/E13*100</f>
        <v>37.5</v>
      </c>
    </row>
    <row r="14" spans="1:8" s="428" customFormat="1" ht="28.5" x14ac:dyDescent="0.25">
      <c r="A14" s="423"/>
      <c r="B14" s="424">
        <v>4339</v>
      </c>
      <c r="C14" s="425">
        <v>53</v>
      </c>
      <c r="D14" s="426" t="s">
        <v>10</v>
      </c>
      <c r="E14" s="244"/>
      <c r="F14" s="244">
        <v>222</v>
      </c>
      <c r="G14" s="244"/>
      <c r="H14" s="427"/>
    </row>
    <row r="15" spans="1:8" x14ac:dyDescent="0.2">
      <c r="B15" s="24">
        <v>4399</v>
      </c>
      <c r="C15" s="25">
        <v>52</v>
      </c>
      <c r="D15" s="37" t="s">
        <v>9</v>
      </c>
      <c r="E15" s="13">
        <v>5000</v>
      </c>
      <c r="F15" s="13">
        <v>4965</v>
      </c>
      <c r="G15" s="13">
        <f>SUM(G38)</f>
        <v>2250</v>
      </c>
      <c r="H15" s="26">
        <f>G15/E15*100</f>
        <v>45</v>
      </c>
    </row>
    <row r="16" spans="1:8" x14ac:dyDescent="0.2">
      <c r="B16" s="24">
        <v>4399</v>
      </c>
      <c r="C16" s="25">
        <v>63</v>
      </c>
      <c r="D16" s="37" t="s">
        <v>27</v>
      </c>
      <c r="E16" s="13">
        <v>15000</v>
      </c>
      <c r="F16" s="13">
        <v>5128</v>
      </c>
      <c r="G16" s="13">
        <f>SUM(G41)</f>
        <v>5700</v>
      </c>
      <c r="H16" s="26"/>
    </row>
    <row r="17" spans="1:8" x14ac:dyDescent="0.2">
      <c r="B17" s="24">
        <v>4399</v>
      </c>
      <c r="C17" s="25">
        <v>63</v>
      </c>
      <c r="D17" s="37" t="s">
        <v>27</v>
      </c>
      <c r="E17" s="13"/>
      <c r="F17" s="13">
        <v>9872</v>
      </c>
      <c r="G17" s="13"/>
      <c r="H17" s="26"/>
    </row>
    <row r="18" spans="1:8" x14ac:dyDescent="0.2">
      <c r="B18" s="24">
        <v>4349</v>
      </c>
      <c r="C18" s="25">
        <v>52</v>
      </c>
      <c r="D18" s="37" t="s">
        <v>9</v>
      </c>
      <c r="E18" s="13">
        <v>40000</v>
      </c>
      <c r="F18" s="13">
        <v>0</v>
      </c>
      <c r="G18" s="13">
        <f>SUM(G46)</f>
        <v>40000</v>
      </c>
      <c r="H18" s="26">
        <f>G18/E18*100</f>
        <v>100</v>
      </c>
    </row>
    <row r="19" spans="1:8" ht="15" thickBot="1" x14ac:dyDescent="0.25">
      <c r="B19" s="24">
        <v>4399</v>
      </c>
      <c r="C19" s="25">
        <v>52</v>
      </c>
      <c r="D19" s="37" t="s">
        <v>9</v>
      </c>
      <c r="E19" s="13"/>
      <c r="F19" s="13">
        <v>44802</v>
      </c>
      <c r="G19" s="13"/>
      <c r="H19" s="26"/>
    </row>
    <row r="20" spans="1:8" s="7" customFormat="1" ht="16.5" thickTop="1" thickBot="1" x14ac:dyDescent="0.3">
      <c r="A20" s="267"/>
      <c r="B20" s="486" t="s">
        <v>11</v>
      </c>
      <c r="C20" s="487"/>
      <c r="D20" s="488"/>
      <c r="E20" s="28">
        <f>SUM(E9:E19)</f>
        <v>66150</v>
      </c>
      <c r="F20" s="28">
        <f>SUM(F9:F19)</f>
        <v>70861</v>
      </c>
      <c r="G20" s="28">
        <f>SUM(G9:G19)</f>
        <v>51063</v>
      </c>
      <c r="H20" s="6">
        <f>G20/E20*100</f>
        <v>77.192743764172334</v>
      </c>
    </row>
    <row r="21" spans="1:8" ht="15" thickTop="1" x14ac:dyDescent="0.2">
      <c r="B21" s="20"/>
      <c r="C21" s="20"/>
      <c r="D21" s="20"/>
      <c r="E21" s="20"/>
      <c r="F21" s="20"/>
      <c r="G21" s="20"/>
      <c r="H21" s="20"/>
    </row>
    <row r="22" spans="1:8" x14ac:dyDescent="0.2">
      <c r="B22" s="47"/>
      <c r="C22" s="47"/>
      <c r="D22" s="47"/>
      <c r="E22" s="47"/>
      <c r="F22" s="47"/>
      <c r="G22" s="47"/>
      <c r="H22" s="47"/>
    </row>
    <row r="23" spans="1:8" ht="15" x14ac:dyDescent="0.25">
      <c r="B23" s="38" t="s">
        <v>12</v>
      </c>
      <c r="C23" s="39"/>
      <c r="D23" s="20"/>
      <c r="E23" s="40"/>
      <c r="F23" s="40"/>
      <c r="G23" s="40"/>
      <c r="H23" s="20"/>
    </row>
    <row r="24" spans="1:8" ht="15" x14ac:dyDescent="0.25">
      <c r="B24" s="20" t="s">
        <v>18</v>
      </c>
      <c r="C24" s="39"/>
      <c r="D24" s="48" t="s">
        <v>270</v>
      </c>
      <c r="E24" s="40"/>
      <c r="F24" s="40"/>
      <c r="G24" s="469">
        <f>SUM(G25:H29)</f>
        <v>11063</v>
      </c>
      <c r="H24" s="470"/>
    </row>
    <row r="25" spans="1:8" ht="15" x14ac:dyDescent="0.25">
      <c r="B25" s="36" t="s">
        <v>19</v>
      </c>
      <c r="C25" s="39"/>
      <c r="D25" s="41" t="s">
        <v>202</v>
      </c>
      <c r="E25" s="40"/>
      <c r="F25" s="40"/>
      <c r="G25" s="472">
        <v>1500</v>
      </c>
      <c r="H25" s="473"/>
    </row>
    <row r="26" spans="1:8" ht="15" x14ac:dyDescent="0.25">
      <c r="B26" s="36"/>
      <c r="C26" s="39"/>
      <c r="D26" s="41" t="s">
        <v>203</v>
      </c>
      <c r="E26" s="40"/>
      <c r="F26" s="40"/>
      <c r="G26" s="472">
        <v>113</v>
      </c>
      <c r="H26" s="473"/>
    </row>
    <row r="27" spans="1:8" ht="15" x14ac:dyDescent="0.25">
      <c r="B27" s="36"/>
      <c r="C27" s="39"/>
      <c r="D27" s="41" t="s">
        <v>204</v>
      </c>
      <c r="E27" s="40"/>
      <c r="F27" s="40"/>
      <c r="G27" s="472">
        <v>1500</v>
      </c>
      <c r="H27" s="473"/>
    </row>
    <row r="28" spans="1:8" ht="15" x14ac:dyDescent="0.25">
      <c r="B28" s="36"/>
      <c r="C28" s="39"/>
      <c r="D28" s="41" t="s">
        <v>205</v>
      </c>
      <c r="E28" s="40"/>
      <c r="F28" s="40"/>
      <c r="G28" s="472">
        <v>2250</v>
      </c>
      <c r="H28" s="473"/>
    </row>
    <row r="29" spans="1:8" ht="15" x14ac:dyDescent="0.25">
      <c r="B29" s="111"/>
      <c r="C29" s="39"/>
      <c r="D29" s="41" t="s">
        <v>271</v>
      </c>
      <c r="E29" s="40"/>
      <c r="F29" s="40"/>
      <c r="G29" s="472">
        <v>5700</v>
      </c>
      <c r="H29" s="473"/>
    </row>
    <row r="30" spans="1:8" ht="15" x14ac:dyDescent="0.25">
      <c r="B30" s="38"/>
      <c r="C30" s="39"/>
      <c r="D30" s="20"/>
      <c r="E30" s="40"/>
      <c r="F30" s="40"/>
      <c r="G30" s="40"/>
      <c r="H30" s="20"/>
    </row>
    <row r="31" spans="1:8" ht="17.25" customHeight="1" thickBot="1" x14ac:dyDescent="0.3">
      <c r="B31" s="8" t="s">
        <v>34</v>
      </c>
      <c r="C31" s="9"/>
      <c r="D31" s="10"/>
      <c r="E31" s="11"/>
      <c r="F31" s="11"/>
      <c r="G31" s="476">
        <f>SUM(G32:H33)</f>
        <v>1613</v>
      </c>
      <c r="H31" s="476"/>
    </row>
    <row r="32" spans="1:8" ht="15.75" thickTop="1" x14ac:dyDescent="0.25">
      <c r="A32" s="264">
        <v>5229</v>
      </c>
      <c r="B32" s="42" t="s">
        <v>33</v>
      </c>
      <c r="C32" s="39"/>
      <c r="D32" s="20"/>
      <c r="E32" s="40"/>
      <c r="F32" s="40"/>
      <c r="G32" s="477">
        <v>1500</v>
      </c>
      <c r="H32" s="478"/>
    </row>
    <row r="33" spans="1:8" ht="15" x14ac:dyDescent="0.25">
      <c r="A33" s="264">
        <v>5229</v>
      </c>
      <c r="B33" s="42" t="s">
        <v>33</v>
      </c>
      <c r="C33" s="39"/>
      <c r="D33" s="20"/>
      <c r="E33" s="40"/>
      <c r="F33" s="40"/>
      <c r="G33" s="477">
        <v>113</v>
      </c>
      <c r="H33" s="478"/>
    </row>
    <row r="34" spans="1:8" ht="15" x14ac:dyDescent="0.25">
      <c r="B34" s="51"/>
      <c r="C34" s="51"/>
      <c r="D34" s="51"/>
      <c r="E34" s="51"/>
      <c r="F34" s="51"/>
      <c r="G34" s="51"/>
      <c r="H34" s="51"/>
    </row>
    <row r="35" spans="1:8" ht="17.25" customHeight="1" thickBot="1" x14ac:dyDescent="0.3">
      <c r="B35" s="8" t="s">
        <v>32</v>
      </c>
      <c r="C35" s="9"/>
      <c r="D35" s="10"/>
      <c r="E35" s="11"/>
      <c r="F35" s="11"/>
      <c r="G35" s="476">
        <f>SUM(G36)</f>
        <v>1500</v>
      </c>
      <c r="H35" s="476"/>
    </row>
    <row r="36" spans="1:8" ht="15.75" thickTop="1" x14ac:dyDescent="0.25">
      <c r="A36" s="264">
        <v>5229</v>
      </c>
      <c r="B36" s="42" t="s">
        <v>33</v>
      </c>
      <c r="C36" s="39"/>
      <c r="D36" s="20"/>
      <c r="E36" s="40"/>
      <c r="F36" s="40"/>
      <c r="G36" s="477">
        <v>1500</v>
      </c>
      <c r="H36" s="478"/>
    </row>
    <row r="37" spans="1:8" ht="15" x14ac:dyDescent="0.25">
      <c r="B37" s="51"/>
      <c r="C37" s="51"/>
      <c r="D37" s="51"/>
      <c r="E37" s="51"/>
      <c r="F37" s="51"/>
      <c r="G37" s="51"/>
      <c r="H37" s="51"/>
    </row>
    <row r="38" spans="1:8" ht="17.25" customHeight="1" thickBot="1" x14ac:dyDescent="0.3">
      <c r="B38" s="8" t="s">
        <v>35</v>
      </c>
      <c r="C38" s="9"/>
      <c r="D38" s="10"/>
      <c r="E38" s="11"/>
      <c r="F38" s="11"/>
      <c r="G38" s="476">
        <f>SUM(G39)</f>
        <v>2250</v>
      </c>
      <c r="H38" s="476"/>
    </row>
    <row r="39" spans="1:8" ht="15.75" thickTop="1" x14ac:dyDescent="0.25">
      <c r="B39" s="42" t="s">
        <v>33</v>
      </c>
      <c r="C39" s="39"/>
      <c r="D39" s="20"/>
      <c r="E39" s="40"/>
      <c r="F39" s="40"/>
      <c r="G39" s="477">
        <v>2250</v>
      </c>
      <c r="H39" s="478"/>
    </row>
    <row r="40" spans="1:8" ht="15" x14ac:dyDescent="0.25">
      <c r="B40" s="51"/>
      <c r="C40" s="51"/>
      <c r="D40" s="51"/>
      <c r="E40" s="51"/>
      <c r="F40" s="51"/>
      <c r="G40" s="51"/>
      <c r="H40" s="51"/>
    </row>
    <row r="41" spans="1:8" ht="17.25" customHeight="1" thickBot="1" x14ac:dyDescent="0.3">
      <c r="B41" s="8" t="s">
        <v>146</v>
      </c>
      <c r="C41" s="9"/>
      <c r="D41" s="10"/>
      <c r="E41" s="11"/>
      <c r="F41" s="11"/>
      <c r="G41" s="476">
        <f>SUM(G42:H42)</f>
        <v>5700</v>
      </c>
      <c r="H41" s="476"/>
    </row>
    <row r="42" spans="1:8" ht="15.75" thickTop="1" x14ac:dyDescent="0.25">
      <c r="A42" s="264">
        <v>6321</v>
      </c>
      <c r="B42" s="42" t="s">
        <v>27</v>
      </c>
      <c r="C42" s="39"/>
      <c r="D42" s="20"/>
      <c r="E42" s="40"/>
      <c r="F42" s="40"/>
      <c r="G42" s="477">
        <v>5700</v>
      </c>
      <c r="H42" s="478"/>
    </row>
    <row r="43" spans="1:8" ht="15" x14ac:dyDescent="0.25">
      <c r="B43" s="51"/>
      <c r="C43" s="51"/>
      <c r="D43" s="51"/>
      <c r="E43" s="51"/>
      <c r="F43" s="51"/>
      <c r="G43" s="51"/>
      <c r="H43" s="51"/>
    </row>
    <row r="44" spans="1:8" ht="30" customHeight="1" x14ac:dyDescent="0.25">
      <c r="B44" s="20" t="s">
        <v>18</v>
      </c>
      <c r="C44" s="39"/>
      <c r="D44" s="471" t="s">
        <v>206</v>
      </c>
      <c r="E44" s="485"/>
      <c r="F44" s="485"/>
      <c r="G44" s="469">
        <v>40000</v>
      </c>
      <c r="H44" s="470"/>
    </row>
    <row r="45" spans="1:8" ht="15" x14ac:dyDescent="0.25">
      <c r="B45" s="51"/>
      <c r="C45" s="51"/>
      <c r="D45" s="51"/>
      <c r="E45" s="51"/>
      <c r="F45" s="51"/>
      <c r="G45" s="51"/>
      <c r="H45" s="51"/>
    </row>
    <row r="46" spans="1:8" ht="17.25" customHeight="1" thickBot="1" x14ac:dyDescent="0.3">
      <c r="B46" s="8" t="s">
        <v>34</v>
      </c>
      <c r="C46" s="9"/>
      <c r="D46" s="10"/>
      <c r="E46" s="11"/>
      <c r="F46" s="11"/>
      <c r="G46" s="476">
        <f>SUM(G47)</f>
        <v>40000</v>
      </c>
      <c r="H46" s="476"/>
    </row>
    <row r="47" spans="1:8" ht="15.75" thickTop="1" x14ac:dyDescent="0.25">
      <c r="A47" s="264">
        <v>5229</v>
      </c>
      <c r="B47" s="42" t="s">
        <v>33</v>
      </c>
      <c r="C47" s="39"/>
      <c r="D47" s="20"/>
      <c r="E47" s="40"/>
      <c r="F47" s="40"/>
      <c r="G47" s="477">
        <v>40000</v>
      </c>
      <c r="H47" s="478"/>
    </row>
    <row r="48" spans="1:8" x14ac:dyDescent="0.2">
      <c r="B48" s="39"/>
      <c r="C48" s="39"/>
      <c r="D48" s="20"/>
      <c r="E48" s="40"/>
      <c r="F48" s="40"/>
      <c r="G48" s="40"/>
      <c r="H48" s="20"/>
    </row>
  </sheetData>
  <mergeCells count="21">
    <mergeCell ref="G46:H46"/>
    <mergeCell ref="G47:H47"/>
    <mergeCell ref="G39:H39"/>
    <mergeCell ref="G44:H44"/>
    <mergeCell ref="G33:H33"/>
    <mergeCell ref="D44:F44"/>
    <mergeCell ref="G1:H1"/>
    <mergeCell ref="B20:D20"/>
    <mergeCell ref="G35:H35"/>
    <mergeCell ref="G36:H36"/>
    <mergeCell ref="G38:H38"/>
    <mergeCell ref="G24:H24"/>
    <mergeCell ref="G25:H25"/>
    <mergeCell ref="G26:H26"/>
    <mergeCell ref="G27:H27"/>
    <mergeCell ref="G28:H28"/>
    <mergeCell ref="G31:H31"/>
    <mergeCell ref="G32:H32"/>
    <mergeCell ref="G41:H41"/>
    <mergeCell ref="G29:H29"/>
    <mergeCell ref="G42:H42"/>
  </mergeCells>
  <pageMargins left="0.70866141732283472" right="0.70866141732283472" top="0.78740157480314965" bottom="0.78740157480314965" header="0.31496062992125984" footer="0.31496062992125984"/>
  <pageSetup paperSize="9" scale="68" firstPageNumber="76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31"/>
  <sheetViews>
    <sheetView view="pageBreakPreview" zoomScaleNormal="100" zoomScaleSheetLayoutView="100" workbookViewId="0">
      <selection activeCell="J117" sqref="J117"/>
    </sheetView>
  </sheetViews>
  <sheetFormatPr defaultRowHeight="14.25" x14ac:dyDescent="0.2"/>
  <cols>
    <col min="1" max="1" width="5" style="261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6384" width="9.140625" style="2"/>
  </cols>
  <sheetData>
    <row r="1" spans="1:8" ht="23.25" x14ac:dyDescent="0.35">
      <c r="B1" s="43" t="s">
        <v>23</v>
      </c>
      <c r="C1" s="39"/>
      <c r="D1" s="20"/>
      <c r="E1" s="40"/>
      <c r="F1" s="40"/>
      <c r="G1" s="479" t="s">
        <v>24</v>
      </c>
      <c r="H1" s="479"/>
    </row>
    <row r="2" spans="1:8" x14ac:dyDescent="0.2">
      <c r="B2" s="39"/>
      <c r="C2" s="39"/>
      <c r="D2" s="20"/>
      <c r="E2" s="40"/>
      <c r="F2" s="40"/>
      <c r="G2" s="40"/>
      <c r="H2" s="20"/>
    </row>
    <row r="3" spans="1:8" x14ac:dyDescent="0.2">
      <c r="B3" s="36" t="s">
        <v>2</v>
      </c>
      <c r="C3" s="36" t="s">
        <v>25</v>
      </c>
      <c r="D3" s="20"/>
      <c r="E3" s="40"/>
      <c r="F3" s="40"/>
      <c r="G3" s="40"/>
      <c r="H3" s="20"/>
    </row>
    <row r="4" spans="1:8" x14ac:dyDescent="0.2">
      <c r="B4" s="39"/>
      <c r="C4" s="36" t="s">
        <v>3</v>
      </c>
      <c r="D4" s="20"/>
      <c r="E4" s="40"/>
      <c r="F4" s="40"/>
      <c r="G4" s="40"/>
      <c r="H4" s="20"/>
    </row>
    <row r="5" spans="1:8" x14ac:dyDescent="0.2">
      <c r="B5" s="39"/>
      <c r="C5" s="39"/>
      <c r="D5" s="20"/>
      <c r="E5" s="40"/>
      <c r="F5" s="40"/>
      <c r="G5" s="40"/>
      <c r="H5" s="20"/>
    </row>
    <row r="6" spans="1:8" s="4" customFormat="1" ht="13.5" thickBot="1" x14ac:dyDescent="0.25">
      <c r="A6" s="261"/>
      <c r="B6" s="44"/>
      <c r="C6" s="44"/>
      <c r="D6" s="45"/>
      <c r="E6" s="46"/>
      <c r="F6" s="46"/>
      <c r="G6" s="46"/>
      <c r="H6" s="45" t="s">
        <v>4</v>
      </c>
    </row>
    <row r="7" spans="1:8" s="109" customFormat="1" ht="39" customHeight="1" thickTop="1" thickBot="1" x14ac:dyDescent="0.25">
      <c r="A7" s="262"/>
      <c r="B7" s="84" t="s">
        <v>5</v>
      </c>
      <c r="C7" s="85" t="s">
        <v>6</v>
      </c>
      <c r="D7" s="86" t="s">
        <v>7</v>
      </c>
      <c r="E7" s="68" t="s">
        <v>253</v>
      </c>
      <c r="F7" s="68" t="s">
        <v>324</v>
      </c>
      <c r="G7" s="68" t="s">
        <v>254</v>
      </c>
      <c r="H7" s="30" t="s">
        <v>8</v>
      </c>
    </row>
    <row r="8" spans="1:8" s="152" customFormat="1" ht="13.5" thickTop="1" thickBot="1" x14ac:dyDescent="0.25">
      <c r="A8" s="263"/>
      <c r="B8" s="87">
        <v>1</v>
      </c>
      <c r="C8" s="88">
        <v>2</v>
      </c>
      <c r="D8" s="88">
        <v>3</v>
      </c>
      <c r="E8" s="147">
        <v>4</v>
      </c>
      <c r="F8" s="147">
        <v>5</v>
      </c>
      <c r="G8" s="147">
        <v>6</v>
      </c>
      <c r="H8" s="178" t="s">
        <v>144</v>
      </c>
    </row>
    <row r="9" spans="1:8" ht="15" thickTop="1" x14ac:dyDescent="0.2">
      <c r="B9" s="114">
        <v>2219</v>
      </c>
      <c r="C9" s="115">
        <v>63</v>
      </c>
      <c r="D9" s="116" t="s">
        <v>26</v>
      </c>
      <c r="E9" s="117">
        <v>18000</v>
      </c>
      <c r="F9" s="117">
        <v>20632</v>
      </c>
      <c r="G9" s="117">
        <f>SUM(G19)</f>
        <v>11000</v>
      </c>
      <c r="H9" s="268">
        <f>G9/E9*100</f>
        <v>61.111111111111114</v>
      </c>
    </row>
    <row r="10" spans="1:8" x14ac:dyDescent="0.2">
      <c r="B10" s="24">
        <v>2212</v>
      </c>
      <c r="C10" s="25">
        <v>63</v>
      </c>
      <c r="D10" s="37" t="s">
        <v>26</v>
      </c>
      <c r="E10" s="13">
        <v>9000</v>
      </c>
      <c r="F10" s="13">
        <v>12755</v>
      </c>
      <c r="G10" s="13">
        <f>SUM(G24)</f>
        <v>5000</v>
      </c>
      <c r="H10" s="26">
        <f>G10/E10*100</f>
        <v>55.555555555555557</v>
      </c>
    </row>
    <row r="11" spans="1:8" x14ac:dyDescent="0.2">
      <c r="B11" s="24">
        <v>2223</v>
      </c>
      <c r="C11" s="25">
        <v>63</v>
      </c>
      <c r="D11" s="37" t="s">
        <v>26</v>
      </c>
      <c r="E11" s="13">
        <v>5000</v>
      </c>
      <c r="F11" s="13">
        <v>986</v>
      </c>
      <c r="G11" s="13">
        <f>SUM(G29)</f>
        <v>4000</v>
      </c>
      <c r="H11" s="26">
        <f>G11/E11*100</f>
        <v>80</v>
      </c>
    </row>
    <row r="12" spans="1:8" s="428" customFormat="1" ht="29.25" thickBot="1" x14ac:dyDescent="0.3">
      <c r="A12" s="435"/>
      <c r="B12" s="424">
        <v>2223</v>
      </c>
      <c r="C12" s="425">
        <v>53</v>
      </c>
      <c r="D12" s="426" t="s">
        <v>10</v>
      </c>
      <c r="E12" s="244"/>
      <c r="F12" s="244">
        <v>740</v>
      </c>
      <c r="G12" s="244"/>
      <c r="H12" s="427"/>
    </row>
    <row r="13" spans="1:8" s="7" customFormat="1" ht="16.5" thickTop="1" thickBot="1" x14ac:dyDescent="0.3">
      <c r="A13" s="265"/>
      <c r="B13" s="486" t="s">
        <v>11</v>
      </c>
      <c r="C13" s="487"/>
      <c r="D13" s="488"/>
      <c r="E13" s="28">
        <f>SUM(E9:E12)</f>
        <v>32000</v>
      </c>
      <c r="F13" s="28">
        <f>SUM(F9:F12)</f>
        <v>35113</v>
      </c>
      <c r="G13" s="28">
        <f>SUM(G9:G12)</f>
        <v>20000</v>
      </c>
      <c r="H13" s="6">
        <f>G13/E13*100</f>
        <v>62.5</v>
      </c>
    </row>
    <row r="14" spans="1:8" ht="15" thickTop="1" x14ac:dyDescent="0.2">
      <c r="B14" s="39"/>
      <c r="C14" s="39"/>
      <c r="D14" s="20"/>
      <c r="E14" s="40"/>
      <c r="F14" s="40"/>
      <c r="G14" s="40"/>
      <c r="H14" s="20"/>
    </row>
    <row r="15" spans="1:8" x14ac:dyDescent="0.2">
      <c r="B15" s="39"/>
      <c r="C15" s="39"/>
      <c r="D15" s="20"/>
      <c r="E15" s="40"/>
      <c r="F15" s="40"/>
      <c r="G15" s="40"/>
      <c r="H15" s="20"/>
    </row>
    <row r="16" spans="1:8" ht="15" x14ac:dyDescent="0.25">
      <c r="B16" s="38" t="s">
        <v>12</v>
      </c>
      <c r="C16" s="39"/>
      <c r="D16" s="20"/>
      <c r="E16" s="40"/>
      <c r="F16" s="40"/>
      <c r="G16" s="40"/>
      <c r="H16" s="20"/>
    </row>
    <row r="17" spans="1:8" ht="21" customHeight="1" x14ac:dyDescent="0.25">
      <c r="B17" s="20" t="s">
        <v>18</v>
      </c>
      <c r="C17" s="39"/>
      <c r="D17" s="471" t="s">
        <v>267</v>
      </c>
      <c r="E17" s="485"/>
      <c r="F17" s="485"/>
      <c r="G17" s="469">
        <v>11000</v>
      </c>
      <c r="H17" s="470"/>
    </row>
    <row r="18" spans="1:8" ht="15" x14ac:dyDescent="0.25">
      <c r="B18" s="49"/>
      <c r="C18" s="49"/>
      <c r="D18" s="49"/>
      <c r="E18" s="49"/>
      <c r="F18" s="49"/>
      <c r="G18" s="49"/>
      <c r="H18" s="49"/>
    </row>
    <row r="19" spans="1:8" ht="17.25" customHeight="1" thickBot="1" x14ac:dyDescent="0.3">
      <c r="B19" s="8" t="s">
        <v>28</v>
      </c>
      <c r="C19" s="9"/>
      <c r="D19" s="10"/>
      <c r="E19" s="11"/>
      <c r="F19" s="11"/>
      <c r="G19" s="476">
        <f>SUM(G20)</f>
        <v>11000</v>
      </c>
      <c r="H19" s="476"/>
    </row>
    <row r="20" spans="1:8" ht="17.25" customHeight="1" thickTop="1" x14ac:dyDescent="0.25">
      <c r="A20" s="261">
        <v>6341</v>
      </c>
      <c r="B20" s="50" t="s">
        <v>27</v>
      </c>
      <c r="C20" s="21"/>
      <c r="D20" s="22"/>
      <c r="E20" s="23"/>
      <c r="F20" s="23"/>
      <c r="G20" s="477">
        <v>11000</v>
      </c>
      <c r="H20" s="478"/>
    </row>
    <row r="21" spans="1:8" ht="17.25" customHeight="1" x14ac:dyDescent="0.25">
      <c r="B21" s="50"/>
      <c r="C21" s="21"/>
      <c r="D21" s="22"/>
      <c r="E21" s="23"/>
      <c r="F21" s="23"/>
      <c r="G21" s="122"/>
      <c r="H21" s="123"/>
    </row>
    <row r="22" spans="1:8" ht="31.5" customHeight="1" x14ac:dyDescent="0.25">
      <c r="B22" s="20" t="s">
        <v>18</v>
      </c>
      <c r="C22" s="39"/>
      <c r="D22" s="471" t="s">
        <v>268</v>
      </c>
      <c r="E22" s="485"/>
      <c r="F22" s="485"/>
      <c r="G22" s="469">
        <v>5000</v>
      </c>
      <c r="H22" s="470"/>
    </row>
    <row r="23" spans="1:8" ht="15" x14ac:dyDescent="0.25">
      <c r="B23" s="106"/>
      <c r="C23" s="106"/>
      <c r="D23" s="106"/>
      <c r="E23" s="106"/>
      <c r="F23" s="106"/>
      <c r="G23" s="106"/>
      <c r="H23" s="106"/>
    </row>
    <row r="24" spans="1:8" ht="17.25" customHeight="1" thickBot="1" x14ac:dyDescent="0.3">
      <c r="B24" s="8" t="s">
        <v>90</v>
      </c>
      <c r="C24" s="9"/>
      <c r="D24" s="10"/>
      <c r="E24" s="11"/>
      <c r="F24" s="11"/>
      <c r="G24" s="476">
        <f>SUM(G25)</f>
        <v>5000</v>
      </c>
      <c r="H24" s="476"/>
    </row>
    <row r="25" spans="1:8" ht="17.25" customHeight="1" thickTop="1" x14ac:dyDescent="0.25">
      <c r="A25" s="261">
        <v>6341</v>
      </c>
      <c r="B25" s="50" t="s">
        <v>27</v>
      </c>
      <c r="C25" s="21"/>
      <c r="D25" s="22"/>
      <c r="E25" s="23"/>
      <c r="F25" s="23"/>
      <c r="G25" s="477">
        <v>5000</v>
      </c>
      <c r="H25" s="478"/>
    </row>
    <row r="26" spans="1:8" x14ac:dyDescent="0.2">
      <c r="B26" s="39"/>
      <c r="C26" s="39"/>
      <c r="D26" s="20"/>
      <c r="E26" s="40"/>
      <c r="F26" s="40"/>
      <c r="G26" s="40"/>
      <c r="H26" s="20"/>
    </row>
    <row r="27" spans="1:8" ht="32.25" customHeight="1" x14ac:dyDescent="0.25">
      <c r="B27" s="20" t="s">
        <v>18</v>
      </c>
      <c r="C27" s="39"/>
      <c r="D27" s="489" t="s">
        <v>269</v>
      </c>
      <c r="E27" s="489"/>
      <c r="F27" s="489"/>
      <c r="G27" s="469">
        <v>4000</v>
      </c>
      <c r="H27" s="470"/>
    </row>
    <row r="28" spans="1:8" ht="15" x14ac:dyDescent="0.25">
      <c r="B28" s="163"/>
      <c r="C28" s="163"/>
      <c r="D28" s="163"/>
      <c r="E28" s="163"/>
      <c r="F28" s="163"/>
      <c r="G28" s="163"/>
      <c r="H28" s="163"/>
    </row>
    <row r="29" spans="1:8" ht="17.25" customHeight="1" thickBot="1" x14ac:dyDescent="0.3">
      <c r="B29" s="8" t="s">
        <v>118</v>
      </c>
      <c r="C29" s="9"/>
      <c r="D29" s="10"/>
      <c r="E29" s="11"/>
      <c r="F29" s="11"/>
      <c r="G29" s="476">
        <f>SUM(G30)</f>
        <v>4000</v>
      </c>
      <c r="H29" s="476"/>
    </row>
    <row r="30" spans="1:8" ht="17.25" customHeight="1" thickTop="1" x14ac:dyDescent="0.25">
      <c r="A30" s="261">
        <v>6341</v>
      </c>
      <c r="B30" s="50" t="s">
        <v>27</v>
      </c>
      <c r="C30" s="21"/>
      <c r="D30" s="22"/>
      <c r="E30" s="23"/>
      <c r="F30" s="23"/>
      <c r="G30" s="477">
        <v>4000</v>
      </c>
      <c r="H30" s="478"/>
    </row>
    <row r="31" spans="1:8" x14ac:dyDescent="0.2">
      <c r="B31" s="39"/>
      <c r="C31" s="39"/>
      <c r="D31" s="20"/>
      <c r="E31" s="40"/>
      <c r="F31" s="40"/>
      <c r="G31" s="40"/>
      <c r="H31" s="20"/>
    </row>
  </sheetData>
  <mergeCells count="14">
    <mergeCell ref="G1:H1"/>
    <mergeCell ref="B13:D13"/>
    <mergeCell ref="G20:H20"/>
    <mergeCell ref="G17:H17"/>
    <mergeCell ref="G19:H19"/>
    <mergeCell ref="D17:F17"/>
    <mergeCell ref="G27:H27"/>
    <mergeCell ref="G29:H29"/>
    <mergeCell ref="G30:H30"/>
    <mergeCell ref="D22:F22"/>
    <mergeCell ref="G22:H22"/>
    <mergeCell ref="G24:H24"/>
    <mergeCell ref="G25:H25"/>
    <mergeCell ref="D27:F27"/>
  </mergeCells>
  <pageMargins left="0.70866141732283472" right="0.70866141732283472" top="0.78740157480314965" bottom="0.78740157480314965" header="0.31496062992125984" footer="0.31496062992125984"/>
  <pageSetup paperSize="9" scale="70" firstPageNumber="77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66"/>
  <sheetViews>
    <sheetView showGridLines="0" view="pageBreakPreview" topLeftCell="A85" zoomScaleNormal="100" zoomScaleSheetLayoutView="100" workbookViewId="0">
      <selection activeCell="G108" sqref="G107:H108"/>
    </sheetView>
  </sheetViews>
  <sheetFormatPr defaultRowHeight="14.25" x14ac:dyDescent="0.2"/>
  <cols>
    <col min="1" max="1" width="5.28515625" style="264" customWidth="1"/>
    <col min="2" max="2" width="8.5703125" style="101" customWidth="1"/>
    <col min="3" max="3" width="9.140625" style="101"/>
    <col min="4" max="4" width="54.42578125" style="29" customWidth="1"/>
    <col min="5" max="7" width="14.140625" style="77" customWidth="1"/>
    <col min="8" max="8" width="9.140625" style="29" customWidth="1"/>
    <col min="9" max="16384" width="9.140625" style="29"/>
  </cols>
  <sheetData>
    <row r="1" spans="1:8" ht="23.25" x14ac:dyDescent="0.35">
      <c r="B1" s="79" t="s">
        <v>77</v>
      </c>
      <c r="C1" s="80"/>
      <c r="D1" s="52"/>
      <c r="E1" s="66"/>
      <c r="F1" s="66"/>
      <c r="G1" s="463" t="s">
        <v>80</v>
      </c>
      <c r="H1" s="463"/>
    </row>
    <row r="2" spans="1:8" x14ac:dyDescent="0.2">
      <c r="B2" s="80"/>
      <c r="C2" s="80"/>
      <c r="D2" s="52"/>
      <c r="E2" s="66"/>
      <c r="F2" s="66"/>
      <c r="G2" s="66"/>
      <c r="H2" s="52"/>
    </row>
    <row r="3" spans="1:8" x14ac:dyDescent="0.2">
      <c r="B3" s="81" t="s">
        <v>2</v>
      </c>
      <c r="C3" s="81" t="s">
        <v>250</v>
      </c>
      <c r="D3" s="52"/>
      <c r="E3" s="66"/>
      <c r="F3" s="66"/>
      <c r="G3" s="66"/>
      <c r="H3" s="52"/>
    </row>
    <row r="4" spans="1:8" x14ac:dyDescent="0.2">
      <c r="B4" s="80"/>
      <c r="C4" s="81" t="s">
        <v>3</v>
      </c>
      <c r="D4" s="52"/>
      <c r="E4" s="66"/>
      <c r="F4" s="66"/>
      <c r="G4" s="66"/>
      <c r="H4" s="52"/>
    </row>
    <row r="5" spans="1:8" x14ac:dyDescent="0.2">
      <c r="B5" s="80"/>
      <c r="C5" s="80"/>
      <c r="D5" s="52"/>
      <c r="E5" s="66"/>
      <c r="F5" s="66"/>
      <c r="G5" s="66"/>
      <c r="H5" s="52"/>
    </row>
    <row r="6" spans="1:8" s="71" customFormat="1" ht="13.5" thickBot="1" x14ac:dyDescent="0.25">
      <c r="A6" s="264"/>
      <c r="B6" s="82"/>
      <c r="C6" s="82"/>
      <c r="D6" s="53"/>
      <c r="E6" s="83"/>
      <c r="F6" s="83"/>
      <c r="G6" s="83"/>
      <c r="H6" s="53" t="s">
        <v>4</v>
      </c>
    </row>
    <row r="7" spans="1:8" s="109" customFormat="1" ht="39" customHeight="1" thickTop="1" thickBot="1" x14ac:dyDescent="0.25">
      <c r="A7" s="264"/>
      <c r="B7" s="84" t="s">
        <v>5</v>
      </c>
      <c r="C7" s="85" t="s">
        <v>6</v>
      </c>
      <c r="D7" s="86" t="s">
        <v>7</v>
      </c>
      <c r="E7" s="68" t="s">
        <v>253</v>
      </c>
      <c r="F7" s="68" t="s">
        <v>324</v>
      </c>
      <c r="G7" s="68" t="s">
        <v>254</v>
      </c>
      <c r="H7" s="30" t="s">
        <v>8</v>
      </c>
    </row>
    <row r="8" spans="1:8" s="152" customFormat="1" ht="13.5" thickTop="1" thickBot="1" x14ac:dyDescent="0.25">
      <c r="A8" s="266"/>
      <c r="B8" s="87">
        <v>1</v>
      </c>
      <c r="C8" s="88">
        <v>2</v>
      </c>
      <c r="D8" s="88">
        <v>3</v>
      </c>
      <c r="E8" s="147">
        <v>4</v>
      </c>
      <c r="F8" s="147">
        <v>5</v>
      </c>
      <c r="G8" s="147">
        <v>6</v>
      </c>
      <c r="H8" s="178" t="s">
        <v>144</v>
      </c>
    </row>
    <row r="9" spans="1:8" s="152" customFormat="1" ht="15.75" customHeight="1" thickTop="1" x14ac:dyDescent="0.2">
      <c r="A9" s="266"/>
      <c r="B9" s="490" t="s">
        <v>326</v>
      </c>
      <c r="C9" s="491"/>
      <c r="D9" s="492"/>
      <c r="E9" s="398"/>
      <c r="F9" s="398"/>
      <c r="G9" s="398"/>
      <c r="H9" s="399"/>
    </row>
    <row r="10" spans="1:8" ht="15.75" customHeight="1" x14ac:dyDescent="0.2">
      <c r="B10" s="89">
        <v>3419</v>
      </c>
      <c r="C10" s="90">
        <v>52</v>
      </c>
      <c r="D10" s="61" t="s">
        <v>9</v>
      </c>
      <c r="E10" s="13">
        <v>32120</v>
      </c>
      <c r="F10" s="13">
        <v>32120</v>
      </c>
      <c r="G10" s="13">
        <f>SUM(G64)</f>
        <v>30100</v>
      </c>
      <c r="H10" s="54">
        <f>G10/E10*100</f>
        <v>93.71108343711083</v>
      </c>
    </row>
    <row r="11" spans="1:8" ht="15.75" customHeight="1" x14ac:dyDescent="0.2">
      <c r="B11" s="89">
        <v>3419</v>
      </c>
      <c r="C11" s="90">
        <v>52</v>
      </c>
      <c r="D11" s="61" t="s">
        <v>9</v>
      </c>
      <c r="E11" s="13">
        <v>23500</v>
      </c>
      <c r="F11" s="13">
        <v>23500</v>
      </c>
      <c r="G11" s="13">
        <f>SUM(G65)</f>
        <v>22500</v>
      </c>
      <c r="H11" s="54">
        <f>G11/E11*100</f>
        <v>95.744680851063833</v>
      </c>
    </row>
    <row r="12" spans="1:8" x14ac:dyDescent="0.2">
      <c r="B12" s="89">
        <v>3419</v>
      </c>
      <c r="C12" s="90">
        <v>52</v>
      </c>
      <c r="D12" s="61" t="s">
        <v>9</v>
      </c>
      <c r="E12" s="13">
        <v>13600</v>
      </c>
      <c r="F12" s="13">
        <v>13415</v>
      </c>
      <c r="G12" s="13">
        <f>SUM(G78)</f>
        <v>9300</v>
      </c>
      <c r="H12" s="54">
        <f>G12/E12*100</f>
        <v>68.382352941176478</v>
      </c>
    </row>
    <row r="13" spans="1:8" x14ac:dyDescent="0.2">
      <c r="B13" s="89">
        <v>3419</v>
      </c>
      <c r="C13" s="90">
        <v>54</v>
      </c>
      <c r="D13" s="61" t="s">
        <v>44</v>
      </c>
      <c r="E13" s="13">
        <v>300</v>
      </c>
      <c r="F13" s="13">
        <v>160</v>
      </c>
      <c r="G13" s="13">
        <f>SUM(G74)</f>
        <v>200</v>
      </c>
      <c r="H13" s="54">
        <f>G13/E13*100</f>
        <v>66.666666666666657</v>
      </c>
    </row>
    <row r="14" spans="1:8" x14ac:dyDescent="0.2">
      <c r="B14" s="89">
        <v>3419</v>
      </c>
      <c r="C14" s="90">
        <v>52</v>
      </c>
      <c r="D14" s="61" t="s">
        <v>9</v>
      </c>
      <c r="E14" s="13"/>
      <c r="F14" s="13">
        <v>93</v>
      </c>
      <c r="G14" s="13"/>
      <c r="H14" s="54"/>
    </row>
    <row r="15" spans="1:8" x14ac:dyDescent="0.2">
      <c r="B15" s="89">
        <v>3419</v>
      </c>
      <c r="C15" s="90">
        <v>54</v>
      </c>
      <c r="D15" s="61" t="s">
        <v>44</v>
      </c>
      <c r="E15" s="13">
        <v>2000</v>
      </c>
      <c r="F15" s="13">
        <v>1455</v>
      </c>
      <c r="G15" s="13">
        <f>SUM(G75)</f>
        <v>2000</v>
      </c>
      <c r="H15" s="54">
        <f>G15/E15*100</f>
        <v>100</v>
      </c>
    </row>
    <row r="16" spans="1:8" x14ac:dyDescent="0.2">
      <c r="B16" s="89">
        <v>3419</v>
      </c>
      <c r="C16" s="90">
        <v>54</v>
      </c>
      <c r="D16" s="61" t="s">
        <v>44</v>
      </c>
      <c r="E16" s="13">
        <v>2500</v>
      </c>
      <c r="F16" s="13">
        <v>2415</v>
      </c>
      <c r="G16" s="13">
        <f>SUM(G76)</f>
        <v>2500</v>
      </c>
      <c r="H16" s="54">
        <f>G16/E16*100</f>
        <v>100</v>
      </c>
    </row>
    <row r="17" spans="1:8" x14ac:dyDescent="0.2">
      <c r="B17" s="89">
        <v>3429</v>
      </c>
      <c r="C17" s="90">
        <v>52</v>
      </c>
      <c r="D17" s="61" t="s">
        <v>9</v>
      </c>
      <c r="E17" s="13">
        <v>1800</v>
      </c>
      <c r="F17" s="13">
        <v>1360</v>
      </c>
      <c r="G17" s="13">
        <f>SUM(G89)</f>
        <v>1250</v>
      </c>
      <c r="H17" s="54">
        <f>G17/E17*100</f>
        <v>69.444444444444443</v>
      </c>
    </row>
    <row r="18" spans="1:8" x14ac:dyDescent="0.2">
      <c r="B18" s="89">
        <v>3429</v>
      </c>
      <c r="C18" s="90">
        <v>54</v>
      </c>
      <c r="D18" s="61" t="s">
        <v>44</v>
      </c>
      <c r="E18" s="13"/>
      <c r="F18" s="13">
        <v>210</v>
      </c>
      <c r="G18" s="13"/>
      <c r="H18" s="54"/>
    </row>
    <row r="19" spans="1:8" ht="15.75" customHeight="1" x14ac:dyDescent="0.2">
      <c r="B19" s="89">
        <v>3419</v>
      </c>
      <c r="C19" s="90">
        <v>52</v>
      </c>
      <c r="D19" s="61" t="s">
        <v>9</v>
      </c>
      <c r="E19" s="13">
        <v>4000</v>
      </c>
      <c r="F19" s="13">
        <v>4185</v>
      </c>
      <c r="G19" s="13">
        <f>SUM(G95)</f>
        <v>3800</v>
      </c>
      <c r="H19" s="54">
        <f>G19/E19*100</f>
        <v>95</v>
      </c>
    </row>
    <row r="20" spans="1:8" ht="15.75" customHeight="1" x14ac:dyDescent="0.2">
      <c r="B20" s="89">
        <v>3419</v>
      </c>
      <c r="C20" s="90">
        <v>54</v>
      </c>
      <c r="D20" s="61" t="s">
        <v>44</v>
      </c>
      <c r="E20" s="13">
        <v>1500</v>
      </c>
      <c r="F20" s="13">
        <v>795</v>
      </c>
      <c r="G20" s="13">
        <f>SUM(G101)</f>
        <v>1500</v>
      </c>
      <c r="H20" s="54">
        <f>G20/E20*100</f>
        <v>100</v>
      </c>
    </row>
    <row r="21" spans="1:8" ht="15.75" customHeight="1" x14ac:dyDescent="0.2">
      <c r="B21" s="89">
        <v>3419</v>
      </c>
      <c r="C21" s="90">
        <v>52</v>
      </c>
      <c r="D21" s="61" t="s">
        <v>9</v>
      </c>
      <c r="E21" s="13"/>
      <c r="F21" s="13">
        <v>705</v>
      </c>
      <c r="G21" s="13"/>
      <c r="H21" s="54"/>
    </row>
    <row r="22" spans="1:8" ht="15.75" customHeight="1" x14ac:dyDescent="0.2">
      <c r="B22" s="89">
        <v>3419</v>
      </c>
      <c r="C22" s="90">
        <v>63</v>
      </c>
      <c r="D22" s="61" t="s">
        <v>26</v>
      </c>
      <c r="E22" s="13">
        <v>84650</v>
      </c>
      <c r="F22" s="13">
        <v>98170</v>
      </c>
      <c r="G22" s="13">
        <f>SUM(G107)</f>
        <v>29250</v>
      </c>
      <c r="H22" s="54">
        <f>G22/E22*100</f>
        <v>34.554046072061425</v>
      </c>
    </row>
    <row r="23" spans="1:8" ht="15.75" customHeight="1" x14ac:dyDescent="0.2">
      <c r="B23" s="89">
        <v>3419</v>
      </c>
      <c r="C23" s="90">
        <v>63</v>
      </c>
      <c r="D23" s="61" t="s">
        <v>26</v>
      </c>
      <c r="E23" s="13">
        <v>25000</v>
      </c>
      <c r="F23" s="13">
        <v>23687</v>
      </c>
      <c r="G23" s="13">
        <f>SUM(G113)</f>
        <v>5000</v>
      </c>
      <c r="H23" s="54">
        <f>G23/E23*100</f>
        <v>20</v>
      </c>
    </row>
    <row r="24" spans="1:8" ht="15.75" customHeight="1" x14ac:dyDescent="0.2">
      <c r="B24" s="89">
        <v>3412</v>
      </c>
      <c r="C24" s="90">
        <v>63</v>
      </c>
      <c r="D24" s="61" t="s">
        <v>26</v>
      </c>
      <c r="E24" s="13">
        <v>4000</v>
      </c>
      <c r="F24" s="13">
        <v>8400</v>
      </c>
      <c r="G24" s="13">
        <f>SUM(G120)</f>
        <v>4000</v>
      </c>
      <c r="H24" s="54">
        <f>G24/E24*100</f>
        <v>100</v>
      </c>
    </row>
    <row r="25" spans="1:8" ht="15.75" customHeight="1" x14ac:dyDescent="0.2">
      <c r="B25" s="89">
        <v>3419</v>
      </c>
      <c r="C25" s="90">
        <v>52</v>
      </c>
      <c r="D25" s="61" t="s">
        <v>9</v>
      </c>
      <c r="E25" s="13">
        <v>7300</v>
      </c>
      <c r="F25" s="13">
        <v>6000</v>
      </c>
      <c r="G25" s="13">
        <f>SUM(G124)</f>
        <v>7300</v>
      </c>
      <c r="H25" s="54">
        <f>G25/E25*100</f>
        <v>100</v>
      </c>
    </row>
    <row r="26" spans="1:8" ht="15.75" customHeight="1" x14ac:dyDescent="0.2">
      <c r="B26" s="89">
        <v>3419</v>
      </c>
      <c r="C26" s="90">
        <v>52</v>
      </c>
      <c r="D26" s="61" t="s">
        <v>9</v>
      </c>
      <c r="E26" s="13">
        <v>6300</v>
      </c>
      <c r="F26" s="13">
        <v>6300</v>
      </c>
      <c r="G26" s="13">
        <f>SUM(G125)</f>
        <v>6300</v>
      </c>
      <c r="H26" s="54">
        <f>G26/E26*100</f>
        <v>100</v>
      </c>
    </row>
    <row r="27" spans="1:8" ht="15.75" customHeight="1" x14ac:dyDescent="0.2">
      <c r="B27" s="493" t="s">
        <v>327</v>
      </c>
      <c r="C27" s="494"/>
      <c r="D27" s="495"/>
      <c r="E27" s="402">
        <f>SUM(E10:E26)</f>
        <v>208570</v>
      </c>
      <c r="F27" s="402">
        <f t="shared" ref="F27:G27" si="0">SUM(F10:F26)</f>
        <v>222970</v>
      </c>
      <c r="G27" s="402">
        <f t="shared" si="0"/>
        <v>125000</v>
      </c>
      <c r="H27" s="403">
        <f t="shared" ref="H27:H47" si="1">G27/E27*100</f>
        <v>59.931917341899599</v>
      </c>
    </row>
    <row r="28" spans="1:8" ht="15.75" customHeight="1" x14ac:dyDescent="0.2">
      <c r="B28" s="496" t="s">
        <v>328</v>
      </c>
      <c r="C28" s="497"/>
      <c r="D28" s="498"/>
      <c r="E28" s="400"/>
      <c r="F28" s="400"/>
      <c r="G28" s="400"/>
      <c r="H28" s="401"/>
    </row>
    <row r="29" spans="1:8" ht="15.75" customHeight="1" x14ac:dyDescent="0.2">
      <c r="B29" s="89">
        <v>3319</v>
      </c>
      <c r="C29" s="90">
        <v>52</v>
      </c>
      <c r="D29" s="61" t="s">
        <v>9</v>
      </c>
      <c r="E29" s="13">
        <v>12000</v>
      </c>
      <c r="F29" s="13">
        <v>0</v>
      </c>
      <c r="G29" s="13">
        <f>SUM(G133)</f>
        <v>10550</v>
      </c>
      <c r="H29" s="54">
        <f>G29/E29*100</f>
        <v>87.916666666666671</v>
      </c>
    </row>
    <row r="30" spans="1:8" s="431" customFormat="1" ht="36.75" customHeight="1" x14ac:dyDescent="0.25">
      <c r="A30" s="423"/>
      <c r="B30" s="386">
        <v>3322</v>
      </c>
      <c r="C30" s="429" t="s">
        <v>293</v>
      </c>
      <c r="D30" s="436" t="s">
        <v>295</v>
      </c>
      <c r="E30" s="244"/>
      <c r="F30" s="244">
        <v>7192</v>
      </c>
      <c r="G30" s="244"/>
      <c r="H30" s="245"/>
    </row>
    <row r="31" spans="1:8" ht="15.75" customHeight="1" x14ac:dyDescent="0.2">
      <c r="B31" s="89">
        <v>3330</v>
      </c>
      <c r="C31" s="90">
        <v>52</v>
      </c>
      <c r="D31" s="61" t="s">
        <v>9</v>
      </c>
      <c r="E31" s="13"/>
      <c r="F31" s="13">
        <v>4529</v>
      </c>
      <c r="G31" s="13"/>
      <c r="H31" s="54"/>
    </row>
    <row r="32" spans="1:8" ht="15.75" customHeight="1" x14ac:dyDescent="0.2">
      <c r="B32" s="89">
        <v>3319</v>
      </c>
      <c r="C32" s="90">
        <v>52</v>
      </c>
      <c r="D32" s="61" t="s">
        <v>9</v>
      </c>
      <c r="E32" s="13">
        <v>1500</v>
      </c>
      <c r="F32" s="13"/>
      <c r="G32" s="13">
        <f>SUM(G134)</f>
        <v>1500</v>
      </c>
      <c r="H32" s="54">
        <f t="shared" ref="H32:H35" si="2">G32/E32*100</f>
        <v>100</v>
      </c>
    </row>
    <row r="33" spans="1:8" s="431" customFormat="1" ht="33" customHeight="1" x14ac:dyDescent="0.25">
      <c r="A33" s="423"/>
      <c r="B33" s="386">
        <v>3326</v>
      </c>
      <c r="C33" s="429" t="s">
        <v>293</v>
      </c>
      <c r="D33" s="436" t="s">
        <v>295</v>
      </c>
      <c r="E33" s="244"/>
      <c r="F33" s="244">
        <v>1423</v>
      </c>
      <c r="G33" s="244"/>
      <c r="H33" s="245"/>
    </row>
    <row r="34" spans="1:8" ht="15.75" customHeight="1" x14ac:dyDescent="0.2">
      <c r="B34" s="89">
        <v>3330</v>
      </c>
      <c r="C34" s="90">
        <v>52</v>
      </c>
      <c r="D34" s="61" t="s">
        <v>9</v>
      </c>
      <c r="E34" s="13"/>
      <c r="F34" s="13">
        <v>85</v>
      </c>
      <c r="G34" s="13"/>
      <c r="H34" s="54"/>
    </row>
    <row r="35" spans="1:8" x14ac:dyDescent="0.2">
      <c r="B35" s="275">
        <v>3319</v>
      </c>
      <c r="C35" s="272"/>
      <c r="D35" s="378"/>
      <c r="E35" s="273">
        <v>3000</v>
      </c>
      <c r="F35" s="273"/>
      <c r="G35" s="273">
        <f>SUM(G135)</f>
        <v>1000</v>
      </c>
      <c r="H35" s="54">
        <f t="shared" si="2"/>
        <v>33.333333333333329</v>
      </c>
    </row>
    <row r="36" spans="1:8" s="431" customFormat="1" ht="33" customHeight="1" x14ac:dyDescent="0.25">
      <c r="A36" s="423"/>
      <c r="B36" s="386">
        <v>3326</v>
      </c>
      <c r="C36" s="429" t="s">
        <v>293</v>
      </c>
      <c r="D36" s="436" t="s">
        <v>295</v>
      </c>
      <c r="E36" s="244"/>
      <c r="F36" s="244">
        <v>2165</v>
      </c>
      <c r="G36" s="244"/>
      <c r="H36" s="245"/>
    </row>
    <row r="37" spans="1:8" ht="15.75" customHeight="1" x14ac:dyDescent="0.2">
      <c r="B37" s="89">
        <v>3330</v>
      </c>
      <c r="C37" s="90">
        <v>52</v>
      </c>
      <c r="D37" s="61" t="s">
        <v>9</v>
      </c>
      <c r="E37" s="13"/>
      <c r="F37" s="13">
        <v>445</v>
      </c>
      <c r="G37" s="13"/>
      <c r="H37" s="54"/>
    </row>
    <row r="38" spans="1:8" ht="15.75" customHeight="1" x14ac:dyDescent="0.2">
      <c r="B38" s="89">
        <v>3319</v>
      </c>
      <c r="C38" s="90">
        <v>52</v>
      </c>
      <c r="D38" s="61" t="s">
        <v>9</v>
      </c>
      <c r="E38" s="13">
        <v>17500</v>
      </c>
      <c r="F38" s="13"/>
      <c r="G38" s="13">
        <f>SUM(G145)</f>
        <v>15000</v>
      </c>
      <c r="H38" s="54">
        <f>G38/E38*100</f>
        <v>85.714285714285708</v>
      </c>
    </row>
    <row r="39" spans="1:8" s="431" customFormat="1" ht="36.75" customHeight="1" x14ac:dyDescent="0.25">
      <c r="A39" s="423"/>
      <c r="B39" s="386" t="s">
        <v>247</v>
      </c>
      <c r="C39" s="429" t="s">
        <v>293</v>
      </c>
      <c r="D39" s="436" t="s">
        <v>295</v>
      </c>
      <c r="E39" s="244"/>
      <c r="F39" s="244">
        <v>20423</v>
      </c>
      <c r="G39" s="244"/>
      <c r="H39" s="245"/>
    </row>
    <row r="40" spans="1:8" ht="15.75" customHeight="1" x14ac:dyDescent="0.2">
      <c r="B40" s="89">
        <v>3312</v>
      </c>
      <c r="C40" s="90">
        <v>52</v>
      </c>
      <c r="D40" s="61" t="s">
        <v>9</v>
      </c>
      <c r="E40" s="13">
        <v>13090</v>
      </c>
      <c r="F40" s="13"/>
      <c r="G40" s="13">
        <f>SUM(G151)</f>
        <v>11790</v>
      </c>
      <c r="H40" s="54">
        <f>G40/E40*100</f>
        <v>90.068754774637128</v>
      </c>
    </row>
    <row r="41" spans="1:8" ht="22.5" x14ac:dyDescent="0.2">
      <c r="B41" s="89" t="s">
        <v>247</v>
      </c>
      <c r="C41" s="272">
        <v>52.53</v>
      </c>
      <c r="D41" s="271" t="s">
        <v>294</v>
      </c>
      <c r="E41" s="273"/>
      <c r="F41" s="273">
        <v>13090</v>
      </c>
      <c r="G41" s="273"/>
      <c r="H41" s="274"/>
    </row>
    <row r="42" spans="1:8" s="431" customFormat="1" ht="30.75" customHeight="1" x14ac:dyDescent="0.25">
      <c r="A42" s="423"/>
      <c r="B42" s="386">
        <v>3312</v>
      </c>
      <c r="C42" s="429">
        <v>53</v>
      </c>
      <c r="D42" s="430" t="s">
        <v>10</v>
      </c>
      <c r="E42" s="244">
        <v>11000</v>
      </c>
      <c r="F42" s="244">
        <v>3000</v>
      </c>
      <c r="G42" s="244">
        <f>SUM(G157)</f>
        <v>12500</v>
      </c>
      <c r="H42" s="245">
        <f>G42/E42*100</f>
        <v>113.63636363636364</v>
      </c>
    </row>
    <row r="43" spans="1:8" s="431" customFormat="1" ht="22.5" x14ac:dyDescent="0.25">
      <c r="A43" s="423"/>
      <c r="B43" s="437">
        <v>3311</v>
      </c>
      <c r="C43" s="438">
        <v>52.53</v>
      </c>
      <c r="D43" s="436" t="s">
        <v>294</v>
      </c>
      <c r="E43" s="439"/>
      <c r="F43" s="439">
        <v>7300</v>
      </c>
      <c r="G43" s="439"/>
      <c r="H43" s="440"/>
    </row>
    <row r="44" spans="1:8" ht="15.75" customHeight="1" x14ac:dyDescent="0.2">
      <c r="B44" s="89">
        <v>3319</v>
      </c>
      <c r="C44" s="90">
        <v>63</v>
      </c>
      <c r="D44" s="61" t="s">
        <v>26</v>
      </c>
      <c r="E44" s="13">
        <v>5000</v>
      </c>
      <c r="F44" s="13">
        <v>4500</v>
      </c>
      <c r="G44" s="13"/>
      <c r="H44" s="54">
        <f t="shared" si="1"/>
        <v>0</v>
      </c>
    </row>
    <row r="45" spans="1:8" ht="15.75" customHeight="1" x14ac:dyDescent="0.2">
      <c r="B45" s="89">
        <v>3330</v>
      </c>
      <c r="C45" s="90">
        <v>63</v>
      </c>
      <c r="D45" s="61" t="s">
        <v>26</v>
      </c>
      <c r="E45" s="13"/>
      <c r="F45" s="13">
        <v>500</v>
      </c>
      <c r="G45" s="13"/>
      <c r="H45" s="54"/>
    </row>
    <row r="46" spans="1:8" ht="15.75" customHeight="1" x14ac:dyDescent="0.2">
      <c r="B46" s="89">
        <v>3319</v>
      </c>
      <c r="C46" s="90">
        <v>63</v>
      </c>
      <c r="D46" s="61" t="s">
        <v>26</v>
      </c>
      <c r="E46" s="13">
        <v>1000</v>
      </c>
      <c r="F46" s="13">
        <v>1558</v>
      </c>
      <c r="G46" s="13"/>
      <c r="H46" s="54">
        <f t="shared" ref="H46" si="3">G46/E46*100</f>
        <v>0</v>
      </c>
    </row>
    <row r="47" spans="1:8" ht="15.75" customHeight="1" x14ac:dyDescent="0.2">
      <c r="B47" s="89">
        <v>3319</v>
      </c>
      <c r="C47" s="90">
        <v>52</v>
      </c>
      <c r="D47" s="61" t="s">
        <v>9</v>
      </c>
      <c r="E47" s="13">
        <v>2000</v>
      </c>
      <c r="F47" s="13">
        <v>1442</v>
      </c>
      <c r="G47" s="13">
        <f>SUM(G163)</f>
        <v>700</v>
      </c>
      <c r="H47" s="54">
        <f t="shared" si="1"/>
        <v>35</v>
      </c>
    </row>
    <row r="48" spans="1:8" ht="15.75" customHeight="1" thickBot="1" x14ac:dyDescent="0.25">
      <c r="B48" s="493" t="s">
        <v>329</v>
      </c>
      <c r="C48" s="494"/>
      <c r="D48" s="495"/>
      <c r="E48" s="402">
        <f>SUM(E29:E47)</f>
        <v>66090</v>
      </c>
      <c r="F48" s="402">
        <f t="shared" ref="F48" si="4">SUM(F29:F47)</f>
        <v>67652</v>
      </c>
      <c r="G48" s="402">
        <f>SUM(G29:G47)</f>
        <v>53040</v>
      </c>
      <c r="H48" s="403">
        <f t="shared" ref="H48" si="5">G48/E48*100</f>
        <v>80.254198819791185</v>
      </c>
    </row>
    <row r="49" spans="1:8" s="76" customFormat="1" ht="16.5" thickTop="1" thickBot="1" x14ac:dyDescent="0.3">
      <c r="A49" s="267"/>
      <c r="B49" s="464" t="s">
        <v>11</v>
      </c>
      <c r="C49" s="465"/>
      <c r="D49" s="466"/>
      <c r="E49" s="28">
        <f>SUM(E48,E27)</f>
        <v>274660</v>
      </c>
      <c r="F49" s="28">
        <f t="shared" ref="F49:G49" si="6">SUM(F48,F27)</f>
        <v>290622</v>
      </c>
      <c r="G49" s="28">
        <f t="shared" si="6"/>
        <v>178040</v>
      </c>
      <c r="H49" s="31">
        <f>G49/E49*100</f>
        <v>64.821961698099472</v>
      </c>
    </row>
    <row r="50" spans="1:8" s="76" customFormat="1" ht="15.75" thickTop="1" x14ac:dyDescent="0.25">
      <c r="A50" s="267"/>
      <c r="B50" s="193"/>
      <c r="C50" s="193"/>
      <c r="D50" s="193"/>
      <c r="E50" s="420"/>
      <c r="F50" s="420"/>
      <c r="G50" s="420"/>
      <c r="H50" s="421"/>
    </row>
    <row r="51" spans="1:8" s="76" customFormat="1" ht="15" x14ac:dyDescent="0.25">
      <c r="A51" s="267"/>
      <c r="B51" s="193"/>
      <c r="C51" s="193"/>
      <c r="D51" s="193"/>
      <c r="E51" s="420"/>
      <c r="F51" s="420"/>
      <c r="G51" s="420"/>
      <c r="H51" s="421"/>
    </row>
    <row r="52" spans="1:8" s="76" customFormat="1" ht="15" x14ac:dyDescent="0.25">
      <c r="A52" s="267"/>
      <c r="B52" s="193"/>
      <c r="C52" s="193"/>
      <c r="D52" s="193"/>
      <c r="E52" s="420"/>
      <c r="F52" s="420"/>
      <c r="G52" s="420"/>
      <c r="H52" s="421"/>
    </row>
    <row r="53" spans="1:8" s="76" customFormat="1" ht="15" x14ac:dyDescent="0.25">
      <c r="A53" s="267"/>
      <c r="B53" s="193"/>
      <c r="C53" s="193"/>
      <c r="D53" s="193"/>
      <c r="E53" s="420"/>
      <c r="F53" s="420"/>
      <c r="G53" s="420"/>
      <c r="H53" s="421"/>
    </row>
    <row r="54" spans="1:8" s="76" customFormat="1" ht="15" x14ac:dyDescent="0.25">
      <c r="A54" s="267"/>
      <c r="B54" s="193"/>
      <c r="C54" s="193"/>
      <c r="D54" s="193"/>
      <c r="E54" s="420"/>
      <c r="F54" s="420"/>
      <c r="G54" s="420"/>
      <c r="H54" s="421"/>
    </row>
    <row r="55" spans="1:8" s="76" customFormat="1" ht="15" x14ac:dyDescent="0.25">
      <c r="A55" s="267"/>
      <c r="B55" s="193"/>
      <c r="C55" s="193"/>
      <c r="D55" s="193"/>
      <c r="E55" s="420"/>
      <c r="F55" s="420"/>
      <c r="G55" s="420"/>
      <c r="H55" s="421"/>
    </row>
    <row r="56" spans="1:8" x14ac:dyDescent="0.2">
      <c r="B56" s="55"/>
      <c r="C56" s="55"/>
      <c r="D56" s="55"/>
      <c r="E56" s="55"/>
      <c r="F56" s="55"/>
      <c r="G56" s="55"/>
      <c r="H56" s="55"/>
    </row>
    <row r="57" spans="1:8" x14ac:dyDescent="0.2">
      <c r="B57" s="55"/>
      <c r="C57" s="55"/>
      <c r="D57" s="55"/>
      <c r="E57" s="55"/>
      <c r="F57" s="55"/>
      <c r="G57" s="55"/>
      <c r="H57" s="55"/>
    </row>
    <row r="58" spans="1:8" x14ac:dyDescent="0.2">
      <c r="B58" s="55"/>
      <c r="C58" s="55"/>
      <c r="D58" s="55"/>
      <c r="E58" s="55"/>
      <c r="F58" s="55"/>
      <c r="G58" s="55"/>
      <c r="H58" s="55"/>
    </row>
    <row r="59" spans="1:8" x14ac:dyDescent="0.2">
      <c r="B59" s="55"/>
      <c r="C59" s="55"/>
      <c r="D59" s="55"/>
      <c r="E59" s="55"/>
      <c r="F59" s="55"/>
      <c r="G59" s="55"/>
      <c r="H59" s="55"/>
    </row>
    <row r="60" spans="1:8" x14ac:dyDescent="0.2">
      <c r="B60" s="55"/>
      <c r="C60" s="55"/>
      <c r="D60" s="55"/>
      <c r="E60" s="55"/>
      <c r="F60" s="55"/>
      <c r="G60" s="55"/>
      <c r="H60" s="55"/>
    </row>
    <row r="61" spans="1:8" x14ac:dyDescent="0.2">
      <c r="B61" s="55"/>
      <c r="C61" s="55"/>
      <c r="D61" s="55"/>
      <c r="E61" s="55"/>
      <c r="F61" s="55"/>
      <c r="G61" s="55"/>
      <c r="H61" s="55"/>
    </row>
    <row r="62" spans="1:8" ht="15" x14ac:dyDescent="0.25">
      <c r="B62" s="91" t="s">
        <v>12</v>
      </c>
      <c r="C62" s="80"/>
      <c r="D62" s="52"/>
      <c r="E62" s="66"/>
      <c r="F62" s="66"/>
      <c r="G62" s="66"/>
      <c r="H62" s="52"/>
    </row>
    <row r="63" spans="1:8" s="27" customFormat="1" ht="33.75" customHeight="1" x14ac:dyDescent="0.25">
      <c r="A63" s="264"/>
      <c r="B63" s="52" t="s">
        <v>18</v>
      </c>
      <c r="C63" s="80"/>
      <c r="D63" s="483" t="s">
        <v>266</v>
      </c>
      <c r="E63" s="483"/>
      <c r="F63" s="136"/>
      <c r="G63" s="456">
        <f>SUM(G64:H65)</f>
        <v>52600</v>
      </c>
      <c r="H63" s="457"/>
    </row>
    <row r="64" spans="1:8" s="27" customFormat="1" ht="15" x14ac:dyDescent="0.25">
      <c r="A64" s="264"/>
      <c r="B64" s="81" t="s">
        <v>19</v>
      </c>
      <c r="C64" s="149"/>
      <c r="D64" s="41" t="s">
        <v>182</v>
      </c>
      <c r="E64" s="136"/>
      <c r="F64" s="136"/>
      <c r="G64" s="454">
        <v>30100</v>
      </c>
      <c r="H64" s="455"/>
    </row>
    <row r="65" spans="1:8" s="27" customFormat="1" ht="15" customHeight="1" x14ac:dyDescent="0.25">
      <c r="A65" s="264"/>
      <c r="B65" s="149"/>
      <c r="C65" s="149"/>
      <c r="D65" s="501" t="s">
        <v>183</v>
      </c>
      <c r="E65" s="501"/>
      <c r="F65" s="136"/>
      <c r="G65" s="454">
        <v>22500</v>
      </c>
      <c r="H65" s="455"/>
    </row>
    <row r="66" spans="1:8" s="27" customFormat="1" x14ac:dyDescent="0.2">
      <c r="A66" s="264"/>
      <c r="B66" s="149"/>
      <c r="C66" s="149"/>
      <c r="D66" s="150"/>
      <c r="E66" s="136"/>
      <c r="F66" s="136"/>
      <c r="G66" s="66"/>
      <c r="H66" s="52"/>
    </row>
    <row r="67" spans="1:8" s="27" customFormat="1" ht="17.25" customHeight="1" thickBot="1" x14ac:dyDescent="0.3">
      <c r="A67" s="264"/>
      <c r="B67" s="93" t="s">
        <v>64</v>
      </c>
      <c r="C67" s="94"/>
      <c r="D67" s="95"/>
      <c r="E67" s="96"/>
      <c r="F67" s="96"/>
      <c r="G67" s="458">
        <f>SUM(G68:H70)</f>
        <v>52600</v>
      </c>
      <c r="H67" s="458"/>
    </row>
    <row r="68" spans="1:8" s="150" customFormat="1" ht="15" customHeight="1" thickTop="1" x14ac:dyDescent="0.25">
      <c r="A68" s="269">
        <v>5222</v>
      </c>
      <c r="B68" s="97" t="s">
        <v>14</v>
      </c>
      <c r="C68" s="98"/>
      <c r="D68" s="41"/>
      <c r="E68" s="99"/>
      <c r="F68" s="99"/>
      <c r="G68" s="459">
        <v>30100</v>
      </c>
      <c r="H68" s="460"/>
    </row>
    <row r="69" spans="1:8" s="150" customFormat="1" ht="15" customHeight="1" x14ac:dyDescent="0.25">
      <c r="A69" s="269">
        <v>5222</v>
      </c>
      <c r="B69" s="97" t="s">
        <v>14</v>
      </c>
      <c r="C69" s="98"/>
      <c r="D69" s="41"/>
      <c r="E69" s="99"/>
      <c r="F69" s="99"/>
      <c r="G69" s="459">
        <v>22500</v>
      </c>
      <c r="H69" s="460"/>
    </row>
    <row r="70" spans="1:8" s="150" customFormat="1" ht="15" customHeight="1" x14ac:dyDescent="0.25">
      <c r="A70" s="269"/>
      <c r="B70" s="97"/>
      <c r="C70" s="98"/>
      <c r="D70" s="41"/>
      <c r="E70" s="99"/>
      <c r="F70" s="99"/>
      <c r="G70" s="380"/>
      <c r="H70" s="381"/>
    </row>
    <row r="71" spans="1:8" s="150" customFormat="1" ht="15" customHeight="1" x14ac:dyDescent="0.25">
      <c r="A71" s="269"/>
      <c r="B71" s="97"/>
      <c r="C71" s="98"/>
      <c r="D71" s="41"/>
      <c r="E71" s="99"/>
      <c r="F71" s="99"/>
      <c r="G71" s="380"/>
      <c r="H71" s="381"/>
    </row>
    <row r="72" spans="1:8" s="27" customFormat="1" ht="15" x14ac:dyDescent="0.25">
      <c r="A72" s="264"/>
      <c r="B72" s="52" t="s">
        <v>18</v>
      </c>
      <c r="C72" s="80"/>
      <c r="D72" s="55" t="s">
        <v>282</v>
      </c>
      <c r="E72" s="66"/>
      <c r="F72" s="66"/>
      <c r="G72" s="456">
        <f>SUM(G73:H76)</f>
        <v>14000</v>
      </c>
      <c r="H72" s="457"/>
    </row>
    <row r="73" spans="1:8" s="27" customFormat="1" ht="15" x14ac:dyDescent="0.25">
      <c r="A73" s="264"/>
      <c r="B73" s="81" t="s">
        <v>19</v>
      </c>
      <c r="C73" s="80"/>
      <c r="D73" s="41" t="s">
        <v>184</v>
      </c>
      <c r="E73" s="66"/>
      <c r="F73" s="66"/>
      <c r="G73" s="454">
        <v>9300</v>
      </c>
      <c r="H73" s="455"/>
    </row>
    <row r="74" spans="1:8" s="27" customFormat="1" ht="15" x14ac:dyDescent="0.25">
      <c r="A74" s="264"/>
      <c r="B74" s="151"/>
      <c r="C74" s="149"/>
      <c r="D74" s="41" t="s">
        <v>252</v>
      </c>
      <c r="E74" s="66"/>
      <c r="F74" s="66"/>
      <c r="G74" s="454">
        <v>200</v>
      </c>
      <c r="H74" s="455"/>
    </row>
    <row r="75" spans="1:8" s="27" customFormat="1" ht="15" x14ac:dyDescent="0.25">
      <c r="A75" s="264"/>
      <c r="B75" s="149"/>
      <c r="C75" s="149"/>
      <c r="D75" s="52" t="s">
        <v>185</v>
      </c>
      <c r="E75" s="66"/>
      <c r="F75" s="66"/>
      <c r="G75" s="454">
        <v>2000</v>
      </c>
      <c r="H75" s="455"/>
    </row>
    <row r="76" spans="1:8" s="27" customFormat="1" ht="30.75" customHeight="1" x14ac:dyDescent="0.25">
      <c r="A76" s="264"/>
      <c r="B76" s="149"/>
      <c r="C76" s="149"/>
      <c r="D76" s="502" t="s">
        <v>186</v>
      </c>
      <c r="E76" s="502"/>
      <c r="F76" s="502"/>
      <c r="G76" s="454">
        <v>2500</v>
      </c>
      <c r="H76" s="455"/>
    </row>
    <row r="77" spans="1:8" s="27" customFormat="1" ht="15" x14ac:dyDescent="0.25">
      <c r="A77" s="264"/>
      <c r="B77" s="154"/>
      <c r="C77" s="149"/>
      <c r="D77" s="150"/>
      <c r="E77" s="136"/>
      <c r="F77" s="136"/>
      <c r="G77" s="66"/>
      <c r="H77" s="52"/>
    </row>
    <row r="78" spans="1:8" ht="17.25" customHeight="1" thickBot="1" x14ac:dyDescent="0.3">
      <c r="B78" s="93" t="s">
        <v>64</v>
      </c>
      <c r="C78" s="94"/>
      <c r="D78" s="95"/>
      <c r="E78" s="96"/>
      <c r="F78" s="96"/>
      <c r="G78" s="458">
        <f>SUM(G79:H79)</f>
        <v>9300</v>
      </c>
      <c r="H78" s="458"/>
    </row>
    <row r="79" spans="1:8" s="52" customFormat="1" ht="15" customHeight="1" thickTop="1" x14ac:dyDescent="0.25">
      <c r="A79" s="269">
        <v>5222</v>
      </c>
      <c r="B79" s="97" t="s">
        <v>14</v>
      </c>
      <c r="C79" s="98"/>
      <c r="D79" s="41"/>
      <c r="E79" s="99"/>
      <c r="F79" s="99"/>
      <c r="G79" s="459">
        <v>9300</v>
      </c>
      <c r="H79" s="460"/>
    </row>
    <row r="80" spans="1:8" s="27" customFormat="1" x14ac:dyDescent="0.2">
      <c r="A80" s="264"/>
      <c r="B80" s="149"/>
      <c r="C80" s="149"/>
      <c r="D80" s="150"/>
      <c r="E80" s="136"/>
      <c r="F80" s="136"/>
      <c r="G80" s="66"/>
      <c r="H80" s="52"/>
    </row>
    <row r="81" spans="1:8" s="27" customFormat="1" ht="17.25" customHeight="1" thickBot="1" x14ac:dyDescent="0.3">
      <c r="A81" s="264"/>
      <c r="B81" s="93" t="s">
        <v>68</v>
      </c>
      <c r="C81" s="94"/>
      <c r="D81" s="95"/>
      <c r="E81" s="96"/>
      <c r="F81" s="96"/>
      <c r="G81" s="458">
        <f>SUM(G82:H84)</f>
        <v>4700</v>
      </c>
      <c r="H81" s="458"/>
    </row>
    <row r="82" spans="1:8" s="27" customFormat="1" ht="14.25" customHeight="1" thickTop="1" x14ac:dyDescent="0.25">
      <c r="A82" s="264">
        <v>5493</v>
      </c>
      <c r="B82" s="97" t="s">
        <v>47</v>
      </c>
      <c r="C82" s="100"/>
      <c r="D82" s="100"/>
      <c r="E82" s="100"/>
      <c r="F82" s="100"/>
      <c r="G82" s="459">
        <v>200</v>
      </c>
      <c r="H82" s="460"/>
    </row>
    <row r="83" spans="1:8" s="27" customFormat="1" ht="14.25" customHeight="1" x14ac:dyDescent="0.25">
      <c r="A83" s="264">
        <v>5493</v>
      </c>
      <c r="B83" s="97" t="s">
        <v>47</v>
      </c>
      <c r="C83" s="100"/>
      <c r="D83" s="100"/>
      <c r="E83" s="100"/>
      <c r="F83" s="100"/>
      <c r="G83" s="459">
        <v>2000</v>
      </c>
      <c r="H83" s="460"/>
    </row>
    <row r="84" spans="1:8" s="27" customFormat="1" ht="14.25" customHeight="1" x14ac:dyDescent="0.25">
      <c r="A84" s="264">
        <v>5493</v>
      </c>
      <c r="B84" s="97" t="s">
        <v>47</v>
      </c>
      <c r="C84" s="100"/>
      <c r="D84" s="100"/>
      <c r="E84" s="100"/>
      <c r="F84" s="100"/>
      <c r="G84" s="499">
        <v>2500</v>
      </c>
      <c r="H84" s="499"/>
    </row>
    <row r="85" spans="1:8" s="27" customFormat="1" x14ac:dyDescent="0.2">
      <c r="A85" s="264"/>
      <c r="B85" s="80"/>
      <c r="C85" s="80"/>
      <c r="D85" s="52"/>
      <c r="E85" s="66"/>
      <c r="F85" s="66"/>
      <c r="G85" s="66"/>
      <c r="H85" s="52"/>
    </row>
    <row r="86" spans="1:8" s="27" customFormat="1" x14ac:dyDescent="0.2">
      <c r="A86" s="264"/>
      <c r="B86" s="149"/>
      <c r="C86" s="149"/>
      <c r="D86" s="150"/>
      <c r="E86" s="136"/>
      <c r="F86" s="136"/>
      <c r="G86" s="66"/>
      <c r="H86" s="52"/>
    </row>
    <row r="87" spans="1:8" s="27" customFormat="1" ht="27.75" customHeight="1" x14ac:dyDescent="0.25">
      <c r="A87" s="264"/>
      <c r="B87" s="52" t="s">
        <v>18</v>
      </c>
      <c r="C87" s="80"/>
      <c r="D87" s="483" t="s">
        <v>283</v>
      </c>
      <c r="E87" s="483"/>
      <c r="F87" s="483"/>
      <c r="G87" s="456">
        <v>1250</v>
      </c>
      <c r="H87" s="457"/>
    </row>
    <row r="88" spans="1:8" s="27" customFormat="1" x14ac:dyDescent="0.2">
      <c r="A88" s="264"/>
      <c r="B88" s="80"/>
      <c r="C88" s="80"/>
      <c r="D88" s="150"/>
      <c r="E88" s="136"/>
      <c r="F88" s="136"/>
      <c r="G88" s="66"/>
      <c r="H88" s="52"/>
    </row>
    <row r="89" spans="1:8" s="27" customFormat="1" ht="17.25" customHeight="1" thickBot="1" x14ac:dyDescent="0.3">
      <c r="A89" s="264"/>
      <c r="B89" s="93" t="s">
        <v>49</v>
      </c>
      <c r="C89" s="94"/>
      <c r="D89" s="191"/>
      <c r="E89" s="182"/>
      <c r="F89" s="182"/>
      <c r="G89" s="458">
        <f>SUM(G90)</f>
        <v>1250</v>
      </c>
      <c r="H89" s="458"/>
    </row>
    <row r="90" spans="1:8" s="150" customFormat="1" ht="15" customHeight="1" thickTop="1" x14ac:dyDescent="0.25">
      <c r="A90" s="269">
        <v>5222</v>
      </c>
      <c r="B90" s="97" t="s">
        <v>14</v>
      </c>
      <c r="C90" s="98"/>
      <c r="D90" s="184"/>
      <c r="E90" s="185"/>
      <c r="F90" s="185"/>
      <c r="G90" s="459">
        <v>1250</v>
      </c>
      <c r="H90" s="460"/>
    </row>
    <row r="91" spans="1:8" s="27" customFormat="1" x14ac:dyDescent="0.2">
      <c r="A91" s="264"/>
      <c r="B91" s="149"/>
      <c r="C91" s="149"/>
      <c r="D91" s="150"/>
      <c r="E91" s="136"/>
      <c r="F91" s="136"/>
      <c r="G91" s="66"/>
      <c r="H91" s="52"/>
    </row>
    <row r="92" spans="1:8" s="27" customFormat="1" x14ac:dyDescent="0.2">
      <c r="A92" s="264"/>
      <c r="B92" s="149"/>
      <c r="C92" s="149"/>
      <c r="D92" s="150"/>
      <c r="E92" s="136"/>
      <c r="F92" s="136"/>
      <c r="G92" s="66"/>
      <c r="H92" s="52"/>
    </row>
    <row r="93" spans="1:8" s="27" customFormat="1" ht="29.25" customHeight="1" x14ac:dyDescent="0.25">
      <c r="A93" s="264"/>
      <c r="B93" s="52" t="s">
        <v>18</v>
      </c>
      <c r="C93" s="80"/>
      <c r="D93" s="483" t="s">
        <v>284</v>
      </c>
      <c r="E93" s="483"/>
      <c r="F93" s="483"/>
      <c r="G93" s="456">
        <v>3800</v>
      </c>
      <c r="H93" s="457"/>
    </row>
    <row r="94" spans="1:8" s="27" customFormat="1" x14ac:dyDescent="0.2">
      <c r="A94" s="264"/>
      <c r="B94" s="80"/>
      <c r="C94" s="80"/>
      <c r="D94" s="52"/>
      <c r="E94" s="66"/>
      <c r="F94" s="66"/>
      <c r="G94" s="66"/>
      <c r="H94" s="52"/>
    </row>
    <row r="95" spans="1:8" s="27" customFormat="1" ht="17.25" customHeight="1" thickBot="1" x14ac:dyDescent="0.3">
      <c r="A95" s="264"/>
      <c r="B95" s="93" t="s">
        <v>64</v>
      </c>
      <c r="C95" s="94"/>
      <c r="D95" s="95"/>
      <c r="E95" s="96"/>
      <c r="F95" s="96"/>
      <c r="G95" s="458">
        <f>SUM(G96)</f>
        <v>3800</v>
      </c>
      <c r="H95" s="458"/>
    </row>
    <row r="96" spans="1:8" s="150" customFormat="1" ht="15" customHeight="1" thickTop="1" x14ac:dyDescent="0.25">
      <c r="A96" s="269">
        <v>5222</v>
      </c>
      <c r="B96" s="97" t="s">
        <v>14</v>
      </c>
      <c r="C96" s="98"/>
      <c r="D96" s="41"/>
      <c r="E96" s="99"/>
      <c r="F96" s="99"/>
      <c r="G96" s="459">
        <v>3800</v>
      </c>
      <c r="H96" s="460"/>
    </row>
    <row r="97" spans="1:8" s="27" customFormat="1" ht="15" x14ac:dyDescent="0.25">
      <c r="A97" s="264"/>
      <c r="B97" s="154"/>
      <c r="C97" s="149"/>
      <c r="D97" s="150"/>
      <c r="E97" s="136"/>
      <c r="F97" s="136"/>
      <c r="G97" s="66"/>
      <c r="H97" s="52"/>
    </row>
    <row r="98" spans="1:8" s="27" customFormat="1" ht="15" x14ac:dyDescent="0.25">
      <c r="A98" s="264"/>
      <c r="B98" s="154"/>
      <c r="C98" s="149"/>
      <c r="D98" s="150"/>
      <c r="E98" s="136"/>
      <c r="F98" s="136"/>
      <c r="G98" s="66"/>
      <c r="H98" s="52"/>
    </row>
    <row r="99" spans="1:8" s="27" customFormat="1" ht="29.25" customHeight="1" x14ac:dyDescent="0.25">
      <c r="A99" s="264"/>
      <c r="B99" s="52" t="s">
        <v>18</v>
      </c>
      <c r="C99" s="80"/>
      <c r="D99" s="484" t="s">
        <v>285</v>
      </c>
      <c r="E99" s="484"/>
      <c r="F99" s="66"/>
      <c r="G99" s="456">
        <v>1500</v>
      </c>
      <c r="H99" s="457"/>
    </row>
    <row r="100" spans="1:8" s="27" customFormat="1" ht="15" x14ac:dyDescent="0.25">
      <c r="A100" s="264"/>
      <c r="B100" s="91"/>
      <c r="C100" s="80"/>
      <c r="D100" s="52"/>
      <c r="E100" s="66"/>
      <c r="F100" s="66"/>
      <c r="G100" s="66"/>
      <c r="H100" s="52"/>
    </row>
    <row r="101" spans="1:8" s="27" customFormat="1" ht="17.25" customHeight="1" thickBot="1" x14ac:dyDescent="0.3">
      <c r="A101" s="264"/>
      <c r="B101" s="93" t="s">
        <v>68</v>
      </c>
      <c r="C101" s="94"/>
      <c r="D101" s="95"/>
      <c r="E101" s="96"/>
      <c r="F101" s="96"/>
      <c r="G101" s="458">
        <f>SUM(G102:H104)</f>
        <v>1500</v>
      </c>
      <c r="H101" s="458"/>
    </row>
    <row r="102" spans="1:8" s="27" customFormat="1" ht="14.25" customHeight="1" thickTop="1" x14ac:dyDescent="0.25">
      <c r="A102" s="264">
        <v>5493</v>
      </c>
      <c r="B102" s="97" t="s">
        <v>47</v>
      </c>
      <c r="C102" s="100"/>
      <c r="D102" s="100"/>
      <c r="E102" s="100"/>
      <c r="F102" s="100"/>
      <c r="G102" s="459">
        <v>1500</v>
      </c>
      <c r="H102" s="460"/>
    </row>
    <row r="103" spans="1:8" s="27" customFormat="1" ht="14.25" customHeight="1" x14ac:dyDescent="0.25">
      <c r="A103" s="264"/>
      <c r="B103" s="97"/>
      <c r="C103" s="100"/>
      <c r="D103" s="100"/>
      <c r="E103" s="100"/>
      <c r="F103" s="100"/>
      <c r="G103" s="380"/>
      <c r="H103" s="381"/>
    </row>
    <row r="104" spans="1:8" s="27" customFormat="1" ht="15" x14ac:dyDescent="0.25">
      <c r="A104" s="264"/>
      <c r="B104" s="154"/>
      <c r="C104" s="149"/>
      <c r="D104" s="150"/>
      <c r="E104" s="136"/>
      <c r="F104" s="136"/>
      <c r="G104" s="66"/>
      <c r="H104" s="52"/>
    </row>
    <row r="105" spans="1:8" s="27" customFormat="1" ht="30" customHeight="1" x14ac:dyDescent="0.25">
      <c r="A105" s="264"/>
      <c r="B105" s="52" t="s">
        <v>18</v>
      </c>
      <c r="C105" s="80"/>
      <c r="D105" s="484" t="s">
        <v>332</v>
      </c>
      <c r="E105" s="484"/>
      <c r="F105" s="484"/>
      <c r="G105" s="456">
        <v>29250</v>
      </c>
      <c r="H105" s="457"/>
    </row>
    <row r="106" spans="1:8" s="27" customFormat="1" ht="15" x14ac:dyDescent="0.25">
      <c r="A106" s="264"/>
      <c r="B106" s="154"/>
      <c r="C106" s="149"/>
      <c r="D106" s="150"/>
      <c r="E106" s="136"/>
      <c r="F106" s="136"/>
      <c r="G106" s="66"/>
      <c r="H106" s="52"/>
    </row>
    <row r="107" spans="1:8" s="27" customFormat="1" ht="17.25" customHeight="1" thickBot="1" x14ac:dyDescent="0.3">
      <c r="A107" s="264"/>
      <c r="B107" s="93" t="s">
        <v>81</v>
      </c>
      <c r="C107" s="94"/>
      <c r="D107" s="191"/>
      <c r="E107" s="182"/>
      <c r="F107" s="182"/>
      <c r="G107" s="458">
        <f>SUM(G108:H108)</f>
        <v>29250</v>
      </c>
      <c r="H107" s="458"/>
    </row>
    <row r="108" spans="1:8" s="27" customFormat="1" ht="17.25" customHeight="1" thickTop="1" x14ac:dyDescent="0.25">
      <c r="A108" s="264">
        <v>6322</v>
      </c>
      <c r="B108" s="193" t="s">
        <v>136</v>
      </c>
      <c r="C108" s="98"/>
      <c r="D108" s="184"/>
      <c r="E108" s="185"/>
      <c r="F108" s="185"/>
      <c r="G108" s="459">
        <v>29250</v>
      </c>
      <c r="H108" s="460"/>
    </row>
    <row r="109" spans="1:8" s="27" customFormat="1" ht="17.25" customHeight="1" x14ac:dyDescent="0.25">
      <c r="A109" s="264"/>
      <c r="B109" s="193"/>
      <c r="C109" s="98"/>
      <c r="D109" s="184"/>
      <c r="E109" s="185"/>
      <c r="F109" s="185"/>
      <c r="G109" s="380"/>
      <c r="H109" s="381"/>
    </row>
    <row r="110" spans="1:8" s="27" customFormat="1" ht="17.25" customHeight="1" x14ac:dyDescent="0.25">
      <c r="A110" s="264"/>
      <c r="B110" s="192"/>
      <c r="C110" s="183"/>
      <c r="D110" s="184"/>
      <c r="E110" s="185"/>
      <c r="F110" s="185"/>
      <c r="G110" s="380"/>
      <c r="H110" s="381"/>
    </row>
    <row r="111" spans="1:8" s="27" customFormat="1" ht="30" customHeight="1" x14ac:dyDescent="0.25">
      <c r="A111" s="264"/>
      <c r="B111" s="52" t="s">
        <v>18</v>
      </c>
      <c r="C111" s="80"/>
      <c r="D111" s="484" t="s">
        <v>286</v>
      </c>
      <c r="E111" s="484"/>
      <c r="F111" s="484"/>
      <c r="G111" s="456">
        <v>5000</v>
      </c>
      <c r="H111" s="457"/>
    </row>
    <row r="112" spans="1:8" s="27" customFormat="1" ht="15" x14ac:dyDescent="0.25">
      <c r="A112" s="264"/>
      <c r="B112" s="154"/>
      <c r="C112" s="149"/>
      <c r="D112" s="150"/>
      <c r="E112" s="136"/>
      <c r="F112" s="136"/>
      <c r="G112" s="66"/>
      <c r="H112" s="52"/>
    </row>
    <row r="113" spans="1:8" s="27" customFormat="1" ht="17.25" customHeight="1" thickBot="1" x14ac:dyDescent="0.3">
      <c r="A113" s="264"/>
      <c r="B113" s="93" t="s">
        <v>81</v>
      </c>
      <c r="C113" s="94"/>
      <c r="D113" s="191"/>
      <c r="E113" s="182"/>
      <c r="F113" s="182"/>
      <c r="G113" s="458">
        <f>SUM(G114:H114)</f>
        <v>5000</v>
      </c>
      <c r="H113" s="458"/>
    </row>
    <row r="114" spans="1:8" s="27" customFormat="1" ht="17.25" customHeight="1" thickTop="1" x14ac:dyDescent="0.25">
      <c r="A114" s="264">
        <v>6322</v>
      </c>
      <c r="B114" s="193" t="s">
        <v>136</v>
      </c>
      <c r="C114" s="98"/>
      <c r="D114" s="184"/>
      <c r="E114" s="185"/>
      <c r="F114" s="185"/>
      <c r="G114" s="459">
        <v>5000</v>
      </c>
      <c r="H114" s="460"/>
    </row>
    <row r="115" spans="1:8" s="27" customFormat="1" ht="17.25" customHeight="1" x14ac:dyDescent="0.25">
      <c r="A115" s="264"/>
      <c r="B115" s="193"/>
      <c r="C115" s="98"/>
      <c r="D115" s="184"/>
      <c r="E115" s="185"/>
      <c r="F115" s="185"/>
      <c r="G115" s="380"/>
      <c r="H115" s="381"/>
    </row>
    <row r="116" spans="1:8" s="27" customFormat="1" ht="17.25" customHeight="1" x14ac:dyDescent="0.25">
      <c r="A116" s="264"/>
      <c r="B116" s="193"/>
      <c r="C116" s="98"/>
      <c r="D116" s="184"/>
      <c r="E116" s="185"/>
      <c r="F116" s="185"/>
      <c r="G116" s="380"/>
      <c r="H116" s="381"/>
    </row>
    <row r="117" spans="1:8" s="27" customFormat="1" ht="30" customHeight="1" x14ac:dyDescent="0.25">
      <c r="A117" s="264"/>
      <c r="B117" s="52" t="s">
        <v>18</v>
      </c>
      <c r="C117" s="80"/>
      <c r="D117" s="503" t="s">
        <v>287</v>
      </c>
      <c r="E117" s="503"/>
      <c r="F117" s="503"/>
      <c r="G117" s="456">
        <v>4000</v>
      </c>
      <c r="H117" s="457"/>
    </row>
    <row r="118" spans="1:8" s="27" customFormat="1" ht="15" customHeight="1" x14ac:dyDescent="0.25">
      <c r="A118" s="264"/>
      <c r="B118" s="52"/>
      <c r="C118" s="80"/>
      <c r="D118" s="503"/>
      <c r="E118" s="503"/>
      <c r="F118" s="503"/>
      <c r="G118" s="382"/>
      <c r="H118" s="383"/>
    </row>
    <row r="119" spans="1:8" s="27" customFormat="1" ht="15" x14ac:dyDescent="0.25">
      <c r="A119" s="264"/>
      <c r="B119" s="154"/>
      <c r="C119" s="149"/>
      <c r="D119" s="150"/>
      <c r="E119" s="136"/>
      <c r="F119" s="136"/>
      <c r="G119" s="66"/>
      <c r="H119" s="52"/>
    </row>
    <row r="120" spans="1:8" s="27" customFormat="1" ht="17.25" customHeight="1" thickBot="1" x14ac:dyDescent="0.3">
      <c r="A120" s="264"/>
      <c r="B120" s="93" t="s">
        <v>137</v>
      </c>
      <c r="C120" s="94"/>
      <c r="D120" s="95"/>
      <c r="E120" s="96"/>
      <c r="F120" s="96"/>
      <c r="G120" s="458">
        <f>SUM(G121)</f>
        <v>4000</v>
      </c>
      <c r="H120" s="458"/>
    </row>
    <row r="121" spans="1:8" s="27" customFormat="1" ht="17.25" customHeight="1" thickTop="1" x14ac:dyDescent="0.25">
      <c r="A121" s="264">
        <v>6322</v>
      </c>
      <c r="B121" s="97" t="s">
        <v>136</v>
      </c>
      <c r="C121" s="98"/>
      <c r="D121" s="41"/>
      <c r="E121" s="99"/>
      <c r="F121" s="99"/>
      <c r="G121" s="459">
        <v>4000</v>
      </c>
      <c r="H121" s="460"/>
    </row>
    <row r="122" spans="1:8" s="27" customFormat="1" ht="17.25" customHeight="1" x14ac:dyDescent="0.25">
      <c r="A122" s="264"/>
      <c r="B122" s="192"/>
      <c r="C122" s="183"/>
      <c r="D122" s="184"/>
      <c r="E122" s="185"/>
      <c r="F122" s="185"/>
      <c r="G122" s="380"/>
      <c r="H122" s="381"/>
    </row>
    <row r="123" spans="1:8" s="27" customFormat="1" ht="15" x14ac:dyDescent="0.25">
      <c r="A123" s="264"/>
      <c r="B123" s="52" t="s">
        <v>18</v>
      </c>
      <c r="C123" s="80"/>
      <c r="D123" s="55" t="s">
        <v>123</v>
      </c>
      <c r="E123" s="136"/>
      <c r="F123" s="136"/>
      <c r="G123" s="456">
        <f>SUM(G124:H125)</f>
        <v>13600</v>
      </c>
      <c r="H123" s="457"/>
    </row>
    <row r="124" spans="1:8" s="27" customFormat="1" ht="15" x14ac:dyDescent="0.25">
      <c r="A124" s="264"/>
      <c r="B124" s="81" t="s">
        <v>19</v>
      </c>
      <c r="C124" s="80"/>
      <c r="D124" s="41" t="s">
        <v>124</v>
      </c>
      <c r="E124" s="66"/>
      <c r="F124" s="66"/>
      <c r="G124" s="454">
        <v>7300</v>
      </c>
      <c r="H124" s="455"/>
    </row>
    <row r="125" spans="1:8" s="27" customFormat="1" ht="15" customHeight="1" x14ac:dyDescent="0.25">
      <c r="A125" s="264"/>
      <c r="B125" s="81"/>
      <c r="C125" s="80"/>
      <c r="D125" s="501" t="s">
        <v>128</v>
      </c>
      <c r="E125" s="501"/>
      <c r="F125" s="501"/>
      <c r="G125" s="454">
        <v>6300</v>
      </c>
      <c r="H125" s="455"/>
    </row>
    <row r="126" spans="1:8" s="27" customFormat="1" ht="17.25" customHeight="1" x14ac:dyDescent="0.25">
      <c r="A126" s="264"/>
      <c r="B126" s="192"/>
      <c r="C126" s="183"/>
      <c r="D126" s="184"/>
      <c r="E126" s="185"/>
      <c r="F126" s="185"/>
      <c r="G126" s="380"/>
      <c r="H126" s="381"/>
    </row>
    <row r="127" spans="1:8" s="27" customFormat="1" ht="17.25" customHeight="1" thickBot="1" x14ac:dyDescent="0.3">
      <c r="A127" s="264"/>
      <c r="B127" s="93" t="s">
        <v>64</v>
      </c>
      <c r="C127" s="190"/>
      <c r="D127" s="191"/>
      <c r="E127" s="182"/>
      <c r="F127" s="182"/>
      <c r="G127" s="458">
        <f>SUM(G128:H129)</f>
        <v>13600</v>
      </c>
      <c r="H127" s="458"/>
    </row>
    <row r="128" spans="1:8" s="27" customFormat="1" ht="17.25" customHeight="1" thickTop="1" x14ac:dyDescent="0.25">
      <c r="A128" s="264">
        <v>5222</v>
      </c>
      <c r="B128" s="97" t="s">
        <v>14</v>
      </c>
      <c r="C128" s="183"/>
      <c r="D128" s="184"/>
      <c r="E128" s="185"/>
      <c r="F128" s="185"/>
      <c r="G128" s="459">
        <v>7300</v>
      </c>
      <c r="H128" s="460"/>
    </row>
    <row r="129" spans="1:8" s="27" customFormat="1" ht="17.25" customHeight="1" x14ac:dyDescent="0.25">
      <c r="A129" s="264">
        <v>5222</v>
      </c>
      <c r="B129" s="97" t="s">
        <v>14</v>
      </c>
      <c r="C129" s="183"/>
      <c r="D129" s="184"/>
      <c r="E129" s="185"/>
      <c r="F129" s="185"/>
      <c r="G129" s="459">
        <v>6300</v>
      </c>
      <c r="H129" s="460"/>
    </row>
    <row r="130" spans="1:8" s="27" customFormat="1" ht="17.25" customHeight="1" x14ac:dyDescent="0.25">
      <c r="A130" s="264"/>
      <c r="B130" s="192"/>
      <c r="C130" s="183"/>
      <c r="D130" s="184"/>
      <c r="E130" s="185"/>
      <c r="F130" s="185"/>
      <c r="G130" s="380"/>
      <c r="H130" s="381"/>
    </row>
    <row r="131" spans="1:8" s="27" customFormat="1" ht="17.25" customHeight="1" x14ac:dyDescent="0.25">
      <c r="A131" s="264"/>
      <c r="B131" s="192"/>
      <c r="C131" s="183"/>
      <c r="D131" s="41"/>
      <c r="E131" s="99"/>
      <c r="F131" s="99"/>
      <c r="G131" s="380"/>
      <c r="H131" s="381"/>
    </row>
    <row r="132" spans="1:8" s="27" customFormat="1" ht="15" x14ac:dyDescent="0.25">
      <c r="A132" s="264"/>
      <c r="B132" s="52" t="s">
        <v>18</v>
      </c>
      <c r="C132" s="149"/>
      <c r="D132" s="92" t="s">
        <v>288</v>
      </c>
      <c r="E132" s="66"/>
      <c r="F132" s="66"/>
      <c r="G132" s="456">
        <f>SUM(G133:H135)</f>
        <v>13050</v>
      </c>
      <c r="H132" s="457"/>
    </row>
    <row r="133" spans="1:8" s="27" customFormat="1" ht="15" x14ac:dyDescent="0.25">
      <c r="A133" s="264"/>
      <c r="B133" s="81" t="s">
        <v>19</v>
      </c>
      <c r="C133" s="149"/>
      <c r="D133" s="74" t="s">
        <v>187</v>
      </c>
      <c r="E133" s="66"/>
      <c r="F133" s="66"/>
      <c r="G133" s="454">
        <v>10550</v>
      </c>
      <c r="H133" s="455"/>
    </row>
    <row r="134" spans="1:8" s="27" customFormat="1" ht="15" x14ac:dyDescent="0.25">
      <c r="A134" s="264"/>
      <c r="B134" s="151"/>
      <c r="C134" s="149"/>
      <c r="D134" s="41" t="s">
        <v>188</v>
      </c>
      <c r="E134" s="66"/>
      <c r="F134" s="66"/>
      <c r="G134" s="454">
        <v>1500</v>
      </c>
      <c r="H134" s="455"/>
    </row>
    <row r="135" spans="1:8" s="27" customFormat="1" ht="30" customHeight="1" x14ac:dyDescent="0.25">
      <c r="A135" s="264"/>
      <c r="B135" s="151"/>
      <c r="C135" s="149"/>
      <c r="D135" s="500" t="s">
        <v>189</v>
      </c>
      <c r="E135" s="500"/>
      <c r="F135" s="500"/>
      <c r="G135" s="454">
        <v>1000</v>
      </c>
      <c r="H135" s="455"/>
    </row>
    <row r="136" spans="1:8" s="27" customFormat="1" ht="15" x14ac:dyDescent="0.25">
      <c r="A136" s="264"/>
      <c r="B136" s="154"/>
      <c r="C136" s="149"/>
      <c r="D136" s="52"/>
      <c r="E136" s="66"/>
      <c r="F136" s="66"/>
      <c r="G136" s="66"/>
      <c r="H136" s="52"/>
    </row>
    <row r="137" spans="1:8" s="27" customFormat="1" ht="17.25" customHeight="1" thickBot="1" x14ac:dyDescent="0.3">
      <c r="A137" s="264"/>
      <c r="B137" s="93" t="s">
        <v>56</v>
      </c>
      <c r="C137" s="94"/>
      <c r="D137" s="95"/>
      <c r="E137" s="96"/>
      <c r="F137" s="96"/>
      <c r="G137" s="458">
        <f>SUM(G138:H140)</f>
        <v>13050</v>
      </c>
      <c r="H137" s="458"/>
    </row>
    <row r="138" spans="1:8" s="150" customFormat="1" ht="15" customHeight="1" thickTop="1" x14ac:dyDescent="0.25">
      <c r="A138" s="269">
        <v>5222</v>
      </c>
      <c r="B138" s="97" t="s">
        <v>14</v>
      </c>
      <c r="C138" s="98"/>
      <c r="D138" s="41"/>
      <c r="E138" s="99"/>
      <c r="F138" s="99"/>
      <c r="G138" s="459">
        <v>10550</v>
      </c>
      <c r="H138" s="460"/>
    </row>
    <row r="139" spans="1:8" s="150" customFormat="1" ht="15" customHeight="1" x14ac:dyDescent="0.25">
      <c r="A139" s="269">
        <v>5222</v>
      </c>
      <c r="B139" s="97" t="s">
        <v>14</v>
      </c>
      <c r="C139" s="98"/>
      <c r="D139" s="41"/>
      <c r="E139" s="99"/>
      <c r="F139" s="99"/>
      <c r="G139" s="459">
        <v>1500</v>
      </c>
      <c r="H139" s="460"/>
    </row>
    <row r="140" spans="1:8" s="150" customFormat="1" ht="15" customHeight="1" x14ac:dyDescent="0.25">
      <c r="A140" s="269">
        <v>5222</v>
      </c>
      <c r="B140" s="97" t="s">
        <v>14</v>
      </c>
      <c r="C140" s="98"/>
      <c r="D140" s="41"/>
      <c r="E140" s="99"/>
      <c r="F140" s="99"/>
      <c r="G140" s="459">
        <v>1000</v>
      </c>
      <c r="H140" s="460"/>
    </row>
    <row r="141" spans="1:8" s="27" customFormat="1" ht="17.25" customHeight="1" x14ac:dyDescent="0.25">
      <c r="A141" s="264"/>
      <c r="B141" s="193"/>
      <c r="C141" s="98"/>
      <c r="D141" s="41"/>
      <c r="E141" s="99"/>
      <c r="F141" s="99"/>
      <c r="G141" s="380"/>
      <c r="H141" s="381"/>
    </row>
    <row r="142" spans="1:8" s="27" customFormat="1" ht="17.25" customHeight="1" x14ac:dyDescent="0.25">
      <c r="A142" s="264"/>
      <c r="B142" s="192"/>
      <c r="C142" s="98"/>
      <c r="D142" s="41"/>
      <c r="E142" s="99"/>
      <c r="F142" s="99"/>
      <c r="G142" s="380"/>
      <c r="H142" s="381"/>
    </row>
    <row r="143" spans="1:8" s="27" customFormat="1" ht="15" x14ac:dyDescent="0.25">
      <c r="A143" s="264"/>
      <c r="B143" s="52" t="s">
        <v>18</v>
      </c>
      <c r="C143" s="80"/>
      <c r="D143" s="92" t="s">
        <v>289</v>
      </c>
      <c r="E143" s="66"/>
      <c r="F143" s="66"/>
      <c r="G143" s="456">
        <v>15000</v>
      </c>
      <c r="H143" s="457"/>
    </row>
    <row r="144" spans="1:8" s="27" customFormat="1" ht="15" x14ac:dyDescent="0.25">
      <c r="A144" s="264"/>
      <c r="B144" s="154"/>
      <c r="C144" s="80"/>
      <c r="D144" s="52"/>
      <c r="E144" s="66"/>
      <c r="F144" s="66"/>
      <c r="G144" s="66"/>
      <c r="H144" s="52"/>
    </row>
    <row r="145" spans="1:8" s="27" customFormat="1" ht="17.25" customHeight="1" thickBot="1" x14ac:dyDescent="0.3">
      <c r="A145" s="264"/>
      <c r="B145" s="93" t="s">
        <v>56</v>
      </c>
      <c r="C145" s="94"/>
      <c r="D145" s="95"/>
      <c r="E145" s="96"/>
      <c r="F145" s="96"/>
      <c r="G145" s="458">
        <f>SUM(G146)</f>
        <v>15000</v>
      </c>
      <c r="H145" s="458"/>
    </row>
    <row r="146" spans="1:8" s="150" customFormat="1" ht="15" customHeight="1" thickTop="1" x14ac:dyDescent="0.25">
      <c r="A146" s="269">
        <v>5222</v>
      </c>
      <c r="B146" s="97" t="s">
        <v>14</v>
      </c>
      <c r="C146" s="98"/>
      <c r="D146" s="41"/>
      <c r="E146" s="99"/>
      <c r="F146" s="99"/>
      <c r="G146" s="459">
        <v>15000</v>
      </c>
      <c r="H146" s="460"/>
    </row>
    <row r="147" spans="1:8" s="150" customFormat="1" ht="15" customHeight="1" x14ac:dyDescent="0.25">
      <c r="A147" s="269"/>
      <c r="B147" s="97"/>
      <c r="C147" s="98"/>
      <c r="D147" s="184"/>
      <c r="E147" s="185"/>
      <c r="F147" s="185"/>
      <c r="G147" s="380"/>
      <c r="H147" s="381"/>
    </row>
    <row r="148" spans="1:8" s="150" customFormat="1" ht="15" customHeight="1" x14ac:dyDescent="0.25">
      <c r="A148" s="269"/>
      <c r="B148" s="156"/>
      <c r="C148" s="183"/>
      <c r="D148" s="184"/>
      <c r="E148" s="185"/>
      <c r="F148" s="185"/>
      <c r="G148" s="380"/>
      <c r="H148" s="381"/>
    </row>
    <row r="149" spans="1:8" s="27" customFormat="1" ht="15" x14ac:dyDescent="0.25">
      <c r="A149" s="264"/>
      <c r="B149" s="52" t="s">
        <v>18</v>
      </c>
      <c r="C149" s="80"/>
      <c r="D149" s="92" t="s">
        <v>142</v>
      </c>
      <c r="E149" s="66"/>
      <c r="F149" s="66"/>
      <c r="G149" s="456">
        <v>11790</v>
      </c>
      <c r="H149" s="457"/>
    </row>
    <row r="150" spans="1:8" s="150" customFormat="1" ht="15" customHeight="1" x14ac:dyDescent="0.25">
      <c r="A150" s="269"/>
      <c r="B150" s="156"/>
      <c r="C150" s="183"/>
      <c r="D150" s="184"/>
      <c r="E150" s="185"/>
      <c r="F150" s="185"/>
      <c r="G150" s="380"/>
      <c r="H150" s="381"/>
    </row>
    <row r="151" spans="1:8" s="27" customFormat="1" ht="17.25" customHeight="1" thickBot="1" x14ac:dyDescent="0.3">
      <c r="A151" s="264"/>
      <c r="B151" s="93" t="s">
        <v>138</v>
      </c>
      <c r="C151" s="190"/>
      <c r="D151" s="191"/>
      <c r="E151" s="182"/>
      <c r="F151" s="182"/>
      <c r="G151" s="458">
        <f>SUM(G152)</f>
        <v>11790</v>
      </c>
      <c r="H151" s="458"/>
    </row>
    <row r="152" spans="1:8" s="150" customFormat="1" ht="15" customHeight="1" thickTop="1" x14ac:dyDescent="0.25">
      <c r="A152" s="269">
        <v>5222</v>
      </c>
      <c r="B152" s="97" t="s">
        <v>14</v>
      </c>
      <c r="C152" s="183"/>
      <c r="D152" s="184"/>
      <c r="E152" s="185"/>
      <c r="F152" s="185"/>
      <c r="G152" s="459">
        <v>11790</v>
      </c>
      <c r="H152" s="460"/>
    </row>
    <row r="153" spans="1:8" s="27" customFormat="1" x14ac:dyDescent="0.2">
      <c r="A153" s="264"/>
      <c r="B153" s="149"/>
      <c r="C153" s="149"/>
      <c r="D153" s="150"/>
      <c r="E153" s="136"/>
      <c r="F153" s="136"/>
      <c r="G153" s="66"/>
      <c r="H153" s="52"/>
    </row>
    <row r="154" spans="1:8" s="27" customFormat="1" x14ac:dyDescent="0.2">
      <c r="A154" s="264"/>
      <c r="B154" s="80"/>
      <c r="C154" s="80"/>
      <c r="D154" s="52"/>
      <c r="E154" s="66"/>
      <c r="F154" s="66"/>
      <c r="G154" s="66"/>
      <c r="H154" s="52"/>
    </row>
    <row r="155" spans="1:8" s="27" customFormat="1" ht="29.25" customHeight="1" x14ac:dyDescent="0.25">
      <c r="A155" s="264"/>
      <c r="B155" s="52" t="s">
        <v>18</v>
      </c>
      <c r="C155" s="80"/>
      <c r="D155" s="484" t="s">
        <v>290</v>
      </c>
      <c r="E155" s="484"/>
      <c r="F155" s="66"/>
      <c r="G155" s="456">
        <v>12500</v>
      </c>
      <c r="H155" s="457"/>
    </row>
    <row r="156" spans="1:8" s="27" customFormat="1" x14ac:dyDescent="0.2">
      <c r="A156" s="264"/>
      <c r="B156" s="92"/>
      <c r="C156" s="80"/>
      <c r="D156" s="52"/>
      <c r="E156" s="66"/>
      <c r="F156" s="66"/>
      <c r="G156" s="66"/>
      <c r="H156" s="52"/>
    </row>
    <row r="157" spans="1:8" s="27" customFormat="1" ht="30.75" customHeight="1" thickBot="1" x14ac:dyDescent="0.3">
      <c r="A157" s="264"/>
      <c r="B157" s="467" t="s">
        <v>67</v>
      </c>
      <c r="C157" s="468"/>
      <c r="D157" s="468"/>
      <c r="E157" s="468"/>
      <c r="F157" s="468"/>
      <c r="G157" s="458">
        <f>SUM(G158:H158)</f>
        <v>12500</v>
      </c>
      <c r="H157" s="458"/>
    </row>
    <row r="158" spans="1:8" s="2" customFormat="1" ht="17.25" customHeight="1" thickTop="1" x14ac:dyDescent="0.25">
      <c r="A158" s="261">
        <v>5321</v>
      </c>
      <c r="B158" s="50" t="s">
        <v>38</v>
      </c>
      <c r="C158" s="21"/>
      <c r="D158" s="22"/>
      <c r="E158" s="23"/>
      <c r="F158" s="23"/>
      <c r="G158" s="459">
        <v>12500</v>
      </c>
      <c r="H158" s="460"/>
    </row>
    <row r="159" spans="1:8" s="27" customFormat="1" ht="14.25" customHeight="1" x14ac:dyDescent="0.25">
      <c r="A159" s="264"/>
      <c r="B159" s="156"/>
      <c r="C159" s="149"/>
      <c r="D159" s="150"/>
      <c r="E159" s="136"/>
      <c r="F159" s="136"/>
      <c r="G159" s="380"/>
      <c r="H159" s="381"/>
    </row>
    <row r="160" spans="1:8" s="27" customFormat="1" x14ac:dyDescent="0.2">
      <c r="A160" s="264"/>
      <c r="B160" s="157"/>
      <c r="C160" s="149"/>
      <c r="D160" s="150"/>
      <c r="E160" s="136"/>
      <c r="F160" s="136"/>
      <c r="G160" s="66"/>
      <c r="H160" s="52"/>
    </row>
    <row r="161" spans="1:8" s="27" customFormat="1" ht="29.25" customHeight="1" x14ac:dyDescent="0.25">
      <c r="A161" s="264"/>
      <c r="B161" s="52" t="s">
        <v>18</v>
      </c>
      <c r="C161" s="80"/>
      <c r="D161" s="483" t="s">
        <v>292</v>
      </c>
      <c r="E161" s="483"/>
      <c r="F161" s="483"/>
      <c r="G161" s="456">
        <v>700</v>
      </c>
      <c r="H161" s="457"/>
    </row>
    <row r="162" spans="1:8" s="27" customFormat="1" x14ac:dyDescent="0.2">
      <c r="A162" s="264"/>
      <c r="B162" s="80"/>
      <c r="C162" s="80"/>
      <c r="D162" s="52"/>
      <c r="E162" s="66"/>
      <c r="F162" s="66"/>
      <c r="G162" s="66"/>
      <c r="H162" s="52"/>
    </row>
    <row r="163" spans="1:8" s="27" customFormat="1" ht="17.25" customHeight="1" thickBot="1" x14ac:dyDescent="0.3">
      <c r="A163" s="264"/>
      <c r="B163" s="93" t="s">
        <v>56</v>
      </c>
      <c r="C163" s="94"/>
      <c r="D163" s="95"/>
      <c r="E163" s="96"/>
      <c r="F163" s="96"/>
      <c r="G163" s="458">
        <f>SUM(G164)</f>
        <v>700</v>
      </c>
      <c r="H163" s="458"/>
    </row>
    <row r="164" spans="1:8" s="27" customFormat="1" ht="14.25" customHeight="1" thickTop="1" x14ac:dyDescent="0.25">
      <c r="A164" s="264">
        <v>5222</v>
      </c>
      <c r="B164" s="97" t="s">
        <v>14</v>
      </c>
      <c r="C164" s="80"/>
      <c r="D164" s="52"/>
      <c r="E164" s="66"/>
      <c r="F164" s="66"/>
      <c r="G164" s="459">
        <v>700</v>
      </c>
      <c r="H164" s="460"/>
    </row>
    <row r="165" spans="1:8" s="27" customFormat="1" x14ac:dyDescent="0.2">
      <c r="A165" s="264"/>
      <c r="B165" s="101"/>
      <c r="C165" s="101"/>
      <c r="D165" s="29"/>
      <c r="E165" s="77"/>
      <c r="F165" s="77"/>
      <c r="G165" s="77"/>
      <c r="H165" s="29"/>
    </row>
    <row r="166" spans="1:8" s="27" customFormat="1" x14ac:dyDescent="0.2">
      <c r="A166" s="264"/>
      <c r="B166" s="101"/>
      <c r="C166" s="101"/>
      <c r="D166" s="29"/>
      <c r="E166" s="77"/>
      <c r="F166" s="77"/>
      <c r="G166" s="77"/>
      <c r="H166" s="29"/>
    </row>
  </sheetData>
  <mergeCells count="81">
    <mergeCell ref="G158:H158"/>
    <mergeCell ref="G163:H163"/>
    <mergeCell ref="G164:H164"/>
    <mergeCell ref="D161:F161"/>
    <mergeCell ref="G161:H161"/>
    <mergeCell ref="G129:H129"/>
    <mergeCell ref="G135:H135"/>
    <mergeCell ref="G139:H139"/>
    <mergeCell ref="G140:H140"/>
    <mergeCell ref="G157:H157"/>
    <mergeCell ref="G151:H151"/>
    <mergeCell ref="G123:H123"/>
    <mergeCell ref="G124:H124"/>
    <mergeCell ref="G125:H125"/>
    <mergeCell ref="G127:H127"/>
    <mergeCell ref="G128:H128"/>
    <mergeCell ref="D63:E63"/>
    <mergeCell ref="D99:E99"/>
    <mergeCell ref="D155:E155"/>
    <mergeCell ref="D135:F135"/>
    <mergeCell ref="D87:F87"/>
    <mergeCell ref="D65:E65"/>
    <mergeCell ref="D125:F125"/>
    <mergeCell ref="D76:F76"/>
    <mergeCell ref="D93:F93"/>
    <mergeCell ref="D105:F105"/>
    <mergeCell ref="D117:F118"/>
    <mergeCell ref="D111:F111"/>
    <mergeCell ref="G76:H76"/>
    <mergeCell ref="G84:H84"/>
    <mergeCell ref="G81:H81"/>
    <mergeCell ref="G72:H72"/>
    <mergeCell ref="G64:H64"/>
    <mergeCell ref="G65:H65"/>
    <mergeCell ref="G67:H67"/>
    <mergeCell ref="G68:H68"/>
    <mergeCell ref="G69:H69"/>
    <mergeCell ref="G95:H95"/>
    <mergeCell ref="G82:H82"/>
    <mergeCell ref="G87:H87"/>
    <mergeCell ref="G89:H89"/>
    <mergeCell ref="G90:H90"/>
    <mergeCell ref="G83:H83"/>
    <mergeCell ref="B157:F157"/>
    <mergeCell ref="G145:H145"/>
    <mergeCell ref="G146:H146"/>
    <mergeCell ref="G155:H155"/>
    <mergeCell ref="G152:H152"/>
    <mergeCell ref="G149:H149"/>
    <mergeCell ref="G121:H121"/>
    <mergeCell ref="G1:H1"/>
    <mergeCell ref="B49:D49"/>
    <mergeCell ref="G143:H143"/>
    <mergeCell ref="G133:H133"/>
    <mergeCell ref="G134:H134"/>
    <mergeCell ref="G137:H137"/>
    <mergeCell ref="G138:H138"/>
    <mergeCell ref="G108:H108"/>
    <mergeCell ref="G132:H132"/>
    <mergeCell ref="G78:H78"/>
    <mergeCell ref="G79:H79"/>
    <mergeCell ref="G63:H63"/>
    <mergeCell ref="G105:H105"/>
    <mergeCell ref="G117:H117"/>
    <mergeCell ref="G101:H101"/>
    <mergeCell ref="B9:D9"/>
    <mergeCell ref="B27:D27"/>
    <mergeCell ref="B28:D28"/>
    <mergeCell ref="B48:D48"/>
    <mergeCell ref="G120:H120"/>
    <mergeCell ref="G102:H102"/>
    <mergeCell ref="G96:H96"/>
    <mergeCell ref="G99:H99"/>
    <mergeCell ref="G107:H107"/>
    <mergeCell ref="G111:H111"/>
    <mergeCell ref="G113:H113"/>
    <mergeCell ref="G114:H114"/>
    <mergeCell ref="G73:H73"/>
    <mergeCell ref="G74:H74"/>
    <mergeCell ref="G75:H75"/>
    <mergeCell ref="G93:H93"/>
  </mergeCells>
  <pageMargins left="0.70866141732283472" right="0.70866141732283472" top="0.78740157480314965" bottom="0.78740157480314965" header="0.31496062992125984" footer="0.31496062992125984"/>
  <pageSetup paperSize="9" scale="70" firstPageNumber="78" fitToWidth="2" fitToHeight="2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75"/>
  <sheetViews>
    <sheetView view="pageBreakPreview" topLeftCell="A19" zoomScaleNormal="100" zoomScaleSheetLayoutView="100" workbookViewId="0">
      <selection activeCell="J117" sqref="J117"/>
    </sheetView>
  </sheetViews>
  <sheetFormatPr defaultRowHeight="14.25" x14ac:dyDescent="0.2"/>
  <cols>
    <col min="1" max="1" width="4.85546875" style="264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6384" width="9.140625" style="2"/>
  </cols>
  <sheetData>
    <row r="1" spans="1:8" ht="23.25" x14ac:dyDescent="0.35">
      <c r="B1" s="43" t="s">
        <v>0</v>
      </c>
      <c r="C1" s="39"/>
      <c r="D1" s="20"/>
      <c r="E1" s="40"/>
      <c r="F1" s="40"/>
      <c r="G1" s="479" t="s">
        <v>1</v>
      </c>
      <c r="H1" s="479"/>
    </row>
    <row r="2" spans="1:8" x14ac:dyDescent="0.2">
      <c r="B2" s="39"/>
      <c r="C2" s="39"/>
      <c r="D2" s="20"/>
      <c r="E2" s="40"/>
      <c r="F2" s="40"/>
      <c r="G2" s="40"/>
      <c r="H2" s="20"/>
    </row>
    <row r="3" spans="1:8" x14ac:dyDescent="0.2">
      <c r="B3" s="36" t="s">
        <v>2</v>
      </c>
      <c r="C3" s="36" t="s">
        <v>312</v>
      </c>
      <c r="D3" s="20"/>
      <c r="E3" s="40"/>
      <c r="F3" s="40"/>
      <c r="G3" s="40"/>
      <c r="H3" s="20"/>
    </row>
    <row r="4" spans="1:8" x14ac:dyDescent="0.2">
      <c r="B4" s="39"/>
      <c r="C4" s="36" t="s">
        <v>3</v>
      </c>
      <c r="D4" s="20"/>
      <c r="E4" s="40"/>
      <c r="F4" s="40"/>
      <c r="G4" s="40"/>
      <c r="H4" s="20"/>
    </row>
    <row r="5" spans="1:8" x14ac:dyDescent="0.2">
      <c r="B5" s="39"/>
      <c r="C5" s="39"/>
      <c r="D5" s="20"/>
      <c r="E5" s="40"/>
      <c r="F5" s="40"/>
      <c r="G5" s="40"/>
      <c r="H5" s="20"/>
    </row>
    <row r="6" spans="1:8" s="4" customFormat="1" ht="13.5" thickBot="1" x14ac:dyDescent="0.25">
      <c r="A6" s="264"/>
      <c r="B6" s="44"/>
      <c r="C6" s="44"/>
      <c r="D6" s="45"/>
      <c r="E6" s="46"/>
      <c r="F6" s="46"/>
      <c r="G6" s="46"/>
      <c r="H6" s="45" t="s">
        <v>4</v>
      </c>
    </row>
    <row r="7" spans="1:8" s="109" customFormat="1" ht="39" customHeight="1" thickTop="1" thickBot="1" x14ac:dyDescent="0.25">
      <c r="A7" s="264"/>
      <c r="B7" s="84" t="s">
        <v>5</v>
      </c>
      <c r="C7" s="85" t="s">
        <v>6</v>
      </c>
      <c r="D7" s="86" t="s">
        <v>7</v>
      </c>
      <c r="E7" s="68" t="s">
        <v>253</v>
      </c>
      <c r="F7" s="68" t="s">
        <v>324</v>
      </c>
      <c r="G7" s="68" t="s">
        <v>254</v>
      </c>
      <c r="H7" s="30" t="s">
        <v>8</v>
      </c>
    </row>
    <row r="8" spans="1:8" s="152" customFormat="1" ht="13.5" thickTop="1" thickBot="1" x14ac:dyDescent="0.25">
      <c r="A8" s="266"/>
      <c r="B8" s="87">
        <v>1</v>
      </c>
      <c r="C8" s="88">
        <v>2</v>
      </c>
      <c r="D8" s="88">
        <v>3</v>
      </c>
      <c r="E8" s="147">
        <v>4</v>
      </c>
      <c r="F8" s="147">
        <v>5</v>
      </c>
      <c r="G8" s="147">
        <v>6</v>
      </c>
      <c r="H8" s="178" t="s">
        <v>144</v>
      </c>
    </row>
    <row r="9" spans="1:8" ht="15" thickTop="1" x14ac:dyDescent="0.2">
      <c r="B9" s="220">
        <v>3541</v>
      </c>
      <c r="C9" s="221">
        <v>52</v>
      </c>
      <c r="D9" s="222" t="s">
        <v>9</v>
      </c>
      <c r="E9" s="117">
        <f>1700+1000+500+500+300</f>
        <v>4000</v>
      </c>
      <c r="F9" s="117">
        <f>1700+900+500+404+496</f>
        <v>4000</v>
      </c>
      <c r="G9" s="117">
        <f>SUM(G22)</f>
        <v>2625</v>
      </c>
      <c r="H9" s="118">
        <f>G9/E9*100</f>
        <v>65.625</v>
      </c>
    </row>
    <row r="10" spans="1:8" x14ac:dyDescent="0.2">
      <c r="B10" s="89">
        <v>3543</v>
      </c>
      <c r="C10" s="90">
        <v>52</v>
      </c>
      <c r="D10" s="61" t="s">
        <v>9</v>
      </c>
      <c r="E10" s="13">
        <v>5900</v>
      </c>
      <c r="F10" s="13">
        <v>1730</v>
      </c>
      <c r="G10" s="13">
        <f>SUM(G41)</f>
        <v>2250</v>
      </c>
      <c r="H10" s="54">
        <f>G10/E10*100</f>
        <v>38.135593220338983</v>
      </c>
    </row>
    <row r="11" spans="1:8" x14ac:dyDescent="0.2">
      <c r="B11" s="89">
        <v>3592</v>
      </c>
      <c r="C11" s="90">
        <v>52</v>
      </c>
      <c r="D11" s="61" t="s">
        <v>9</v>
      </c>
      <c r="E11" s="13"/>
      <c r="F11" s="13">
        <v>91</v>
      </c>
      <c r="G11" s="13"/>
      <c r="H11" s="54"/>
    </row>
    <row r="12" spans="1:8" x14ac:dyDescent="0.2">
      <c r="B12" s="89">
        <v>3599</v>
      </c>
      <c r="C12" s="90">
        <v>52</v>
      </c>
      <c r="D12" s="61" t="s">
        <v>9</v>
      </c>
      <c r="E12" s="13"/>
      <c r="F12" s="13">
        <v>1479</v>
      </c>
      <c r="G12" s="13"/>
      <c r="H12" s="54"/>
    </row>
    <row r="13" spans="1:8" x14ac:dyDescent="0.2">
      <c r="B13" s="89">
        <v>3592</v>
      </c>
      <c r="C13" s="90">
        <v>52</v>
      </c>
      <c r="D13" s="61" t="s">
        <v>9</v>
      </c>
      <c r="E13" s="13">
        <v>2500</v>
      </c>
      <c r="F13" s="13">
        <v>2500</v>
      </c>
      <c r="G13" s="13">
        <f>SUM(G48)</f>
        <v>1500</v>
      </c>
      <c r="H13" s="54">
        <f>G13/E13*100</f>
        <v>60</v>
      </c>
    </row>
    <row r="14" spans="1:8" x14ac:dyDescent="0.2">
      <c r="B14" s="89">
        <v>3592</v>
      </c>
      <c r="C14" s="90">
        <v>54</v>
      </c>
      <c r="D14" s="61" t="s">
        <v>44</v>
      </c>
      <c r="E14" s="13">
        <v>900</v>
      </c>
      <c r="F14" s="13">
        <v>0</v>
      </c>
      <c r="G14" s="13"/>
      <c r="H14" s="54"/>
    </row>
    <row r="15" spans="1:8" s="29" customFormat="1" x14ac:dyDescent="0.2">
      <c r="A15" s="264"/>
      <c r="B15" s="89">
        <v>3545</v>
      </c>
      <c r="C15" s="90">
        <v>52</v>
      </c>
      <c r="D15" s="61" t="s">
        <v>9</v>
      </c>
      <c r="E15" s="13">
        <v>6900</v>
      </c>
      <c r="F15" s="13">
        <v>6500</v>
      </c>
      <c r="G15" s="13">
        <f>SUM(G58)</f>
        <v>6900</v>
      </c>
      <c r="H15" s="54">
        <f>G15/E15*100</f>
        <v>100</v>
      </c>
    </row>
    <row r="16" spans="1:8" s="29" customFormat="1" x14ac:dyDescent="0.2">
      <c r="A16" s="264"/>
      <c r="B16" s="89">
        <v>3599</v>
      </c>
      <c r="C16" s="90">
        <v>52</v>
      </c>
      <c r="D16" s="61" t="s">
        <v>9</v>
      </c>
      <c r="E16" s="13"/>
      <c r="F16" s="13">
        <v>400</v>
      </c>
      <c r="G16" s="13"/>
      <c r="H16" s="54"/>
    </row>
    <row r="17" spans="1:8" ht="15" thickBot="1" x14ac:dyDescent="0.25">
      <c r="B17" s="89">
        <v>3592</v>
      </c>
      <c r="C17" s="90">
        <v>52</v>
      </c>
      <c r="D17" s="61" t="s">
        <v>9</v>
      </c>
      <c r="E17" s="13">
        <v>1200</v>
      </c>
      <c r="F17" s="13">
        <v>400</v>
      </c>
      <c r="G17" s="13">
        <f>SUM(G68)</f>
        <v>400</v>
      </c>
      <c r="H17" s="54">
        <f>G17/E17*100</f>
        <v>33.333333333333329</v>
      </c>
    </row>
    <row r="18" spans="1:8" s="7" customFormat="1" ht="16.5" thickTop="1" thickBot="1" x14ac:dyDescent="0.3">
      <c r="A18" s="267"/>
      <c r="B18" s="507" t="s">
        <v>11</v>
      </c>
      <c r="C18" s="508"/>
      <c r="D18" s="508"/>
      <c r="E18" s="28">
        <f>SUM(E9:E17)</f>
        <v>21400</v>
      </c>
      <c r="F18" s="28">
        <f>SUM(F9:F17)</f>
        <v>17100</v>
      </c>
      <c r="G18" s="28">
        <f>SUM(G9:G17)</f>
        <v>13675</v>
      </c>
      <c r="H18" s="31">
        <f t="shared" ref="H18" si="0">G18/E18*100</f>
        <v>63.901869158878498</v>
      </c>
    </row>
    <row r="19" spans="1:8" ht="15" thickTop="1" x14ac:dyDescent="0.2">
      <c r="B19" s="52"/>
      <c r="C19" s="52"/>
      <c r="D19" s="52"/>
      <c r="E19" s="52"/>
      <c r="F19" s="66"/>
      <c r="G19" s="52"/>
      <c r="H19" s="52"/>
    </row>
    <row r="20" spans="1:8" x14ac:dyDescent="0.2">
      <c r="B20" s="55"/>
      <c r="C20" s="55"/>
      <c r="D20" s="55"/>
      <c r="E20" s="379"/>
      <c r="F20" s="379"/>
      <c r="G20" s="55"/>
      <c r="H20" s="55"/>
    </row>
    <row r="21" spans="1:8" ht="15" x14ac:dyDescent="0.25">
      <c r="B21" s="91" t="s">
        <v>12</v>
      </c>
      <c r="C21" s="80"/>
      <c r="D21" s="52"/>
      <c r="E21" s="66"/>
      <c r="F21" s="66"/>
      <c r="G21" s="66"/>
      <c r="H21" s="52"/>
    </row>
    <row r="22" spans="1:8" s="29" customFormat="1" ht="15" x14ac:dyDescent="0.25">
      <c r="A22" s="264"/>
      <c r="B22" s="52" t="s">
        <v>18</v>
      </c>
      <c r="C22" s="80"/>
      <c r="D22" s="92" t="s">
        <v>261</v>
      </c>
      <c r="E22" s="66"/>
      <c r="F22" s="66"/>
      <c r="G22" s="456">
        <f>SUM(G23:H27)</f>
        <v>2625</v>
      </c>
      <c r="H22" s="457"/>
    </row>
    <row r="23" spans="1:8" s="29" customFormat="1" ht="15" x14ac:dyDescent="0.25">
      <c r="A23" s="264"/>
      <c r="B23" s="81" t="s">
        <v>19</v>
      </c>
      <c r="C23" s="80"/>
      <c r="D23" s="52" t="s">
        <v>158</v>
      </c>
      <c r="E23" s="66"/>
      <c r="F23" s="66"/>
      <c r="G23" s="454">
        <v>1375</v>
      </c>
      <c r="H23" s="455"/>
    </row>
    <row r="24" spans="1:8" s="29" customFormat="1" ht="15" x14ac:dyDescent="0.25">
      <c r="A24" s="264"/>
      <c r="B24" s="81"/>
      <c r="C24" s="80"/>
      <c r="D24" s="52" t="s">
        <v>159</v>
      </c>
      <c r="E24" s="66"/>
      <c r="F24" s="66"/>
      <c r="G24" s="454">
        <v>450</v>
      </c>
      <c r="H24" s="455"/>
    </row>
    <row r="25" spans="1:8" s="29" customFormat="1" ht="15" x14ac:dyDescent="0.25">
      <c r="A25" s="264"/>
      <c r="B25" s="81"/>
      <c r="C25" s="80"/>
      <c r="D25" s="52" t="s">
        <v>160</v>
      </c>
      <c r="E25" s="66"/>
      <c r="F25" s="66"/>
      <c r="G25" s="454">
        <v>300</v>
      </c>
      <c r="H25" s="455"/>
    </row>
    <row r="26" spans="1:8" s="29" customFormat="1" ht="15" x14ac:dyDescent="0.25">
      <c r="A26" s="264"/>
      <c r="B26" s="81"/>
      <c r="C26" s="80"/>
      <c r="D26" s="52" t="s">
        <v>161</v>
      </c>
      <c r="E26" s="66"/>
      <c r="F26" s="66"/>
      <c r="G26" s="454">
        <v>300</v>
      </c>
      <c r="H26" s="455"/>
    </row>
    <row r="27" spans="1:8" s="29" customFormat="1" ht="15" x14ac:dyDescent="0.25">
      <c r="A27" s="264"/>
      <c r="B27" s="81"/>
      <c r="C27" s="80"/>
      <c r="D27" s="52" t="s">
        <v>162</v>
      </c>
      <c r="E27" s="66"/>
      <c r="F27" s="66"/>
      <c r="G27" s="454">
        <v>200</v>
      </c>
      <c r="H27" s="455"/>
    </row>
    <row r="28" spans="1:8" s="27" customFormat="1" ht="15" x14ac:dyDescent="0.25">
      <c r="A28" s="264"/>
      <c r="B28" s="154"/>
      <c r="C28" s="149"/>
      <c r="D28" s="150"/>
      <c r="E28" s="136"/>
      <c r="F28" s="136"/>
      <c r="G28" s="136"/>
      <c r="H28" s="150"/>
    </row>
    <row r="29" spans="1:8" s="27" customFormat="1" ht="17.25" customHeight="1" thickBot="1" x14ac:dyDescent="0.3">
      <c r="A29" s="264"/>
      <c r="B29" s="93" t="s">
        <v>13</v>
      </c>
      <c r="C29" s="94"/>
      <c r="D29" s="95"/>
      <c r="E29" s="96"/>
      <c r="F29" s="96"/>
      <c r="G29" s="458">
        <f>SUM(G30:H34)</f>
        <v>2625</v>
      </c>
      <c r="H29" s="458"/>
    </row>
    <row r="30" spans="1:8" s="27" customFormat="1" ht="15.75" thickTop="1" x14ac:dyDescent="0.25">
      <c r="A30" s="264">
        <v>5221</v>
      </c>
      <c r="B30" s="97" t="s">
        <v>145</v>
      </c>
      <c r="C30" s="80"/>
      <c r="D30" s="52"/>
      <c r="E30" s="66"/>
      <c r="F30" s="66"/>
      <c r="G30" s="459">
        <v>1375</v>
      </c>
      <c r="H30" s="460"/>
    </row>
    <row r="31" spans="1:8" s="27" customFormat="1" ht="15" x14ac:dyDescent="0.25">
      <c r="A31" s="264">
        <v>5221</v>
      </c>
      <c r="B31" s="97" t="s">
        <v>145</v>
      </c>
      <c r="C31" s="80"/>
      <c r="D31" s="52"/>
      <c r="E31" s="66"/>
      <c r="F31" s="66"/>
      <c r="G31" s="459">
        <v>450</v>
      </c>
      <c r="H31" s="460"/>
    </row>
    <row r="32" spans="1:8" s="27" customFormat="1" ht="15" x14ac:dyDescent="0.25">
      <c r="A32" s="264">
        <v>5213</v>
      </c>
      <c r="B32" s="97" t="s">
        <v>17</v>
      </c>
      <c r="C32" s="80"/>
      <c r="D32" s="52"/>
      <c r="E32" s="66"/>
      <c r="F32" s="66"/>
      <c r="G32" s="459">
        <v>300</v>
      </c>
      <c r="H32" s="460"/>
    </row>
    <row r="33" spans="1:8" s="27" customFormat="1" ht="15" x14ac:dyDescent="0.25">
      <c r="A33" s="264">
        <v>5222</v>
      </c>
      <c r="B33" s="97" t="s">
        <v>14</v>
      </c>
      <c r="C33" s="80"/>
      <c r="D33" s="52"/>
      <c r="E33" s="66"/>
      <c r="F33" s="66"/>
      <c r="G33" s="459">
        <v>300</v>
      </c>
      <c r="H33" s="460"/>
    </row>
    <row r="34" spans="1:8" s="27" customFormat="1" ht="15" x14ac:dyDescent="0.25">
      <c r="A34" s="264">
        <v>5222</v>
      </c>
      <c r="B34" s="97" t="s">
        <v>14</v>
      </c>
      <c r="C34" s="80"/>
      <c r="D34" s="52"/>
      <c r="E34" s="66"/>
      <c r="F34" s="66"/>
      <c r="G34" s="459">
        <v>200</v>
      </c>
      <c r="H34" s="460"/>
    </row>
    <row r="35" spans="1:8" s="27" customFormat="1" ht="15" x14ac:dyDescent="0.25">
      <c r="A35" s="264"/>
      <c r="B35" s="92"/>
      <c r="C35" s="80"/>
      <c r="D35" s="52"/>
      <c r="E35" s="66"/>
      <c r="F35" s="66"/>
      <c r="G35" s="202"/>
      <c r="H35" s="203"/>
    </row>
    <row r="36" spans="1:8" s="27" customFormat="1" ht="15" x14ac:dyDescent="0.25">
      <c r="A36" s="264"/>
      <c r="B36" s="157"/>
      <c r="C36" s="149"/>
      <c r="D36" s="150"/>
      <c r="E36" s="136"/>
      <c r="F36" s="136"/>
      <c r="G36" s="199"/>
      <c r="H36" s="200"/>
    </row>
    <row r="37" spans="1:8" s="27" customFormat="1" ht="29.25" customHeight="1" x14ac:dyDescent="0.25">
      <c r="A37" s="264"/>
      <c r="B37" s="52" t="s">
        <v>18</v>
      </c>
      <c r="C37" s="80"/>
      <c r="D37" s="484" t="s">
        <v>262</v>
      </c>
      <c r="E37" s="484"/>
      <c r="F37" s="66"/>
      <c r="G37" s="456">
        <f>SUM(G38:H39)</f>
        <v>2250</v>
      </c>
      <c r="H37" s="457"/>
    </row>
    <row r="38" spans="1:8" s="27" customFormat="1" ht="18.75" customHeight="1" x14ac:dyDescent="0.2">
      <c r="A38" s="264"/>
      <c r="B38" s="81" t="s">
        <v>19</v>
      </c>
      <c r="C38" s="80"/>
      <c r="D38" s="506" t="s">
        <v>174</v>
      </c>
      <c r="E38" s="506"/>
      <c r="F38" s="506"/>
      <c r="G38" s="504">
        <v>700</v>
      </c>
      <c r="H38" s="505"/>
    </row>
    <row r="39" spans="1:8" s="27" customFormat="1" ht="15" customHeight="1" x14ac:dyDescent="0.25">
      <c r="A39" s="264"/>
      <c r="B39" s="97"/>
      <c r="C39" s="80"/>
      <c r="D39" s="502" t="s">
        <v>163</v>
      </c>
      <c r="E39" s="502"/>
      <c r="F39" s="66"/>
      <c r="G39" s="504">
        <v>1550</v>
      </c>
      <c r="H39" s="505"/>
    </row>
    <row r="40" spans="1:8" s="27" customFormat="1" ht="15" x14ac:dyDescent="0.25">
      <c r="A40" s="264"/>
      <c r="B40" s="156"/>
      <c r="C40" s="149"/>
      <c r="D40" s="150"/>
      <c r="E40" s="136"/>
      <c r="F40" s="136"/>
      <c r="G40" s="199"/>
      <c r="H40" s="200"/>
    </row>
    <row r="41" spans="1:8" s="27" customFormat="1" ht="17.25" customHeight="1" thickBot="1" x14ac:dyDescent="0.3">
      <c r="A41" s="264"/>
      <c r="B41" s="93" t="s">
        <v>15</v>
      </c>
      <c r="C41" s="94"/>
      <c r="D41" s="95"/>
      <c r="E41" s="96"/>
      <c r="F41" s="96"/>
      <c r="G41" s="458">
        <f>SUM(G42:H43)</f>
        <v>2250</v>
      </c>
      <c r="H41" s="458"/>
    </row>
    <row r="42" spans="1:8" s="27" customFormat="1" ht="15.75" thickTop="1" x14ac:dyDescent="0.25">
      <c r="A42" s="264">
        <v>5222</v>
      </c>
      <c r="B42" s="97" t="s">
        <v>14</v>
      </c>
      <c r="C42" s="80"/>
      <c r="D42" s="52"/>
      <c r="E42" s="66"/>
      <c r="F42" s="66"/>
      <c r="G42" s="459">
        <v>700</v>
      </c>
      <c r="H42" s="460"/>
    </row>
    <row r="43" spans="1:8" s="27" customFormat="1" ht="15" x14ac:dyDescent="0.25">
      <c r="A43" s="264">
        <v>5222</v>
      </c>
      <c r="B43" s="97" t="s">
        <v>14</v>
      </c>
      <c r="C43" s="80"/>
      <c r="D43" s="52"/>
      <c r="E43" s="66"/>
      <c r="F43" s="66"/>
      <c r="G43" s="459">
        <v>1550</v>
      </c>
      <c r="H43" s="460"/>
    </row>
    <row r="44" spans="1:8" s="27" customFormat="1" ht="15" x14ac:dyDescent="0.25">
      <c r="A44" s="264"/>
      <c r="B44" s="156"/>
      <c r="C44" s="149"/>
      <c r="D44" s="150"/>
      <c r="E44" s="136"/>
      <c r="F44" s="136"/>
      <c r="G44" s="199"/>
      <c r="H44" s="200"/>
    </row>
    <row r="45" spans="1:8" s="27" customFormat="1" ht="15" x14ac:dyDescent="0.25">
      <c r="A45" s="264"/>
      <c r="B45" s="156"/>
      <c r="C45" s="149"/>
      <c r="D45" s="150"/>
      <c r="E45" s="136"/>
      <c r="F45" s="136"/>
      <c r="G45" s="212"/>
      <c r="H45" s="213"/>
    </row>
    <row r="46" spans="1:8" s="29" customFormat="1" ht="15" x14ac:dyDescent="0.25">
      <c r="A46" s="264"/>
      <c r="B46" s="52" t="s">
        <v>18</v>
      </c>
      <c r="C46" s="80"/>
      <c r="D46" s="110" t="s">
        <v>263</v>
      </c>
      <c r="E46" s="66"/>
      <c r="F46" s="66"/>
      <c r="G46" s="456">
        <v>1500</v>
      </c>
      <c r="H46" s="457"/>
    </row>
    <row r="47" spans="1:8" s="27" customFormat="1" ht="15" x14ac:dyDescent="0.25">
      <c r="A47" s="264"/>
      <c r="B47" s="156"/>
      <c r="C47" s="149"/>
      <c r="D47" s="150"/>
      <c r="E47" s="136"/>
      <c r="F47" s="136"/>
      <c r="G47" s="199"/>
      <c r="H47" s="200"/>
    </row>
    <row r="48" spans="1:8" s="27" customFormat="1" ht="16.5" customHeight="1" thickBot="1" x14ac:dyDescent="0.3">
      <c r="A48" s="264"/>
      <c r="B48" s="93" t="s">
        <v>16</v>
      </c>
      <c r="C48" s="94"/>
      <c r="D48" s="95"/>
      <c r="E48" s="96"/>
      <c r="F48" s="96"/>
      <c r="G48" s="458">
        <f>SUM(G49:H49)</f>
        <v>1500</v>
      </c>
      <c r="H48" s="458"/>
    </row>
    <row r="49" spans="1:8" s="27" customFormat="1" ht="15.75" thickTop="1" x14ac:dyDescent="0.25">
      <c r="A49" s="264">
        <v>5213</v>
      </c>
      <c r="B49" s="97" t="s">
        <v>17</v>
      </c>
      <c r="C49" s="80"/>
      <c r="D49" s="52"/>
      <c r="E49" s="66"/>
      <c r="F49" s="66"/>
      <c r="G49" s="459">
        <v>1500</v>
      </c>
      <c r="H49" s="460"/>
    </row>
    <row r="50" spans="1:8" s="27" customFormat="1" ht="15" x14ac:dyDescent="0.25">
      <c r="A50" s="264"/>
      <c r="B50" s="97"/>
      <c r="C50" s="80"/>
      <c r="D50" s="52"/>
      <c r="E50" s="66"/>
      <c r="F50" s="66"/>
      <c r="G50" s="202"/>
      <c r="H50" s="203"/>
    </row>
    <row r="51" spans="1:8" s="27" customFormat="1" ht="15" x14ac:dyDescent="0.25">
      <c r="A51" s="264"/>
      <c r="B51" s="97"/>
      <c r="C51" s="80"/>
      <c r="D51" s="52"/>
      <c r="E51" s="66"/>
      <c r="F51" s="66"/>
      <c r="G51" s="210"/>
      <c r="H51" s="211"/>
    </row>
    <row r="52" spans="1:8" s="27" customFormat="1" ht="15" x14ac:dyDescent="0.25">
      <c r="A52" s="264"/>
      <c r="B52" s="52" t="s">
        <v>18</v>
      </c>
      <c r="C52" s="149"/>
      <c r="D52" s="242" t="s">
        <v>264</v>
      </c>
      <c r="E52" s="66"/>
      <c r="F52" s="66"/>
      <c r="G52" s="456">
        <f>SUM(G53:H55)</f>
        <v>6900</v>
      </c>
      <c r="H52" s="457"/>
    </row>
    <row r="53" spans="1:8" s="27" customFormat="1" ht="15" x14ac:dyDescent="0.2">
      <c r="A53" s="264"/>
      <c r="B53" s="81" t="s">
        <v>19</v>
      </c>
      <c r="C53" s="149"/>
      <c r="D53" s="41" t="s">
        <v>164</v>
      </c>
      <c r="E53" s="136"/>
      <c r="F53" s="136"/>
      <c r="G53" s="504">
        <v>2500</v>
      </c>
      <c r="H53" s="505"/>
    </row>
    <row r="54" spans="1:8" s="27" customFormat="1" ht="15" x14ac:dyDescent="0.2">
      <c r="A54" s="264"/>
      <c r="B54" s="149"/>
      <c r="C54" s="149"/>
      <c r="D54" s="41" t="s">
        <v>165</v>
      </c>
      <c r="E54" s="136"/>
      <c r="F54" s="136"/>
      <c r="G54" s="504">
        <v>4000</v>
      </c>
      <c r="H54" s="505"/>
    </row>
    <row r="55" spans="1:8" s="27" customFormat="1" ht="15" x14ac:dyDescent="0.2">
      <c r="A55" s="264"/>
      <c r="B55" s="149"/>
      <c r="C55" s="149"/>
      <c r="D55" s="41" t="s">
        <v>166</v>
      </c>
      <c r="E55" s="136"/>
      <c r="F55" s="136"/>
      <c r="G55" s="504">
        <v>400</v>
      </c>
      <c r="H55" s="505"/>
    </row>
    <row r="56" spans="1:8" s="27" customFormat="1" x14ac:dyDescent="0.2">
      <c r="A56" s="264"/>
      <c r="B56" s="149"/>
      <c r="C56" s="149"/>
      <c r="D56" s="150" t="s">
        <v>147</v>
      </c>
      <c r="E56" s="136"/>
      <c r="F56" s="136"/>
      <c r="G56" s="136"/>
      <c r="H56" s="150"/>
    </row>
    <row r="57" spans="1:8" s="27" customFormat="1" x14ac:dyDescent="0.2">
      <c r="A57" s="264"/>
      <c r="B57" s="149"/>
      <c r="C57" s="149"/>
      <c r="D57" s="150"/>
      <c r="E57" s="136"/>
      <c r="F57" s="136"/>
      <c r="G57" s="136"/>
      <c r="H57" s="150"/>
    </row>
    <row r="58" spans="1:8" s="29" customFormat="1" ht="16.5" customHeight="1" thickBot="1" x14ac:dyDescent="0.3">
      <c r="A58" s="264"/>
      <c r="B58" s="93" t="s">
        <v>126</v>
      </c>
      <c r="C58" s="94"/>
      <c r="D58" s="95"/>
      <c r="E58" s="96"/>
      <c r="F58" s="96"/>
      <c r="G58" s="458">
        <f>SUM(G59:H61)</f>
        <v>6900</v>
      </c>
      <c r="H58" s="458"/>
    </row>
    <row r="59" spans="1:8" s="29" customFormat="1" ht="15.75" thickTop="1" x14ac:dyDescent="0.25">
      <c r="A59" s="264">
        <v>5213</v>
      </c>
      <c r="B59" s="97" t="s">
        <v>17</v>
      </c>
      <c r="C59" s="80"/>
      <c r="D59" s="52"/>
      <c r="E59" s="66"/>
      <c r="F59" s="66"/>
      <c r="G59" s="459">
        <v>2500</v>
      </c>
      <c r="H59" s="460"/>
    </row>
    <row r="60" spans="1:8" s="29" customFormat="1" ht="15" x14ac:dyDescent="0.25">
      <c r="A60" s="264">
        <v>5223</v>
      </c>
      <c r="B60" s="97" t="s">
        <v>127</v>
      </c>
      <c r="C60" s="80"/>
      <c r="D60" s="52"/>
      <c r="E60" s="66"/>
      <c r="F60" s="66"/>
      <c r="G60" s="459">
        <v>4000</v>
      </c>
      <c r="H60" s="460"/>
    </row>
    <row r="61" spans="1:8" s="27" customFormat="1" ht="15" x14ac:dyDescent="0.25">
      <c r="A61" s="264">
        <v>5223</v>
      </c>
      <c r="B61" s="97" t="s">
        <v>127</v>
      </c>
      <c r="C61" s="149"/>
      <c r="D61" s="150"/>
      <c r="E61" s="136"/>
      <c r="F61" s="136"/>
      <c r="G61" s="459">
        <v>400</v>
      </c>
      <c r="H61" s="460"/>
    </row>
    <row r="62" spans="1:8" s="27" customFormat="1" x14ac:dyDescent="0.2">
      <c r="A62" s="264"/>
      <c r="B62" s="149"/>
      <c r="C62" s="149"/>
      <c r="D62" s="150"/>
      <c r="E62" s="136"/>
      <c r="F62" s="136"/>
      <c r="G62" s="136"/>
      <c r="H62" s="150"/>
    </row>
    <row r="63" spans="1:8" s="27" customFormat="1" x14ac:dyDescent="0.2">
      <c r="A63" s="264"/>
      <c r="B63" s="149"/>
      <c r="C63" s="149"/>
      <c r="D63" s="150"/>
      <c r="E63" s="136"/>
      <c r="F63" s="136"/>
      <c r="G63" s="136"/>
      <c r="H63" s="150"/>
    </row>
    <row r="64" spans="1:8" s="27" customFormat="1" ht="15" x14ac:dyDescent="0.25">
      <c r="A64" s="264"/>
      <c r="B64" s="52" t="s">
        <v>18</v>
      </c>
      <c r="C64" s="80"/>
      <c r="D64" s="242" t="s">
        <v>265</v>
      </c>
      <c r="E64" s="66"/>
      <c r="F64" s="66"/>
      <c r="G64" s="456">
        <f>SUM(G65:H66)</f>
        <v>400</v>
      </c>
      <c r="H64" s="457"/>
    </row>
    <row r="65" spans="1:8" s="27" customFormat="1" ht="15" x14ac:dyDescent="0.2">
      <c r="A65" s="264"/>
      <c r="B65" s="81" t="s">
        <v>19</v>
      </c>
      <c r="C65" s="149"/>
      <c r="D65" s="41" t="s">
        <v>167</v>
      </c>
      <c r="E65" s="66"/>
      <c r="F65" s="66"/>
      <c r="G65" s="504">
        <v>200</v>
      </c>
      <c r="H65" s="505"/>
    </row>
    <row r="66" spans="1:8" s="27" customFormat="1" ht="31.5" customHeight="1" x14ac:dyDescent="0.2">
      <c r="A66" s="264"/>
      <c r="B66" s="149"/>
      <c r="C66" s="149"/>
      <c r="D66" s="501" t="s">
        <v>168</v>
      </c>
      <c r="E66" s="501"/>
      <c r="F66" s="501"/>
      <c r="G66" s="504">
        <v>200</v>
      </c>
      <c r="H66" s="505"/>
    </row>
    <row r="67" spans="1:8" s="27" customFormat="1" x14ac:dyDescent="0.2">
      <c r="A67" s="264"/>
      <c r="B67" s="149"/>
      <c r="C67" s="149"/>
      <c r="D67" s="150"/>
      <c r="E67" s="136"/>
      <c r="F67" s="136"/>
      <c r="G67" s="136"/>
      <c r="H67" s="150"/>
    </row>
    <row r="68" spans="1:8" s="27" customFormat="1" ht="16.5" customHeight="1" thickBot="1" x14ac:dyDescent="0.3">
      <c r="A68" s="264"/>
      <c r="B68" s="93" t="s">
        <v>16</v>
      </c>
      <c r="C68" s="94"/>
      <c r="D68" s="95"/>
      <c r="E68" s="96"/>
      <c r="F68" s="96"/>
      <c r="G68" s="458">
        <f>SUM(G69:H70)</f>
        <v>400</v>
      </c>
      <c r="H68" s="458"/>
    </row>
    <row r="69" spans="1:8" s="27" customFormat="1" ht="15.75" thickTop="1" x14ac:dyDescent="0.25">
      <c r="A69" s="264">
        <v>5213</v>
      </c>
      <c r="B69" s="97" t="s">
        <v>17</v>
      </c>
      <c r="C69" s="80"/>
      <c r="D69" s="52"/>
      <c r="E69" s="66"/>
      <c r="F69" s="66"/>
      <c r="G69" s="459">
        <v>200</v>
      </c>
      <c r="H69" s="460"/>
    </row>
    <row r="70" spans="1:8" s="27" customFormat="1" ht="15" x14ac:dyDescent="0.25">
      <c r="A70" s="264">
        <v>5213</v>
      </c>
      <c r="B70" s="97" t="s">
        <v>17</v>
      </c>
      <c r="C70" s="80"/>
      <c r="D70" s="52"/>
      <c r="E70" s="66"/>
      <c r="F70" s="66"/>
      <c r="G70" s="459">
        <v>200</v>
      </c>
      <c r="H70" s="460"/>
    </row>
    <row r="71" spans="1:8" s="27" customFormat="1" x14ac:dyDescent="0.2">
      <c r="A71" s="264"/>
      <c r="B71" s="80"/>
      <c r="C71" s="80"/>
      <c r="D71" s="52"/>
      <c r="E71" s="66"/>
      <c r="F71" s="66"/>
      <c r="G71" s="66"/>
      <c r="H71" s="52"/>
    </row>
    <row r="72" spans="1:8" s="27" customFormat="1" x14ac:dyDescent="0.2">
      <c r="A72" s="264"/>
      <c r="B72" s="80"/>
      <c r="C72" s="80"/>
      <c r="D72" s="52"/>
      <c r="E72" s="66"/>
      <c r="F72" s="66"/>
      <c r="G72" s="66"/>
      <c r="H72" s="52"/>
    </row>
    <row r="75" spans="1:8" x14ac:dyDescent="0.2">
      <c r="F75" s="3" t="e">
        <f>SUM('14'!#REF!)</f>
        <v>#REF!</v>
      </c>
    </row>
  </sheetData>
  <mergeCells count="41">
    <mergeCell ref="D39:E39"/>
    <mergeCell ref="G55:H55"/>
    <mergeCell ref="G58:H58"/>
    <mergeCell ref="G59:H59"/>
    <mergeCell ref="G52:H52"/>
    <mergeCell ref="G53:H53"/>
    <mergeCell ref="G43:H43"/>
    <mergeCell ref="G54:H54"/>
    <mergeCell ref="G39:H39"/>
    <mergeCell ref="G49:H49"/>
    <mergeCell ref="G32:H32"/>
    <mergeCell ref="G27:H27"/>
    <mergeCell ref="G22:H22"/>
    <mergeCell ref="D37:E37"/>
    <mergeCell ref="G37:H37"/>
    <mergeCell ref="G31:H31"/>
    <mergeCell ref="D38:F38"/>
    <mergeCell ref="G1:H1"/>
    <mergeCell ref="B18:D18"/>
    <mergeCell ref="G48:H48"/>
    <mergeCell ref="G46:H46"/>
    <mergeCell ref="G30:H30"/>
    <mergeCell ref="G33:H33"/>
    <mergeCell ref="G41:H41"/>
    <mergeCell ref="G42:H42"/>
    <mergeCell ref="G38:H38"/>
    <mergeCell ref="G23:H23"/>
    <mergeCell ref="G24:H24"/>
    <mergeCell ref="G25:H25"/>
    <mergeCell ref="G26:H26"/>
    <mergeCell ref="G34:H34"/>
    <mergeCell ref="G29:H29"/>
    <mergeCell ref="G60:H60"/>
    <mergeCell ref="G61:H61"/>
    <mergeCell ref="D66:F66"/>
    <mergeCell ref="G70:H70"/>
    <mergeCell ref="G64:H64"/>
    <mergeCell ref="G65:H65"/>
    <mergeCell ref="G66:H66"/>
    <mergeCell ref="G68:H68"/>
    <mergeCell ref="G69:H69"/>
  </mergeCells>
  <pageMargins left="0.70866141732283472" right="0.70866141732283472" top="0.78740157480314965" bottom="0.78740157480314965" header="0.31496062992125984" footer="0.31496062992125984"/>
  <pageSetup paperSize="9" scale="70" firstPageNumber="81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  <rowBreaks count="1" manualBreakCount="1">
    <brk id="63" min="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1"/>
  <sheetViews>
    <sheetView view="pageBreakPreview" topLeftCell="A28" zoomScaleNormal="100" zoomScaleSheetLayoutView="100" workbookViewId="0">
      <selection activeCell="J117" sqref="J117"/>
    </sheetView>
  </sheetViews>
  <sheetFormatPr defaultRowHeight="14.25" x14ac:dyDescent="0.2"/>
  <cols>
    <col min="1" max="1" width="6.140625" style="71" customWidth="1"/>
    <col min="2" max="2" width="8.5703125" style="160" customWidth="1"/>
    <col min="3" max="3" width="9.140625" style="160"/>
    <col min="4" max="4" width="54.42578125" style="27" customWidth="1"/>
    <col min="5" max="7" width="14.140625" style="135" customWidth="1"/>
    <col min="8" max="8" width="8.28515625" style="27" customWidth="1"/>
    <col min="9" max="16384" width="9.140625" style="27"/>
  </cols>
  <sheetData>
    <row r="1" spans="1:8" s="29" customFormat="1" ht="23.25" x14ac:dyDescent="0.35">
      <c r="A1" s="71"/>
      <c r="B1" s="79" t="s">
        <v>82</v>
      </c>
      <c r="C1" s="80"/>
      <c r="D1" s="52"/>
      <c r="E1" s="66"/>
      <c r="F1" s="66"/>
      <c r="G1" s="463" t="s">
        <v>39</v>
      </c>
      <c r="H1" s="463"/>
    </row>
    <row r="2" spans="1:8" s="29" customFormat="1" ht="8.25" customHeight="1" x14ac:dyDescent="0.2">
      <c r="A2" s="71"/>
      <c r="B2" s="80"/>
      <c r="C2" s="80"/>
      <c r="D2" s="52"/>
      <c r="E2" s="66"/>
      <c r="F2" s="66"/>
      <c r="G2" s="66"/>
      <c r="H2" s="52"/>
    </row>
    <row r="3" spans="1:8" s="29" customFormat="1" x14ac:dyDescent="0.2">
      <c r="A3" s="71"/>
      <c r="B3" s="81" t="s">
        <v>2</v>
      </c>
      <c r="C3" s="81" t="s">
        <v>87</v>
      </c>
      <c r="D3" s="52"/>
      <c r="E3" s="66"/>
      <c r="F3" s="66"/>
      <c r="G3" s="66"/>
      <c r="H3" s="52"/>
    </row>
    <row r="4" spans="1:8" s="29" customFormat="1" x14ac:dyDescent="0.2">
      <c r="A4" s="71"/>
      <c r="B4" s="80"/>
      <c r="C4" s="81" t="s">
        <v>3</v>
      </c>
      <c r="D4" s="52"/>
      <c r="E4" s="66"/>
      <c r="F4" s="66"/>
      <c r="G4" s="66"/>
      <c r="H4" s="52"/>
    </row>
    <row r="5" spans="1:8" s="71" customFormat="1" ht="11.25" customHeight="1" thickBot="1" x14ac:dyDescent="0.25">
      <c r="B5" s="82"/>
      <c r="C5" s="82"/>
      <c r="D5" s="53"/>
      <c r="E5" s="83"/>
      <c r="F5" s="83"/>
      <c r="G5" s="83"/>
      <c r="H5" s="53" t="s">
        <v>4</v>
      </c>
    </row>
    <row r="6" spans="1:8" s="109" customFormat="1" ht="39" customHeight="1" thickTop="1" thickBot="1" x14ac:dyDescent="0.25">
      <c r="A6" s="71"/>
      <c r="B6" s="84" t="s">
        <v>5</v>
      </c>
      <c r="C6" s="85" t="s">
        <v>6</v>
      </c>
      <c r="D6" s="86" t="s">
        <v>7</v>
      </c>
      <c r="E6" s="68" t="s">
        <v>253</v>
      </c>
      <c r="F6" s="68" t="s">
        <v>324</v>
      </c>
      <c r="G6" s="68" t="s">
        <v>254</v>
      </c>
      <c r="H6" s="30" t="s">
        <v>8</v>
      </c>
    </row>
    <row r="7" spans="1:8" s="152" customFormat="1" thickTop="1" thickBot="1" x14ac:dyDescent="0.25">
      <c r="A7" s="260"/>
      <c r="B7" s="87">
        <v>1</v>
      </c>
      <c r="C7" s="88">
        <v>2</v>
      </c>
      <c r="D7" s="88">
        <v>3</v>
      </c>
      <c r="E7" s="147">
        <v>4</v>
      </c>
      <c r="F7" s="147">
        <v>5</v>
      </c>
      <c r="G7" s="147">
        <v>6</v>
      </c>
      <c r="H7" s="178" t="s">
        <v>144</v>
      </c>
    </row>
    <row r="8" spans="1:8" s="447" customFormat="1" ht="28.5" customHeight="1" thickTop="1" x14ac:dyDescent="0.25">
      <c r="A8" s="441"/>
      <c r="B8" s="442">
        <v>2143</v>
      </c>
      <c r="C8" s="443">
        <v>53</v>
      </c>
      <c r="D8" s="444" t="s">
        <v>10</v>
      </c>
      <c r="E8" s="445">
        <v>10200</v>
      </c>
      <c r="F8" s="445">
        <v>2060</v>
      </c>
      <c r="G8" s="445">
        <f>SUM(G23)</f>
        <v>8100</v>
      </c>
      <c r="H8" s="446">
        <f>G8/E8*100</f>
        <v>79.411764705882348</v>
      </c>
    </row>
    <row r="9" spans="1:8" s="152" customFormat="1" ht="14.25" customHeight="1" x14ac:dyDescent="0.2">
      <c r="A9" s="260"/>
      <c r="B9" s="250">
        <v>2143</v>
      </c>
      <c r="C9" s="251">
        <v>52</v>
      </c>
      <c r="D9" s="252" t="s">
        <v>9</v>
      </c>
      <c r="E9" s="13">
        <v>1000</v>
      </c>
      <c r="F9" s="13">
        <v>3278</v>
      </c>
      <c r="G9" s="13"/>
      <c r="H9" s="253"/>
    </row>
    <row r="10" spans="1:8" s="152" customFormat="1" ht="14.25" customHeight="1" x14ac:dyDescent="0.2">
      <c r="A10" s="260"/>
      <c r="B10" s="250">
        <v>2143</v>
      </c>
      <c r="C10" s="251">
        <v>63</v>
      </c>
      <c r="D10" s="252" t="s">
        <v>26</v>
      </c>
      <c r="E10" s="13"/>
      <c r="F10" s="13">
        <v>14930</v>
      </c>
      <c r="G10" s="13"/>
      <c r="H10" s="253"/>
    </row>
    <row r="11" spans="1:8" s="447" customFormat="1" ht="27.75" customHeight="1" x14ac:dyDescent="0.25">
      <c r="A11" s="441"/>
      <c r="B11" s="448">
        <v>5512</v>
      </c>
      <c r="C11" s="449">
        <v>53</v>
      </c>
      <c r="D11" s="426" t="s">
        <v>10</v>
      </c>
      <c r="E11" s="450">
        <v>10000</v>
      </c>
      <c r="F11" s="244">
        <v>6346</v>
      </c>
      <c r="G11" s="244">
        <f>SUM(G35)</f>
        <v>5200</v>
      </c>
      <c r="H11" s="451">
        <f>G11/E11*100</f>
        <v>52</v>
      </c>
    </row>
    <row r="12" spans="1:8" s="204" customFormat="1" ht="14.25" customHeight="1" x14ac:dyDescent="0.2">
      <c r="A12" s="260"/>
      <c r="B12" s="250">
        <v>5512</v>
      </c>
      <c r="C12" s="251">
        <v>63</v>
      </c>
      <c r="D12" s="252" t="s">
        <v>26</v>
      </c>
      <c r="E12" s="13">
        <v>4000</v>
      </c>
      <c r="F12" s="13">
        <f>3361+3500+522</f>
        <v>7383</v>
      </c>
      <c r="G12" s="13">
        <f>SUM(G38)</f>
        <v>2800</v>
      </c>
      <c r="H12" s="253">
        <f>G12/E12*100</f>
        <v>70</v>
      </c>
    </row>
    <row r="13" spans="1:8" s="152" customFormat="1" ht="14.25" customHeight="1" thickBot="1" x14ac:dyDescent="0.25">
      <c r="A13" s="260"/>
      <c r="B13" s="254">
        <v>5512</v>
      </c>
      <c r="C13" s="255">
        <v>52</v>
      </c>
      <c r="D13" s="252" t="s">
        <v>9</v>
      </c>
      <c r="E13" s="19">
        <v>4000</v>
      </c>
      <c r="F13" s="13">
        <v>3603</v>
      </c>
      <c r="G13" s="13">
        <f>SUM(G47)</f>
        <v>3500</v>
      </c>
      <c r="H13" s="253">
        <f>G13/E13*100</f>
        <v>87.5</v>
      </c>
    </row>
    <row r="14" spans="1:8" s="153" customFormat="1" ht="22.5" customHeight="1" thickTop="1" thickBot="1" x14ac:dyDescent="0.3">
      <c r="A14" s="171"/>
      <c r="B14" s="464" t="s">
        <v>11</v>
      </c>
      <c r="C14" s="465"/>
      <c r="D14" s="466"/>
      <c r="E14" s="28">
        <f>SUM(E8:E13)</f>
        <v>29200</v>
      </c>
      <c r="F14" s="28">
        <f>SUM(F8:F13)</f>
        <v>37600</v>
      </c>
      <c r="G14" s="28">
        <f>SUM(G8:G13)</f>
        <v>19600</v>
      </c>
      <c r="H14" s="31">
        <f>G14/E14*100</f>
        <v>67.123287671232873</v>
      </c>
    </row>
    <row r="15" spans="1:8" ht="15" thickTop="1" x14ac:dyDescent="0.2">
      <c r="B15" s="52"/>
      <c r="C15" s="52"/>
      <c r="D15" s="52"/>
      <c r="E15" s="52"/>
      <c r="F15" s="66"/>
      <c r="G15" s="52"/>
      <c r="H15" s="52"/>
    </row>
    <row r="16" spans="1:8" ht="15" x14ac:dyDescent="0.25">
      <c r="B16" s="91" t="s">
        <v>12</v>
      </c>
      <c r="C16" s="148"/>
      <c r="D16" s="148"/>
      <c r="E16" s="148"/>
      <c r="F16" s="148"/>
      <c r="G16" s="148"/>
      <c r="H16" s="148"/>
    </row>
    <row r="17" spans="1:8" ht="15" x14ac:dyDescent="0.25">
      <c r="B17" s="52" t="s">
        <v>18</v>
      </c>
      <c r="C17" s="80"/>
      <c r="D17" s="110" t="s">
        <v>255</v>
      </c>
      <c r="E17" s="66"/>
      <c r="F17" s="66"/>
      <c r="G17" s="456">
        <f>SUM(G18:H21)</f>
        <v>8100</v>
      </c>
      <c r="H17" s="457"/>
    </row>
    <row r="18" spans="1:8" ht="15" x14ac:dyDescent="0.25">
      <c r="B18" s="81" t="s">
        <v>19</v>
      </c>
      <c r="C18" s="80"/>
      <c r="D18" s="41" t="s">
        <v>148</v>
      </c>
      <c r="E18" s="66"/>
      <c r="F18" s="66"/>
      <c r="G18" s="454">
        <v>1000</v>
      </c>
      <c r="H18" s="455"/>
    </row>
    <row r="19" spans="1:8" ht="15" x14ac:dyDescent="0.25">
      <c r="B19" s="151"/>
      <c r="C19" s="149"/>
      <c r="D19" s="41" t="s">
        <v>149</v>
      </c>
      <c r="E19" s="66"/>
      <c r="F19" s="66"/>
      <c r="G19" s="454">
        <v>400</v>
      </c>
      <c r="H19" s="455"/>
    </row>
    <row r="20" spans="1:8" ht="30" customHeight="1" x14ac:dyDescent="0.25">
      <c r="B20" s="151"/>
      <c r="C20" s="149"/>
      <c r="D20" s="501" t="s">
        <v>150</v>
      </c>
      <c r="E20" s="501"/>
      <c r="F20" s="501"/>
      <c r="G20" s="454">
        <v>600</v>
      </c>
      <c r="H20" s="455"/>
    </row>
    <row r="21" spans="1:8" ht="12.75" customHeight="1" x14ac:dyDescent="0.25">
      <c r="B21" s="151"/>
      <c r="C21" s="149"/>
      <c r="D21" s="501" t="s">
        <v>151</v>
      </c>
      <c r="E21" s="501"/>
      <c r="F21" s="501"/>
      <c r="G21" s="454">
        <v>6100</v>
      </c>
      <c r="H21" s="455"/>
    </row>
    <row r="22" spans="1:8" x14ac:dyDescent="0.2">
      <c r="B22" s="155"/>
      <c r="C22" s="155"/>
      <c r="D22" s="155"/>
      <c r="E22" s="155"/>
      <c r="F22" s="155"/>
      <c r="G22" s="249"/>
      <c r="H22" s="249"/>
    </row>
    <row r="23" spans="1:8" ht="30.75" customHeight="1" thickBot="1" x14ac:dyDescent="0.3">
      <c r="B23" s="467" t="s">
        <v>40</v>
      </c>
      <c r="C23" s="468"/>
      <c r="D23" s="468"/>
      <c r="E23" s="468"/>
      <c r="F23" s="468"/>
      <c r="G23" s="458">
        <f>SUM(G24:H27)</f>
        <v>8100</v>
      </c>
      <c r="H23" s="458"/>
    </row>
    <row r="24" spans="1:8" ht="14.25" customHeight="1" thickTop="1" x14ac:dyDescent="0.25">
      <c r="A24" s="71">
        <v>5321</v>
      </c>
      <c r="B24" s="97" t="s">
        <v>38</v>
      </c>
      <c r="C24" s="80"/>
      <c r="D24" s="52"/>
      <c r="E24" s="66"/>
      <c r="F24" s="66"/>
      <c r="G24" s="459">
        <v>1000</v>
      </c>
      <c r="H24" s="460"/>
    </row>
    <row r="25" spans="1:8" ht="14.25" customHeight="1" x14ac:dyDescent="0.25">
      <c r="A25" s="71">
        <v>5321</v>
      </c>
      <c r="B25" s="97" t="s">
        <v>38</v>
      </c>
      <c r="C25" s="80"/>
      <c r="D25" s="52"/>
      <c r="E25" s="66"/>
      <c r="F25" s="66"/>
      <c r="G25" s="459">
        <v>400</v>
      </c>
      <c r="H25" s="460"/>
    </row>
    <row r="26" spans="1:8" ht="14.25" customHeight="1" x14ac:dyDescent="0.25">
      <c r="A26" s="71">
        <v>5321</v>
      </c>
      <c r="B26" s="97" t="s">
        <v>38</v>
      </c>
      <c r="C26" s="80"/>
      <c r="D26" s="52"/>
      <c r="E26" s="66"/>
      <c r="F26" s="66"/>
      <c r="G26" s="459">
        <v>600</v>
      </c>
      <c r="H26" s="460"/>
    </row>
    <row r="27" spans="1:8" ht="14.25" customHeight="1" x14ac:dyDescent="0.25">
      <c r="A27" s="71">
        <v>5321</v>
      </c>
      <c r="B27" s="97" t="s">
        <v>38</v>
      </c>
      <c r="C27" s="80"/>
      <c r="D27" s="52"/>
      <c r="E27" s="66"/>
      <c r="F27" s="66"/>
      <c r="G27" s="459">
        <v>6100</v>
      </c>
      <c r="H27" s="460"/>
    </row>
    <row r="28" spans="1:8" ht="14.25" customHeight="1" x14ac:dyDescent="0.25">
      <c r="B28" s="156"/>
      <c r="C28" s="149"/>
      <c r="D28" s="150"/>
      <c r="E28" s="136"/>
      <c r="F28" s="136"/>
      <c r="G28" s="247"/>
      <c r="H28" s="248"/>
    </row>
    <row r="29" spans="1:8" ht="15" x14ac:dyDescent="0.25">
      <c r="B29" s="52" t="s">
        <v>18</v>
      </c>
      <c r="C29" s="149"/>
      <c r="D29" s="92" t="s">
        <v>256</v>
      </c>
      <c r="E29" s="66"/>
      <c r="F29" s="66"/>
      <c r="G29" s="456">
        <f>SUM(G30:H34)</f>
        <v>8000</v>
      </c>
      <c r="H29" s="457"/>
    </row>
    <row r="30" spans="1:8" ht="15" customHeight="1" x14ac:dyDescent="0.25">
      <c r="B30" s="81" t="s">
        <v>19</v>
      </c>
      <c r="C30" s="149"/>
      <c r="D30" s="501" t="s">
        <v>257</v>
      </c>
      <c r="E30" s="501"/>
      <c r="F30" s="501"/>
      <c r="G30" s="454"/>
      <c r="H30" s="455"/>
    </row>
    <row r="31" spans="1:8" ht="15" x14ac:dyDescent="0.25">
      <c r="B31" s="151"/>
      <c r="C31" s="149"/>
      <c r="D31" s="501"/>
      <c r="E31" s="501"/>
      <c r="F31" s="501"/>
      <c r="G31" s="454">
        <v>5200</v>
      </c>
      <c r="H31" s="455"/>
    </row>
    <row r="32" spans="1:8" ht="15" x14ac:dyDescent="0.25">
      <c r="B32" s="151"/>
      <c r="C32" s="149"/>
      <c r="D32" s="501"/>
      <c r="E32" s="501"/>
      <c r="F32" s="501"/>
      <c r="G32" s="258"/>
      <c r="H32" s="259"/>
    </row>
    <row r="33" spans="1:8" ht="30" customHeight="1" x14ac:dyDescent="0.25">
      <c r="B33" s="158"/>
      <c r="C33" s="159"/>
      <c r="D33" s="502" t="s">
        <v>152</v>
      </c>
      <c r="E33" s="502"/>
      <c r="F33" s="502"/>
      <c r="G33" s="454">
        <v>2800</v>
      </c>
      <c r="H33" s="455"/>
    </row>
    <row r="34" spans="1:8" ht="15" x14ac:dyDescent="0.25">
      <c r="B34" s="158"/>
      <c r="C34" s="159"/>
      <c r="D34" s="159"/>
      <c r="E34" s="159"/>
      <c r="F34" s="159"/>
      <c r="G34" s="100"/>
      <c r="H34" s="100"/>
    </row>
    <row r="35" spans="1:8" ht="31.5" customHeight="1" thickBot="1" x14ac:dyDescent="0.3">
      <c r="B35" s="467" t="s">
        <v>37</v>
      </c>
      <c r="C35" s="467"/>
      <c r="D35" s="467"/>
      <c r="E35" s="467"/>
      <c r="F35" s="467"/>
      <c r="G35" s="458">
        <f>SUM(G36:H36)</f>
        <v>5200</v>
      </c>
      <c r="H35" s="458"/>
    </row>
    <row r="36" spans="1:8" ht="15.75" customHeight="1" thickTop="1" x14ac:dyDescent="0.25">
      <c r="A36" s="71">
        <v>5321</v>
      </c>
      <c r="B36" s="97" t="s">
        <v>38</v>
      </c>
      <c r="C36" s="80"/>
      <c r="D36" s="52"/>
      <c r="E36" s="66"/>
      <c r="F36" s="66"/>
      <c r="G36" s="459">
        <v>5200</v>
      </c>
      <c r="H36" s="460"/>
    </row>
    <row r="37" spans="1:8" ht="15.75" customHeight="1" x14ac:dyDescent="0.25">
      <c r="B37" s="97"/>
      <c r="C37" s="80"/>
      <c r="D37" s="52"/>
      <c r="E37" s="66"/>
      <c r="F37" s="66"/>
      <c r="G37" s="194"/>
      <c r="H37" s="195"/>
    </row>
    <row r="38" spans="1:8" ht="21" customHeight="1" thickBot="1" x14ac:dyDescent="0.3">
      <c r="B38" s="467" t="s">
        <v>78</v>
      </c>
      <c r="C38" s="467"/>
      <c r="D38" s="467"/>
      <c r="E38" s="467"/>
      <c r="F38" s="467"/>
      <c r="G38" s="458">
        <f>SUM(G39:H39)</f>
        <v>2800</v>
      </c>
      <c r="H38" s="458"/>
    </row>
    <row r="39" spans="1:8" ht="15.75" customHeight="1" thickTop="1" x14ac:dyDescent="0.25">
      <c r="A39" s="71">
        <v>6341</v>
      </c>
      <c r="B39" s="97" t="s">
        <v>27</v>
      </c>
      <c r="C39" s="80"/>
      <c r="D39" s="52"/>
      <c r="E39" s="66"/>
      <c r="F39" s="66"/>
      <c r="G39" s="459">
        <v>2800</v>
      </c>
      <c r="H39" s="460"/>
    </row>
    <row r="40" spans="1:8" ht="15.75" customHeight="1" x14ac:dyDescent="0.25">
      <c r="B40" s="156"/>
      <c r="C40" s="149"/>
      <c r="D40" s="150"/>
      <c r="E40" s="136"/>
      <c r="F40" s="136"/>
      <c r="G40" s="199"/>
      <c r="H40" s="200"/>
    </row>
    <row r="41" spans="1:8" x14ac:dyDescent="0.2">
      <c r="B41" s="52" t="s">
        <v>18</v>
      </c>
      <c r="C41" s="80"/>
      <c r="D41" s="484" t="s">
        <v>258</v>
      </c>
      <c r="E41" s="484"/>
      <c r="F41" s="484"/>
      <c r="G41" s="52"/>
      <c r="H41" s="52"/>
    </row>
    <row r="42" spans="1:8" ht="15" x14ac:dyDescent="0.25">
      <c r="B42" s="81" t="s">
        <v>19</v>
      </c>
      <c r="C42" s="80"/>
      <c r="D42" s="484"/>
      <c r="E42" s="484"/>
      <c r="F42" s="484"/>
      <c r="G42" s="456">
        <f>SUM(G44:H45)</f>
        <v>3500</v>
      </c>
      <c r="H42" s="457"/>
    </row>
    <row r="43" spans="1:8" ht="15" x14ac:dyDescent="0.25">
      <c r="B43" s="97"/>
      <c r="C43" s="80"/>
      <c r="D43" s="501" t="s">
        <v>259</v>
      </c>
      <c r="E43" s="501"/>
      <c r="F43" s="501"/>
      <c r="G43" s="454"/>
      <c r="H43" s="455"/>
    </row>
    <row r="44" spans="1:8" ht="15" x14ac:dyDescent="0.25">
      <c r="B44" s="97"/>
      <c r="C44" s="80"/>
      <c r="D44" s="501"/>
      <c r="E44" s="501"/>
      <c r="F44" s="501"/>
      <c r="G44" s="454">
        <v>2000</v>
      </c>
      <c r="H44" s="455"/>
    </row>
    <row r="45" spans="1:8" ht="28.5" customHeight="1" x14ac:dyDescent="0.25">
      <c r="B45" s="97"/>
      <c r="C45" s="80"/>
      <c r="D45" s="509" t="s">
        <v>260</v>
      </c>
      <c r="E45" s="509"/>
      <c r="F45" s="509"/>
      <c r="G45" s="454">
        <v>1500</v>
      </c>
      <c r="H45" s="455"/>
    </row>
    <row r="46" spans="1:8" ht="15" x14ac:dyDescent="0.25">
      <c r="B46" s="97"/>
      <c r="C46" s="80"/>
      <c r="D46" s="198"/>
      <c r="E46" s="198"/>
      <c r="F46" s="198"/>
      <c r="G46" s="196"/>
      <c r="H46" s="197"/>
    </row>
    <row r="47" spans="1:8" ht="17.25" customHeight="1" thickBot="1" x14ac:dyDescent="0.3">
      <c r="B47" s="93" t="s">
        <v>36</v>
      </c>
      <c r="C47" s="190"/>
      <c r="D47" s="191"/>
      <c r="E47" s="182"/>
      <c r="F47" s="182"/>
      <c r="G47" s="458">
        <f>SUM(G48:H49)</f>
        <v>3500</v>
      </c>
      <c r="H47" s="458"/>
    </row>
    <row r="48" spans="1:8" ht="15.75" thickTop="1" x14ac:dyDescent="0.25">
      <c r="A48" s="71">
        <v>5222</v>
      </c>
      <c r="B48" s="97" t="s">
        <v>14</v>
      </c>
      <c r="C48" s="149"/>
      <c r="D48" s="150"/>
      <c r="E48" s="136"/>
      <c r="F48" s="136"/>
      <c r="G48" s="459">
        <v>2000</v>
      </c>
      <c r="H48" s="460"/>
    </row>
    <row r="49" spans="1:8" ht="15" x14ac:dyDescent="0.25">
      <c r="A49" s="71">
        <v>5222</v>
      </c>
      <c r="B49" s="97" t="s">
        <v>14</v>
      </c>
      <c r="C49" s="149"/>
      <c r="D49" s="150"/>
      <c r="E49" s="136"/>
      <c r="F49" s="136"/>
      <c r="G49" s="459">
        <v>1500</v>
      </c>
      <c r="H49" s="460"/>
    </row>
    <row r="50" spans="1:8" x14ac:dyDescent="0.2">
      <c r="B50" s="149"/>
      <c r="C50" s="149"/>
      <c r="D50" s="150"/>
      <c r="E50" s="136"/>
      <c r="F50" s="136"/>
      <c r="G50" s="66"/>
      <c r="H50" s="52"/>
    </row>
    <row r="51" spans="1:8" x14ac:dyDescent="0.2">
      <c r="B51" s="149"/>
      <c r="C51" s="149"/>
      <c r="D51" s="150"/>
      <c r="E51" s="136"/>
      <c r="F51" s="136"/>
      <c r="G51" s="66"/>
      <c r="H51" s="52"/>
    </row>
  </sheetData>
  <mergeCells count="37">
    <mergeCell ref="B35:F35"/>
    <mergeCell ref="G35:H35"/>
    <mergeCell ref="B23:F23"/>
    <mergeCell ref="G23:H23"/>
    <mergeCell ref="G24:H24"/>
    <mergeCell ref="G25:H25"/>
    <mergeCell ref="G27:H27"/>
    <mergeCell ref="G26:H26"/>
    <mergeCell ref="G47:H47"/>
    <mergeCell ref="G48:H48"/>
    <mergeCell ref="B38:F38"/>
    <mergeCell ref="G49:H49"/>
    <mergeCell ref="G45:H45"/>
    <mergeCell ref="D41:F42"/>
    <mergeCell ref="G42:H42"/>
    <mergeCell ref="D45:F45"/>
    <mergeCell ref="G38:H38"/>
    <mergeCell ref="G39:H39"/>
    <mergeCell ref="D43:F44"/>
    <mergeCell ref="G43:H43"/>
    <mergeCell ref="G44:H44"/>
    <mergeCell ref="G36:H36"/>
    <mergeCell ref="G1:H1"/>
    <mergeCell ref="G17:H17"/>
    <mergeCell ref="G19:H19"/>
    <mergeCell ref="D33:F33"/>
    <mergeCell ref="G33:H33"/>
    <mergeCell ref="D30:F32"/>
    <mergeCell ref="B14:D14"/>
    <mergeCell ref="D21:F21"/>
    <mergeCell ref="G20:H20"/>
    <mergeCell ref="G21:H21"/>
    <mergeCell ref="G29:H29"/>
    <mergeCell ref="G30:H30"/>
    <mergeCell ref="G31:H31"/>
    <mergeCell ref="D20:F20"/>
    <mergeCell ref="G18:H18"/>
  </mergeCells>
  <pageMargins left="0.70866141732283472" right="0.70866141732283472" top="0.78740157480314965" bottom="0.78740157480314965" header="0.31496062992125984" footer="0.31496062992125984"/>
  <pageSetup paperSize="9" scale="70" firstPageNumber="83" orientation="portrait" useFirstPageNumber="1" r:id="rId1"/>
  <headerFooter>
    <oddFooter>&amp;L&amp;"-,Kurzíva"Zastupitelstvo Olomouckého kraje 21-12-2020
11. - Rozpočet Olomouckého kraje 2021 - návrh rozpočtu
Příloha č. 3b): dotační tituly&amp;R&amp;"-,Kurzíva"Strana &amp;P (Celkem 150)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rekapitulace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IŽ</vt:lpstr>
      <vt:lpstr>rekapitulace!Názvy_tisku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2020-12-01T09:23:58Z</cp:lastPrinted>
  <dcterms:created xsi:type="dcterms:W3CDTF">2016-08-05T10:30:27Z</dcterms:created>
  <dcterms:modified xsi:type="dcterms:W3CDTF">2020-12-01T09:24:02Z</dcterms:modified>
</cp:coreProperties>
</file>